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anie\REEF Monitoring SXM\CPC 2023\2023\"/>
    </mc:Choice>
  </mc:AlternateContent>
  <xr:revisionPtr revIDLastSave="0" documentId="13_ncr:1_{4BEF62BD-69B0-42BF-8419-661F66233BE8}" xr6:coauthVersionLast="47" xr6:coauthVersionMax="47" xr10:uidLastSave="{00000000-0000-0000-0000-000000000000}"/>
  <bookViews>
    <workbookView xWindow="14295" yWindow="0" windowWidth="14610" windowHeight="15585" firstSheet="3" activeTab="5" xr2:uid="{8E7B8C29-4707-4B33-8701-93681DE74594}"/>
  </bookViews>
  <sheets>
    <sheet name="2023 FR_raw" sheetId="3" r:id="rId1"/>
    <sheet name="2023 FR_imgsummary" sheetId="4" r:id="rId2"/>
    <sheet name="2023 FR_%cover" sheetId="5" r:id="rId3"/>
    <sheet name="2023 FR" sheetId="6" r:id="rId4"/>
    <sheet name="2023 FR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45" i="6"/>
  <c r="B294" i="8" s="1"/>
  <c r="B44" i="6"/>
  <c r="B293" i="8" s="1"/>
  <c r="C293" i="8" s="1"/>
  <c r="B43" i="6"/>
  <c r="B292" i="8" s="1"/>
  <c r="B42" i="6"/>
  <c r="B291" i="8" s="1"/>
  <c r="C291" i="8" s="1"/>
  <c r="B41" i="6"/>
  <c r="B290" i="8" s="1"/>
  <c r="C290" i="8" s="1"/>
  <c r="B40" i="6"/>
  <c r="B289" i="8" s="1"/>
  <c r="B39" i="6"/>
  <c r="B288" i="8" s="1"/>
  <c r="C288" i="8" s="1"/>
  <c r="B37" i="6" a="1"/>
  <c r="B37" i="6" s="1"/>
  <c r="B286" i="8" s="1"/>
  <c r="C286" i="8" s="1"/>
  <c r="B36" i="6" a="1"/>
  <c r="B36" i="6" s="1"/>
  <c r="B285" i="8" s="1"/>
  <c r="C285" i="8" s="1"/>
  <c r="B35" i="6" a="1"/>
  <c r="B35" i="6" s="1"/>
  <c r="B284" i="8" s="1"/>
  <c r="C284" i="8" s="1"/>
  <c r="B34" i="6" a="1"/>
  <c r="B34" i="6" s="1"/>
  <c r="B283" i="8" s="1"/>
  <c r="B33" i="6" a="1"/>
  <c r="B33" i="6" s="1"/>
  <c r="B282" i="8" s="1"/>
  <c r="C282" i="8" s="1"/>
  <c r="B32" i="6" a="1"/>
  <c r="B32" i="6" s="1"/>
  <c r="B281" i="8" s="1"/>
  <c r="B31" i="6" a="1"/>
  <c r="B31" i="6" s="1"/>
  <c r="B280" i="8" s="1"/>
  <c r="C280" i="8" s="1"/>
  <c r="B27" i="6"/>
  <c r="B165" i="8" s="1"/>
  <c r="B26" i="6"/>
  <c r="B164" i="8" s="1"/>
  <c r="B25" i="6"/>
  <c r="B163" i="8" s="1"/>
  <c r="B24" i="6"/>
  <c r="B162" i="8" s="1"/>
  <c r="B23" i="6"/>
  <c r="B161" i="8" s="1"/>
  <c r="B22" i="6"/>
  <c r="B160" i="8" s="1"/>
  <c r="B21" i="6"/>
  <c r="B159" i="8" s="1"/>
  <c r="B20" i="6"/>
  <c r="B158" i="8" s="1"/>
  <c r="B19" i="6"/>
  <c r="B157" i="8" s="1"/>
  <c r="B18" i="6"/>
  <c r="B156" i="8" s="1"/>
  <c r="B17" i="6"/>
  <c r="B155" i="8" s="1"/>
  <c r="B16" i="6"/>
  <c r="B154" i="8" s="1"/>
  <c r="B10" i="6"/>
  <c r="H124" i="6"/>
  <c r="B277" i="8" s="1"/>
  <c r="C277" i="8" s="1"/>
  <c r="H123" i="6"/>
  <c r="B276" i="8" s="1"/>
  <c r="H122" i="6"/>
  <c r="B275" i="8" s="1"/>
  <c r="C275" i="8" s="1"/>
  <c r="H120" i="6"/>
  <c r="B273" i="8" s="1"/>
  <c r="C273" i="8" s="1"/>
  <c r="H118" i="6"/>
  <c r="B271" i="8" s="1"/>
  <c r="H117" i="6"/>
  <c r="B270" i="8" s="1"/>
  <c r="C270" i="8" s="1"/>
  <c r="H116" i="6"/>
  <c r="B269" i="8" s="1"/>
  <c r="C269" i="8" s="1"/>
  <c r="H114" i="6"/>
  <c r="B267" i="8" s="1"/>
  <c r="H112" i="6"/>
  <c r="B265" i="8" s="1"/>
  <c r="C265" i="8" s="1"/>
  <c r="H110" i="6"/>
  <c r="J110" i="6" s="1"/>
  <c r="H109" i="6"/>
  <c r="B262" i="8" s="1"/>
  <c r="C262" i="8" s="1"/>
  <c r="H108" i="6"/>
  <c r="J108" i="6" s="1"/>
  <c r="H107" i="6"/>
  <c r="B260" i="8" s="1"/>
  <c r="H105" i="6"/>
  <c r="K105" i="6" s="1"/>
  <c r="H104" i="6"/>
  <c r="K104" i="6" s="1"/>
  <c r="H102" i="6"/>
  <c r="K102" i="6" s="1"/>
  <c r="H101" i="6"/>
  <c r="B254" i="8" s="1"/>
  <c r="C254" i="8" s="1"/>
  <c r="H100" i="6"/>
  <c r="K100" i="6" s="1"/>
  <c r="H99" i="6"/>
  <c r="B252" i="8" s="1"/>
  <c r="H98" i="6"/>
  <c r="J98" i="6" s="1"/>
  <c r="H97" i="6"/>
  <c r="K97" i="6" s="1"/>
  <c r="H96" i="6"/>
  <c r="B249" i="8" s="1"/>
  <c r="C249" i="8" s="1"/>
  <c r="H95" i="6"/>
  <c r="K95" i="6" s="1"/>
  <c r="H94" i="6"/>
  <c r="B247" i="8" s="1"/>
  <c r="H93" i="6"/>
  <c r="B246" i="8" s="1"/>
  <c r="C246" i="8" s="1"/>
  <c r="H92" i="6"/>
  <c r="J92" i="6" s="1"/>
  <c r="H91" i="6"/>
  <c r="K91" i="6" s="1"/>
  <c r="H90" i="6"/>
  <c r="B243" i="8" s="1"/>
  <c r="C243" i="8" s="1"/>
  <c r="H89" i="6"/>
  <c r="K89" i="6" s="1"/>
  <c r="H87" i="6"/>
  <c r="B240" i="8" s="1"/>
  <c r="C240" i="8" s="1"/>
  <c r="H86" i="6"/>
  <c r="K86" i="6" s="1"/>
  <c r="H84" i="6"/>
  <c r="B237" i="8" s="1"/>
  <c r="C237" i="8" s="1"/>
  <c r="H82" i="6"/>
  <c r="J82" i="6" s="1"/>
  <c r="H81" i="6"/>
  <c r="J81" i="6" s="1"/>
  <c r="H80" i="6"/>
  <c r="B233" i="8" s="1"/>
  <c r="H79" i="6"/>
  <c r="K79" i="6" s="1"/>
  <c r="H78" i="6"/>
  <c r="K78" i="6" s="1"/>
  <c r="H77" i="6"/>
  <c r="B230" i="8" s="1"/>
  <c r="C230" i="8" s="1"/>
  <c r="H76" i="6"/>
  <c r="K76" i="6" s="1"/>
  <c r="H75" i="6"/>
  <c r="B228" i="8" s="1"/>
  <c r="H74" i="6"/>
  <c r="B227" i="8" s="1"/>
  <c r="C227" i="8" s="1"/>
  <c r="H73" i="6"/>
  <c r="J73" i="6" s="1"/>
  <c r="H72" i="6"/>
  <c r="K72" i="6" s="1"/>
  <c r="H71" i="6"/>
  <c r="K71" i="6" s="1"/>
  <c r="H69" i="6"/>
  <c r="K69" i="6" s="1"/>
  <c r="H68" i="6"/>
  <c r="B221" i="8" s="1"/>
  <c r="C221" i="8" s="1"/>
  <c r="H67" i="6"/>
  <c r="K67" i="6" s="1"/>
  <c r="H66" i="6"/>
  <c r="K66" i="6" s="1"/>
  <c r="H65" i="6"/>
  <c r="B218" i="8" s="1"/>
  <c r="C218" i="8" s="1"/>
  <c r="H64" i="6"/>
  <c r="B217" i="8" s="1"/>
  <c r="H63" i="6"/>
  <c r="B216" i="8" s="1"/>
  <c r="H62" i="6"/>
  <c r="K62" i="6" s="1"/>
  <c r="H61" i="6"/>
  <c r="K61" i="6" s="1"/>
  <c r="H60" i="6"/>
  <c r="B213" i="8" s="1"/>
  <c r="C213" i="8" s="1"/>
  <c r="H59" i="6"/>
  <c r="K59" i="6" s="1"/>
  <c r="H58" i="6"/>
  <c r="B211" i="8" s="1"/>
  <c r="H57" i="6"/>
  <c r="B210" i="8" s="1"/>
  <c r="C210" i="8" s="1"/>
  <c r="H56" i="6"/>
  <c r="J56" i="6" s="1"/>
  <c r="H55" i="6"/>
  <c r="K55" i="6" s="1"/>
  <c r="H54" i="6"/>
  <c r="K54" i="6" s="1"/>
  <c r="H53" i="6"/>
  <c r="K53" i="6" s="1"/>
  <c r="H52" i="6"/>
  <c r="B205" i="8" s="1"/>
  <c r="C205" i="8" s="1"/>
  <c r="H51" i="6"/>
  <c r="K51" i="6" s="1"/>
  <c r="H50" i="6"/>
  <c r="K50" i="6" s="1"/>
  <c r="H49" i="6"/>
  <c r="J49" i="6" s="1"/>
  <c r="H48" i="6"/>
  <c r="B201" i="8" s="1"/>
  <c r="H47" i="6"/>
  <c r="B200" i="8" s="1"/>
  <c r="H46" i="6"/>
  <c r="B199" i="8" s="1"/>
  <c r="C199" i="8" s="1"/>
  <c r="H45" i="6"/>
  <c r="B198" i="8" s="1"/>
  <c r="H44" i="6"/>
  <c r="B197" i="8" s="1"/>
  <c r="C197" i="8" s="1"/>
  <c r="H43" i="6"/>
  <c r="K43" i="6" s="1"/>
  <c r="H42" i="6"/>
  <c r="B195" i="8" s="1"/>
  <c r="H41" i="6"/>
  <c r="J41" i="6" s="1"/>
  <c r="H40" i="6"/>
  <c r="J40" i="6" s="1"/>
  <c r="H39" i="6"/>
  <c r="K39" i="6" s="1"/>
  <c r="H38" i="6"/>
  <c r="K38" i="6" s="1"/>
  <c r="H37" i="6"/>
  <c r="K37" i="6" s="1"/>
  <c r="H36" i="6"/>
  <c r="B189" i="8" s="1"/>
  <c r="C189" i="8" s="1"/>
  <c r="H35" i="6"/>
  <c r="B188" i="8" s="1"/>
  <c r="E188" i="8" s="1"/>
  <c r="F188" i="8" s="1"/>
  <c r="H34" i="6"/>
  <c r="K34" i="6" s="1"/>
  <c r="H33" i="6"/>
  <c r="J33" i="6" s="1"/>
  <c r="H32" i="6"/>
  <c r="K32" i="6" s="1"/>
  <c r="H31" i="6"/>
  <c r="J31" i="6" s="1"/>
  <c r="H30" i="6"/>
  <c r="B183" i="8" s="1"/>
  <c r="C183" i="8" s="1"/>
  <c r="H29" i="6"/>
  <c r="K29" i="6" s="1"/>
  <c r="H28" i="6"/>
  <c r="B181" i="8" s="1"/>
  <c r="C181" i="8" s="1"/>
  <c r="H27" i="6"/>
  <c r="K27" i="6" s="1"/>
  <c r="H26" i="6"/>
  <c r="B179" i="8" s="1"/>
  <c r="C179" i="8" s="1"/>
  <c r="H179" i="8" s="1"/>
  <c r="H25" i="6"/>
  <c r="B178" i="8" s="1"/>
  <c r="C178" i="8" s="1"/>
  <c r="H24" i="6"/>
  <c r="K24" i="6" s="1"/>
  <c r="H23" i="6"/>
  <c r="K23" i="6" s="1"/>
  <c r="H22" i="6"/>
  <c r="J22" i="6" s="1"/>
  <c r="H21" i="6"/>
  <c r="K21" i="6" s="1"/>
  <c r="H20" i="6"/>
  <c r="K20" i="6" s="1"/>
  <c r="H19" i="6"/>
  <c r="K19" i="6" s="1"/>
  <c r="H18" i="6"/>
  <c r="K18" i="6" s="1"/>
  <c r="H17" i="6"/>
  <c r="J17" i="6" s="1"/>
  <c r="DX78" i="5"/>
  <c r="DW78" i="5"/>
  <c r="DV78" i="5"/>
  <c r="DE78" i="5"/>
  <c r="DD78" i="5"/>
  <c r="BP78" i="5"/>
  <c r="BJ78" i="5"/>
  <c r="X78" i="5"/>
  <c r="W78" i="5"/>
  <c r="R78" i="5"/>
  <c r="CJ78" i="5" s="1"/>
  <c r="EF77" i="5"/>
  <c r="EE77" i="5"/>
  <c r="ED77" i="5"/>
  <c r="EC77" i="5"/>
  <c r="DX77" i="5"/>
  <c r="DW77" i="5"/>
  <c r="DV77" i="5"/>
  <c r="DT77" i="5"/>
  <c r="DN77" i="5"/>
  <c r="DL77" i="5"/>
  <c r="DJ77" i="5"/>
  <c r="DI77" i="5"/>
  <c r="DH77" i="5"/>
  <c r="DG77" i="5"/>
  <c r="CZ77" i="5"/>
  <c r="CY77" i="5"/>
  <c r="CX77" i="5"/>
  <c r="CT77" i="5"/>
  <c r="CS77" i="5"/>
  <c r="CR77" i="5"/>
  <c r="CQ77" i="5"/>
  <c r="CP77" i="5"/>
  <c r="CO77" i="5"/>
  <c r="CG77" i="5"/>
  <c r="CF77" i="5"/>
  <c r="CE77" i="5"/>
  <c r="CA77" i="5"/>
  <c r="BZ77" i="5"/>
  <c r="BY77" i="5"/>
  <c r="BX77" i="5"/>
  <c r="BW77" i="5"/>
  <c r="BU77" i="5"/>
  <c r="BQ77" i="5"/>
  <c r="BP77" i="5"/>
  <c r="BO77" i="5"/>
  <c r="BN77" i="5"/>
  <c r="BJ77" i="5"/>
  <c r="BI77" i="5"/>
  <c r="BH77" i="5"/>
  <c r="BG77" i="5"/>
  <c r="BF77" i="5"/>
  <c r="BE77" i="5"/>
  <c r="BA77" i="5"/>
  <c r="AZ77" i="5"/>
  <c r="AY77" i="5"/>
  <c r="AX77" i="5"/>
  <c r="AT77" i="5"/>
  <c r="AS77" i="5"/>
  <c r="AR77" i="5"/>
  <c r="AQ77" i="5"/>
  <c r="AP77" i="5"/>
  <c r="AO77" i="5"/>
  <c r="AK77" i="5"/>
  <c r="AJ77" i="5"/>
  <c r="AI77" i="5"/>
  <c r="AH77" i="5"/>
  <c r="AD77" i="5"/>
  <c r="AC77" i="5"/>
  <c r="AB77" i="5"/>
  <c r="AA77" i="5"/>
  <c r="Z77" i="5"/>
  <c r="Y77" i="5"/>
  <c r="U77" i="5"/>
  <c r="Q77" i="5"/>
  <c r="P77" i="5"/>
  <c r="O77" i="5"/>
  <c r="K77" i="5"/>
  <c r="J77" i="5"/>
  <c r="I77" i="5"/>
  <c r="H77" i="5"/>
  <c r="G77" i="5"/>
  <c r="F77" i="5"/>
  <c r="R77" i="5"/>
  <c r="EB77" i="5" s="1"/>
  <c r="EC76" i="5"/>
  <c r="DX76" i="5"/>
  <c r="DW76" i="5"/>
  <c r="DV76" i="5"/>
  <c r="DT76" i="5"/>
  <c r="DR76" i="5"/>
  <c r="DQ76" i="5"/>
  <c r="DP76" i="5"/>
  <c r="DD76" i="5"/>
  <c r="CY76" i="5"/>
  <c r="CX76" i="5"/>
  <c r="CW76" i="5"/>
  <c r="CT76" i="5"/>
  <c r="CO76" i="5"/>
  <c r="CM76" i="5"/>
  <c r="CL76" i="5"/>
  <c r="CF76" i="5"/>
  <c r="CE76" i="5"/>
  <c r="CD76" i="5"/>
  <c r="BU76" i="5"/>
  <c r="BT76" i="5"/>
  <c r="BS76" i="5"/>
  <c r="BO76" i="5"/>
  <c r="BL76" i="5"/>
  <c r="BK76" i="5"/>
  <c r="BJ76" i="5"/>
  <c r="BE76" i="5"/>
  <c r="BD76" i="5"/>
  <c r="BC76" i="5"/>
  <c r="AY76" i="5"/>
  <c r="AU76" i="5"/>
  <c r="AT76" i="5"/>
  <c r="AO76" i="5"/>
  <c r="AN76" i="5"/>
  <c r="AH76" i="5"/>
  <c r="AG76" i="5"/>
  <c r="AF76" i="5"/>
  <c r="AE76" i="5"/>
  <c r="AD76" i="5"/>
  <c r="Y76" i="5"/>
  <c r="X76" i="5"/>
  <c r="N76" i="5"/>
  <c r="M76" i="5"/>
  <c r="L76" i="5"/>
  <c r="K76" i="5"/>
  <c r="R76" i="5"/>
  <c r="DZ75" i="5"/>
  <c r="DX75" i="5"/>
  <c r="DW75" i="5"/>
  <c r="DV75" i="5"/>
  <c r="DB75" i="5"/>
  <c r="DA75" i="5"/>
  <c r="CR75" i="5"/>
  <c r="CM75" i="5"/>
  <c r="CL75" i="5"/>
  <c r="BZ75" i="5"/>
  <c r="BY75" i="5"/>
  <c r="BO75" i="5"/>
  <c r="BK75" i="5"/>
  <c r="BJ75" i="5"/>
  <c r="AZ75" i="5"/>
  <c r="AY75" i="5"/>
  <c r="AM75" i="5"/>
  <c r="AL75" i="5"/>
  <c r="AK75" i="5"/>
  <c r="X75" i="5"/>
  <c r="W75" i="5"/>
  <c r="K75" i="5"/>
  <c r="J75" i="5"/>
  <c r="I75" i="5"/>
  <c r="R75" i="5"/>
  <c r="DX74" i="5"/>
  <c r="DW74" i="5"/>
  <c r="DV74" i="5"/>
  <c r="DI74" i="5"/>
  <c r="DH74" i="5"/>
  <c r="DG74" i="5"/>
  <c r="DE74" i="5"/>
  <c r="CR74" i="5"/>
  <c r="CQ74" i="5"/>
  <c r="CE74" i="5"/>
  <c r="CD74" i="5"/>
  <c r="BZ74" i="5"/>
  <c r="BY74" i="5"/>
  <c r="BO74" i="5"/>
  <c r="BN74" i="5"/>
  <c r="BE74" i="5"/>
  <c r="BD74" i="5"/>
  <c r="AZ74" i="5"/>
  <c r="AY74" i="5"/>
  <c r="AP74" i="5"/>
  <c r="AO74" i="5"/>
  <c r="AC74" i="5"/>
  <c r="AB74" i="5"/>
  <c r="AA74" i="5"/>
  <c r="Z74" i="5"/>
  <c r="N74" i="5"/>
  <c r="J74" i="5"/>
  <c r="R74" i="5"/>
  <c r="EB73" i="5"/>
  <c r="EA73" i="5"/>
  <c r="DZ73" i="5"/>
  <c r="DX73" i="5"/>
  <c r="DW73" i="5"/>
  <c r="DV73" i="5"/>
  <c r="DQ73" i="5"/>
  <c r="DP73" i="5"/>
  <c r="DB73" i="5"/>
  <c r="CX73" i="5"/>
  <c r="CW73" i="5"/>
  <c r="CV73" i="5"/>
  <c r="CL73" i="5"/>
  <c r="BT73" i="5"/>
  <c r="BS73" i="5"/>
  <c r="BJ73" i="5"/>
  <c r="BI73" i="5"/>
  <c r="AW73" i="5"/>
  <c r="AV73" i="5"/>
  <c r="AU73" i="5"/>
  <c r="AT73" i="5"/>
  <c r="AH73" i="5"/>
  <c r="AG73" i="5"/>
  <c r="X73" i="5"/>
  <c r="W73" i="5"/>
  <c r="V73" i="5"/>
  <c r="R73" i="5"/>
  <c r="EF72" i="5"/>
  <c r="EE72" i="5"/>
  <c r="ED72" i="5"/>
  <c r="EC72" i="5"/>
  <c r="EA72" i="5"/>
  <c r="DZ72" i="5"/>
  <c r="DX72" i="5"/>
  <c r="DW72" i="5"/>
  <c r="DV72" i="5"/>
  <c r="DT72" i="5"/>
  <c r="DN72" i="5"/>
  <c r="DL72" i="5"/>
  <c r="DJ72" i="5"/>
  <c r="DI72" i="5"/>
  <c r="DH72" i="5"/>
  <c r="DG72" i="5"/>
  <c r="DD72" i="5"/>
  <c r="DB72" i="5"/>
  <c r="DA72" i="5"/>
  <c r="CZ72" i="5"/>
  <c r="CY72" i="5"/>
  <c r="CX72" i="5"/>
  <c r="CT72" i="5"/>
  <c r="CS72" i="5"/>
  <c r="CR72" i="5"/>
  <c r="CQ72" i="5"/>
  <c r="CP72" i="5"/>
  <c r="CO72" i="5"/>
  <c r="CL72" i="5"/>
  <c r="CJ72" i="5"/>
  <c r="CH72" i="5"/>
  <c r="CG72" i="5"/>
  <c r="CF72" i="5"/>
  <c r="CE72" i="5"/>
  <c r="CD72" i="5"/>
  <c r="CA72" i="5"/>
  <c r="BZ72" i="5"/>
  <c r="BY72" i="5"/>
  <c r="BX72" i="5"/>
  <c r="BW72" i="5"/>
  <c r="BU72" i="5"/>
  <c r="BS72" i="5"/>
  <c r="BR72" i="5"/>
  <c r="BQ72" i="5"/>
  <c r="BP72" i="5"/>
  <c r="BO72" i="5"/>
  <c r="BN72" i="5"/>
  <c r="BM72" i="5"/>
  <c r="BJ72" i="5"/>
  <c r="BI72" i="5"/>
  <c r="BH72" i="5"/>
  <c r="BG72" i="5"/>
  <c r="BF72" i="5"/>
  <c r="BE72" i="5"/>
  <c r="BC72" i="5"/>
  <c r="BB72" i="5"/>
  <c r="BA72" i="5"/>
  <c r="AZ72" i="5"/>
  <c r="AY72" i="5"/>
  <c r="AX72" i="5"/>
  <c r="AW72" i="5"/>
  <c r="AT72" i="5"/>
  <c r="AS72" i="5"/>
  <c r="AR72" i="5"/>
  <c r="AQ72" i="5"/>
  <c r="AP72" i="5"/>
  <c r="AO72" i="5"/>
  <c r="AM72" i="5"/>
  <c r="AL72" i="5"/>
  <c r="AK72" i="5"/>
  <c r="AJ72" i="5"/>
  <c r="AI72" i="5"/>
  <c r="AH72" i="5"/>
  <c r="AG72" i="5"/>
  <c r="AD72" i="5"/>
  <c r="AC72" i="5"/>
  <c r="AB72" i="5"/>
  <c r="AA72" i="5"/>
  <c r="Z72" i="5"/>
  <c r="Y72" i="5"/>
  <c r="W72" i="5"/>
  <c r="V72" i="5"/>
  <c r="U72" i="5"/>
  <c r="Q72" i="5"/>
  <c r="P72" i="5"/>
  <c r="O72" i="5"/>
  <c r="N72" i="5"/>
  <c r="K72" i="5"/>
  <c r="J72" i="5"/>
  <c r="I72" i="5"/>
  <c r="H72" i="5"/>
  <c r="G72" i="5"/>
  <c r="F72" i="5"/>
  <c r="R72" i="5"/>
  <c r="DR72" i="5" s="1"/>
  <c r="EF71" i="5"/>
  <c r="EB71" i="5"/>
  <c r="DZ71" i="5"/>
  <c r="DX71" i="5"/>
  <c r="DW71" i="5"/>
  <c r="DV71" i="5"/>
  <c r="DT71" i="5"/>
  <c r="DN71" i="5"/>
  <c r="DJ71" i="5"/>
  <c r="DI71" i="5"/>
  <c r="DH71" i="5"/>
  <c r="DD71" i="5"/>
  <c r="CY71" i="5"/>
  <c r="CX71" i="5"/>
  <c r="CV71" i="5"/>
  <c r="CP71" i="5"/>
  <c r="CO71" i="5"/>
  <c r="CM71" i="5"/>
  <c r="CL71" i="5"/>
  <c r="CE71" i="5"/>
  <c r="CC71" i="5"/>
  <c r="CB71" i="5"/>
  <c r="CA71" i="5"/>
  <c r="BY71" i="5"/>
  <c r="BX71" i="5"/>
  <c r="BS71" i="5"/>
  <c r="BR71" i="5"/>
  <c r="BO71" i="5"/>
  <c r="BK71" i="5"/>
  <c r="BG71" i="5"/>
  <c r="BF71" i="5"/>
  <c r="BE71" i="5"/>
  <c r="BD71" i="5"/>
  <c r="AX71" i="5"/>
  <c r="AW71" i="5"/>
  <c r="AV71" i="5"/>
  <c r="AU71" i="5"/>
  <c r="AQ71" i="5"/>
  <c r="AP71" i="5"/>
  <c r="AO71" i="5"/>
  <c r="AN71" i="5"/>
  <c r="AM71" i="5"/>
  <c r="AI71" i="5"/>
  <c r="AE71" i="5"/>
  <c r="AD71" i="5"/>
  <c r="AB71" i="5"/>
  <c r="AA71" i="5"/>
  <c r="X71" i="5"/>
  <c r="W71" i="5"/>
  <c r="V71" i="5"/>
  <c r="P71" i="5"/>
  <c r="O71" i="5"/>
  <c r="N71" i="5"/>
  <c r="M71" i="5"/>
  <c r="H71" i="5"/>
  <c r="G71" i="5"/>
  <c r="F71" i="5"/>
  <c r="R71" i="5"/>
  <c r="EE71" i="5" s="1"/>
  <c r="DX70" i="5"/>
  <c r="DW70" i="5"/>
  <c r="DV70" i="5"/>
  <c r="DJ70" i="5"/>
  <c r="DI70" i="5"/>
  <c r="DE70" i="5"/>
  <c r="DA70" i="5"/>
  <c r="CZ70" i="5"/>
  <c r="CY70" i="5"/>
  <c r="CW70" i="5"/>
  <c r="CJ70" i="5"/>
  <c r="CB70" i="5"/>
  <c r="CA70" i="5"/>
  <c r="BZ70" i="5"/>
  <c r="BY70" i="5"/>
  <c r="BX70" i="5"/>
  <c r="BQ70" i="5"/>
  <c r="BP70" i="5"/>
  <c r="BG70" i="5"/>
  <c r="AY70" i="5"/>
  <c r="AW70" i="5"/>
  <c r="AV70" i="5"/>
  <c r="AU70" i="5"/>
  <c r="AR70" i="5"/>
  <c r="AQ70" i="5"/>
  <c r="AP70" i="5"/>
  <c r="AG70" i="5"/>
  <c r="AA70" i="5"/>
  <c r="Z70" i="5"/>
  <c r="Y70" i="5"/>
  <c r="X70" i="5"/>
  <c r="W70" i="5"/>
  <c r="V70" i="5"/>
  <c r="O70" i="5"/>
  <c r="G70" i="5"/>
  <c r="R70" i="5"/>
  <c r="DL70" i="5" s="1"/>
  <c r="EF69" i="5"/>
  <c r="EE69" i="5"/>
  <c r="EA69" i="5"/>
  <c r="DZ69" i="5"/>
  <c r="DX69" i="5"/>
  <c r="DW69" i="5"/>
  <c r="DV69" i="5"/>
  <c r="DT69" i="5"/>
  <c r="DR69" i="5"/>
  <c r="DQ69" i="5"/>
  <c r="DP69" i="5"/>
  <c r="DN69" i="5"/>
  <c r="DL69" i="5"/>
  <c r="DJ69" i="5"/>
  <c r="DI69" i="5"/>
  <c r="DD69" i="5"/>
  <c r="DB69" i="5"/>
  <c r="DA69" i="5"/>
  <c r="CZ69" i="5"/>
  <c r="CY69" i="5"/>
  <c r="CX69" i="5"/>
  <c r="CW69" i="5"/>
  <c r="CV69" i="5"/>
  <c r="CU69" i="5"/>
  <c r="CT69" i="5"/>
  <c r="CS69" i="5"/>
  <c r="CR69" i="5"/>
  <c r="CQ69" i="5"/>
  <c r="CL69" i="5"/>
  <c r="CJ69" i="5"/>
  <c r="CH69" i="5"/>
  <c r="CG69" i="5"/>
  <c r="CF69" i="5"/>
  <c r="CE69" i="5"/>
  <c r="CD69" i="5"/>
  <c r="CC69" i="5"/>
  <c r="CB69" i="5"/>
  <c r="CA69" i="5"/>
  <c r="BZ69" i="5"/>
  <c r="BY69" i="5"/>
  <c r="BX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W69" i="5"/>
  <c r="V69" i="5"/>
  <c r="U69" i="5"/>
  <c r="Q69" i="5"/>
  <c r="P69" i="5"/>
  <c r="O69" i="5"/>
  <c r="N69" i="5"/>
  <c r="M69" i="5"/>
  <c r="L69" i="5"/>
  <c r="K69" i="5"/>
  <c r="J69" i="5"/>
  <c r="I69" i="5"/>
  <c r="H69" i="5"/>
  <c r="R69" i="5"/>
  <c r="ED69" i="5" s="1"/>
  <c r="EB68" i="5"/>
  <c r="EA68" i="5"/>
  <c r="DX68" i="5"/>
  <c r="DW68" i="5"/>
  <c r="DV68" i="5"/>
  <c r="DA68" i="5"/>
  <c r="CZ68" i="5"/>
  <c r="CX68" i="5"/>
  <c r="CW68" i="5"/>
  <c r="CV68" i="5"/>
  <c r="CE68" i="5"/>
  <c r="CD68" i="5"/>
  <c r="BY68" i="5"/>
  <c r="BX68" i="5"/>
  <c r="BW68" i="5"/>
  <c r="BH68" i="5"/>
  <c r="BG68" i="5"/>
  <c r="BE68" i="5"/>
  <c r="BD68" i="5"/>
  <c r="BC68" i="5"/>
  <c r="AO68" i="5"/>
  <c r="AN68" i="5"/>
  <c r="AL68" i="5"/>
  <c r="AK68" i="5"/>
  <c r="AJ68" i="5"/>
  <c r="V68" i="5"/>
  <c r="U68" i="5"/>
  <c r="P68" i="5"/>
  <c r="O68" i="5"/>
  <c r="N68" i="5"/>
  <c r="R68" i="5"/>
  <c r="EF68" i="5" s="1"/>
  <c r="EC67" i="5"/>
  <c r="EB67" i="5"/>
  <c r="EA67" i="5"/>
  <c r="DZ67" i="5"/>
  <c r="DX67" i="5"/>
  <c r="DW67" i="5"/>
  <c r="DV67" i="5"/>
  <c r="DJ67" i="5"/>
  <c r="DE67" i="5"/>
  <c r="DD67" i="5"/>
  <c r="DB67" i="5"/>
  <c r="DA67" i="5"/>
  <c r="CW67" i="5"/>
  <c r="CV67" i="5"/>
  <c r="CU67" i="5"/>
  <c r="CO67" i="5"/>
  <c r="CH67" i="5"/>
  <c r="CD67" i="5"/>
  <c r="CC67" i="5"/>
  <c r="CB67" i="5"/>
  <c r="CA67" i="5"/>
  <c r="BZ67" i="5"/>
  <c r="BY67" i="5"/>
  <c r="BS67" i="5"/>
  <c r="BR67" i="5"/>
  <c r="BK67" i="5"/>
  <c r="BJ67" i="5"/>
  <c r="BI67" i="5"/>
  <c r="BH67" i="5"/>
  <c r="BG67" i="5"/>
  <c r="BF67" i="5"/>
  <c r="BE67" i="5"/>
  <c r="AW67" i="5"/>
  <c r="AV67" i="5"/>
  <c r="AR67" i="5"/>
  <c r="AQ67" i="5"/>
  <c r="AP67" i="5"/>
  <c r="AO67" i="5"/>
  <c r="AN67" i="5"/>
  <c r="AM67" i="5"/>
  <c r="AL67" i="5"/>
  <c r="AD67" i="5"/>
  <c r="AC67" i="5"/>
  <c r="Y67" i="5"/>
  <c r="X67" i="5"/>
  <c r="W67" i="5"/>
  <c r="V67" i="5"/>
  <c r="U67" i="5"/>
  <c r="N67" i="5"/>
  <c r="M67" i="5"/>
  <c r="H67" i="5"/>
  <c r="G67" i="5"/>
  <c r="R67" i="5"/>
  <c r="ED67" i="5" s="1"/>
  <c r="EF66" i="5"/>
  <c r="EE66" i="5"/>
  <c r="ED66" i="5"/>
  <c r="EA66" i="5"/>
  <c r="DZ66" i="5"/>
  <c r="DX66" i="5"/>
  <c r="DW66" i="5"/>
  <c r="DV66" i="5"/>
  <c r="DT66" i="5"/>
  <c r="DR66" i="5"/>
  <c r="DQ66" i="5"/>
  <c r="DP66" i="5"/>
  <c r="DN66" i="5"/>
  <c r="DL66" i="5"/>
  <c r="DJ66" i="5"/>
  <c r="DI66" i="5"/>
  <c r="DH66" i="5"/>
  <c r="DD66" i="5"/>
  <c r="DB66" i="5"/>
  <c r="DA66" i="5"/>
  <c r="CZ66" i="5"/>
  <c r="CY66" i="5"/>
  <c r="CX66" i="5"/>
  <c r="CW66" i="5"/>
  <c r="CV66" i="5"/>
  <c r="CU66" i="5"/>
  <c r="CT66" i="5"/>
  <c r="CS66" i="5"/>
  <c r="CR66" i="5"/>
  <c r="CQ66" i="5"/>
  <c r="CP66" i="5"/>
  <c r="CL66" i="5"/>
  <c r="CJ66" i="5"/>
  <c r="CH66" i="5"/>
  <c r="CG66" i="5"/>
  <c r="CF66" i="5"/>
  <c r="CE66" i="5"/>
  <c r="CD66" i="5"/>
  <c r="CC66" i="5"/>
  <c r="CB66" i="5"/>
  <c r="CA66" i="5"/>
  <c r="BZ66" i="5"/>
  <c r="BY66" i="5"/>
  <c r="BX66" i="5"/>
  <c r="BW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W66" i="5"/>
  <c r="V66" i="5"/>
  <c r="U66" i="5"/>
  <c r="Q66" i="5"/>
  <c r="P66" i="5"/>
  <c r="O66" i="5"/>
  <c r="N66" i="5"/>
  <c r="M66" i="5"/>
  <c r="L66" i="5"/>
  <c r="K66" i="5"/>
  <c r="J66" i="5"/>
  <c r="I66" i="5"/>
  <c r="H66" i="5"/>
  <c r="G66" i="5"/>
  <c r="R66" i="5"/>
  <c r="EC66" i="5" s="1"/>
  <c r="DX65" i="5"/>
  <c r="DW65" i="5"/>
  <c r="DV65" i="5"/>
  <c r="DH65" i="5"/>
  <c r="CZ65" i="5"/>
  <c r="BT65" i="5"/>
  <c r="BR65" i="5"/>
  <c r="AQ65" i="5"/>
  <c r="AL65" i="5"/>
  <c r="M65" i="5"/>
  <c r="F65" i="5"/>
  <c r="R65" i="5"/>
  <c r="DX64" i="5"/>
  <c r="DW64" i="5"/>
  <c r="DV64" i="5"/>
  <c r="DR64" i="5"/>
  <c r="DL64" i="5"/>
  <c r="DI64" i="5"/>
  <c r="DD64" i="5"/>
  <c r="DB64" i="5"/>
  <c r="DA64" i="5"/>
  <c r="CZ64" i="5"/>
  <c r="CW64" i="5"/>
  <c r="CO64" i="5"/>
  <c r="CH64" i="5"/>
  <c r="CD64" i="5"/>
  <c r="CC64" i="5"/>
  <c r="CA64" i="5"/>
  <c r="BZ64" i="5"/>
  <c r="BU64" i="5"/>
  <c r="BT64" i="5"/>
  <c r="BS64" i="5"/>
  <c r="BM64" i="5"/>
  <c r="BH64" i="5"/>
  <c r="BG64" i="5"/>
  <c r="BB64" i="5"/>
  <c r="BA64" i="5"/>
  <c r="AT64" i="5"/>
  <c r="AS64" i="5"/>
  <c r="AR64" i="5"/>
  <c r="AQ64" i="5"/>
  <c r="AP64" i="5"/>
  <c r="AO64" i="5"/>
  <c r="AB64" i="5"/>
  <c r="AA64" i="5"/>
  <c r="Y64" i="5"/>
  <c r="X64" i="5"/>
  <c r="W64" i="5"/>
  <c r="N64" i="5"/>
  <c r="M64" i="5"/>
  <c r="L64" i="5"/>
  <c r="H64" i="5"/>
  <c r="G64" i="5"/>
  <c r="F64" i="5"/>
  <c r="R64" i="5"/>
  <c r="EB64" i="5" s="1"/>
  <c r="EF63" i="5"/>
  <c r="EE63" i="5"/>
  <c r="ED63" i="5"/>
  <c r="DX63" i="5"/>
  <c r="DW63" i="5"/>
  <c r="DV63" i="5"/>
  <c r="DT63" i="5"/>
  <c r="DN63" i="5"/>
  <c r="DL63" i="5"/>
  <c r="DJ63" i="5"/>
  <c r="DI63" i="5"/>
  <c r="DH63" i="5"/>
  <c r="DG63" i="5"/>
  <c r="DB63" i="5"/>
  <c r="CX63" i="5"/>
  <c r="CW63" i="5"/>
  <c r="CV63" i="5"/>
  <c r="CR63" i="5"/>
  <c r="CQ63" i="5"/>
  <c r="CP63" i="5"/>
  <c r="CO63" i="5"/>
  <c r="CJ63" i="5"/>
  <c r="CH63" i="5"/>
  <c r="CG63" i="5"/>
  <c r="CC63" i="5"/>
  <c r="CB63" i="5"/>
  <c r="CA63" i="5"/>
  <c r="BW63" i="5"/>
  <c r="BU63" i="5"/>
  <c r="BR63" i="5"/>
  <c r="BQ63" i="5"/>
  <c r="BP63" i="5"/>
  <c r="BO63" i="5"/>
  <c r="BN63" i="5"/>
  <c r="BJ63" i="5"/>
  <c r="BI63" i="5"/>
  <c r="BH63" i="5"/>
  <c r="BD63" i="5"/>
  <c r="BB63" i="5"/>
  <c r="BA63" i="5"/>
  <c r="AZ63" i="5"/>
  <c r="AY63" i="5"/>
  <c r="AX63" i="5"/>
  <c r="AW63" i="5"/>
  <c r="AS63" i="5"/>
  <c r="AR63" i="5"/>
  <c r="AQ63" i="5"/>
  <c r="AM63" i="5"/>
  <c r="AL63" i="5"/>
  <c r="AK63" i="5"/>
  <c r="AJ63" i="5"/>
  <c r="AI63" i="5"/>
  <c r="AH63" i="5"/>
  <c r="AG63" i="5"/>
  <c r="AC63" i="5"/>
  <c r="AB63" i="5"/>
  <c r="AA63" i="5"/>
  <c r="W63" i="5"/>
  <c r="V63" i="5"/>
  <c r="U63" i="5"/>
  <c r="Q63" i="5"/>
  <c r="P63" i="5"/>
  <c r="O63" i="5"/>
  <c r="N63" i="5"/>
  <c r="J63" i="5"/>
  <c r="I63" i="5"/>
  <c r="H63" i="5"/>
  <c r="R63" i="5"/>
  <c r="EF62" i="5"/>
  <c r="ED62" i="5"/>
  <c r="EC62" i="5"/>
  <c r="EA62" i="5"/>
  <c r="DZ62" i="5"/>
  <c r="DX62" i="5"/>
  <c r="DW62" i="5"/>
  <c r="DV62" i="5"/>
  <c r="DT62" i="5"/>
  <c r="DJ62" i="5"/>
  <c r="DI62" i="5"/>
  <c r="DG62" i="5"/>
  <c r="DE62" i="5"/>
  <c r="DB62" i="5"/>
  <c r="CX62" i="5"/>
  <c r="CW62" i="5"/>
  <c r="CV62" i="5"/>
  <c r="CU62" i="5"/>
  <c r="CT62" i="5"/>
  <c r="CO62" i="5"/>
  <c r="CM62" i="5"/>
  <c r="CJ62" i="5"/>
  <c r="CE62" i="5"/>
  <c r="CC62" i="5"/>
  <c r="CB62" i="5"/>
  <c r="CA62" i="5"/>
  <c r="BZ62" i="5"/>
  <c r="BY62" i="5"/>
  <c r="BX62" i="5"/>
  <c r="BR62" i="5"/>
  <c r="BN62" i="5"/>
  <c r="BL62" i="5"/>
  <c r="BK62" i="5"/>
  <c r="BI62" i="5"/>
  <c r="BH62" i="5"/>
  <c r="BG62" i="5"/>
  <c r="BF62" i="5"/>
  <c r="BE62" i="5"/>
  <c r="BD62" i="5"/>
  <c r="AV62" i="5"/>
  <c r="AU62" i="5"/>
  <c r="AS62" i="5"/>
  <c r="AR62" i="5"/>
  <c r="AQ62" i="5"/>
  <c r="AP62" i="5"/>
  <c r="AO62" i="5"/>
  <c r="AN62" i="5"/>
  <c r="AM62" i="5"/>
  <c r="AL62" i="5"/>
  <c r="AH62" i="5"/>
  <c r="AC62" i="5"/>
  <c r="AB62" i="5"/>
  <c r="Z62" i="5"/>
  <c r="Y62" i="5"/>
  <c r="X62" i="5"/>
  <c r="W62" i="5"/>
  <c r="V62" i="5"/>
  <c r="O62" i="5"/>
  <c r="N62" i="5"/>
  <c r="M62" i="5"/>
  <c r="L62" i="5"/>
  <c r="G62" i="5"/>
  <c r="F62" i="5"/>
  <c r="R62" i="5"/>
  <c r="EB62" i="5" s="1"/>
  <c r="EF61" i="5"/>
  <c r="EE61" i="5"/>
  <c r="EC61" i="5"/>
  <c r="EA61" i="5"/>
  <c r="DZ61" i="5"/>
  <c r="DX61" i="5"/>
  <c r="DW61" i="5"/>
  <c r="DV61" i="5"/>
  <c r="DT61" i="5"/>
  <c r="DR61" i="5"/>
  <c r="DQ61" i="5"/>
  <c r="DP61" i="5"/>
  <c r="DN61" i="5"/>
  <c r="DL61" i="5"/>
  <c r="DJ61" i="5"/>
  <c r="DI61" i="5"/>
  <c r="DG61" i="5"/>
  <c r="DD61" i="5"/>
  <c r="DB61" i="5"/>
  <c r="DA61" i="5"/>
  <c r="CZ61" i="5"/>
  <c r="CY61" i="5"/>
  <c r="CX61" i="5"/>
  <c r="CW61" i="5"/>
  <c r="CV61" i="5"/>
  <c r="CU61" i="5"/>
  <c r="CT61" i="5"/>
  <c r="CS61" i="5"/>
  <c r="CR61" i="5"/>
  <c r="CQ61" i="5"/>
  <c r="CO61" i="5"/>
  <c r="CL61" i="5"/>
  <c r="CJ61" i="5"/>
  <c r="CH61" i="5"/>
  <c r="CG61" i="5"/>
  <c r="CF61" i="5"/>
  <c r="CE61" i="5"/>
  <c r="CD61" i="5"/>
  <c r="CC61" i="5"/>
  <c r="CB61" i="5"/>
  <c r="CA61" i="5"/>
  <c r="BZ61" i="5"/>
  <c r="BY61" i="5"/>
  <c r="BX61" i="5"/>
  <c r="BU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E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O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Y61" i="5"/>
  <c r="W61" i="5"/>
  <c r="V61" i="5"/>
  <c r="U61" i="5"/>
  <c r="Q61" i="5"/>
  <c r="P61" i="5"/>
  <c r="O61" i="5"/>
  <c r="N61" i="5"/>
  <c r="M61" i="5"/>
  <c r="L61" i="5"/>
  <c r="K61" i="5"/>
  <c r="J61" i="5"/>
  <c r="I61" i="5"/>
  <c r="H61" i="5"/>
  <c r="F61" i="5"/>
  <c r="R61" i="5"/>
  <c r="ED61" i="5" s="1"/>
  <c r="EF60" i="5"/>
  <c r="EE60" i="5"/>
  <c r="ED60" i="5"/>
  <c r="DX60" i="5"/>
  <c r="DW60" i="5"/>
  <c r="DV60" i="5"/>
  <c r="DT60" i="5"/>
  <c r="DR60" i="5"/>
  <c r="DQ60" i="5"/>
  <c r="DN60" i="5"/>
  <c r="DJ60" i="5"/>
  <c r="DI60" i="5"/>
  <c r="DH60" i="5"/>
  <c r="DG60" i="5"/>
  <c r="DE60" i="5"/>
  <c r="CY60" i="5"/>
  <c r="CX60" i="5"/>
  <c r="CW60" i="5"/>
  <c r="CV60" i="5"/>
  <c r="CT60" i="5"/>
  <c r="CR60" i="5"/>
  <c r="CQ60" i="5"/>
  <c r="CP60" i="5"/>
  <c r="CO60" i="5"/>
  <c r="CM60" i="5"/>
  <c r="CL60" i="5"/>
  <c r="CJ60" i="5"/>
  <c r="CD60" i="5"/>
  <c r="CC60" i="5"/>
  <c r="CA60" i="5"/>
  <c r="BY60" i="5"/>
  <c r="BX60" i="5"/>
  <c r="BW60" i="5"/>
  <c r="BU60" i="5"/>
  <c r="BT60" i="5"/>
  <c r="BS60" i="5"/>
  <c r="BR60" i="5"/>
  <c r="BQ60" i="5"/>
  <c r="BP60" i="5"/>
  <c r="BJ60" i="5"/>
  <c r="BH60" i="5"/>
  <c r="BG60" i="5"/>
  <c r="BF60" i="5"/>
  <c r="BE60" i="5"/>
  <c r="BD60" i="5"/>
  <c r="BC60" i="5"/>
  <c r="BB60" i="5"/>
  <c r="BA60" i="5"/>
  <c r="AZ60" i="5"/>
  <c r="AY60" i="5"/>
  <c r="AX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Y60" i="5"/>
  <c r="X60" i="5"/>
  <c r="W60" i="5"/>
  <c r="V60" i="5"/>
  <c r="U60" i="5"/>
  <c r="Q60" i="5"/>
  <c r="P60" i="5"/>
  <c r="O60" i="5"/>
  <c r="N60" i="5"/>
  <c r="M60" i="5"/>
  <c r="K60" i="5"/>
  <c r="I60" i="5"/>
  <c r="R60" i="5"/>
  <c r="DX59" i="5"/>
  <c r="DW59" i="5"/>
  <c r="DV59" i="5"/>
  <c r="BI59" i="5"/>
  <c r="R59" i="5"/>
  <c r="BJ59" i="5" s="1"/>
  <c r="EF58" i="5"/>
  <c r="EE58" i="5"/>
  <c r="ED58" i="5"/>
  <c r="EB58" i="5"/>
  <c r="DX58" i="5"/>
  <c r="DW58" i="5"/>
  <c r="DV58" i="5"/>
  <c r="DT58" i="5"/>
  <c r="DR58" i="5"/>
  <c r="DQ58" i="5"/>
  <c r="DP58" i="5"/>
  <c r="DN58" i="5"/>
  <c r="DL58" i="5"/>
  <c r="DJ58" i="5"/>
  <c r="DI58" i="5"/>
  <c r="DH58" i="5"/>
  <c r="DE58" i="5"/>
  <c r="DB58" i="5"/>
  <c r="DA58" i="5"/>
  <c r="CW58" i="5"/>
  <c r="CV58" i="5"/>
  <c r="CU58" i="5"/>
  <c r="CT58" i="5"/>
  <c r="CS58" i="5"/>
  <c r="CR58" i="5"/>
  <c r="CQ58" i="5"/>
  <c r="CP58" i="5"/>
  <c r="CM58" i="5"/>
  <c r="CJ58" i="5"/>
  <c r="CH58" i="5"/>
  <c r="CG58" i="5"/>
  <c r="CF58" i="5"/>
  <c r="CB58" i="5"/>
  <c r="CA58" i="5"/>
  <c r="BZ58" i="5"/>
  <c r="BY58" i="5"/>
  <c r="BX58" i="5"/>
  <c r="BW58" i="5"/>
  <c r="BT58" i="5"/>
  <c r="BR58" i="5"/>
  <c r="BQ58" i="5"/>
  <c r="BP58" i="5"/>
  <c r="BO58" i="5"/>
  <c r="BN58" i="5"/>
  <c r="BM58" i="5"/>
  <c r="BI58" i="5"/>
  <c r="BH58" i="5"/>
  <c r="BG58" i="5"/>
  <c r="BF58" i="5"/>
  <c r="BD58" i="5"/>
  <c r="BB58" i="5"/>
  <c r="BA58" i="5"/>
  <c r="AZ58" i="5"/>
  <c r="AY58" i="5"/>
  <c r="AX58" i="5"/>
  <c r="AW58" i="5"/>
  <c r="AV58" i="5"/>
  <c r="AU58" i="5"/>
  <c r="AQ58" i="5"/>
  <c r="AP58" i="5"/>
  <c r="AN58" i="5"/>
  <c r="AL58" i="5"/>
  <c r="AK58" i="5"/>
  <c r="AJ58" i="5"/>
  <c r="AI58" i="5"/>
  <c r="AH58" i="5"/>
  <c r="AG58" i="5"/>
  <c r="AF58" i="5"/>
  <c r="AE58" i="5"/>
  <c r="AD58" i="5"/>
  <c r="AC58" i="5"/>
  <c r="Z58" i="5"/>
  <c r="X58" i="5"/>
  <c r="V58" i="5"/>
  <c r="U58" i="5"/>
  <c r="Q58" i="5"/>
  <c r="P58" i="5"/>
  <c r="O58" i="5"/>
  <c r="N58" i="5"/>
  <c r="M58" i="5"/>
  <c r="L58" i="5"/>
  <c r="K58" i="5"/>
  <c r="J58" i="5"/>
  <c r="I58" i="5"/>
  <c r="H58" i="5"/>
  <c r="R58" i="5"/>
  <c r="CX58" i="5" s="1"/>
  <c r="DX57" i="5"/>
  <c r="DW57" i="5"/>
  <c r="DV57" i="5"/>
  <c r="DL57" i="5"/>
  <c r="DB57" i="5"/>
  <c r="BW57" i="5"/>
  <c r="BT57" i="5"/>
  <c r="AN57" i="5"/>
  <c r="AL57" i="5"/>
  <c r="G57" i="5"/>
  <c r="R57" i="5"/>
  <c r="CY57" i="5" s="1"/>
  <c r="EF56" i="5"/>
  <c r="ED56" i="5"/>
  <c r="DZ56" i="5"/>
  <c r="DX56" i="5"/>
  <c r="DW56" i="5"/>
  <c r="DV56" i="5"/>
  <c r="DJ56" i="5"/>
  <c r="DI56" i="5"/>
  <c r="DG56" i="5"/>
  <c r="DE56" i="5"/>
  <c r="DD56" i="5"/>
  <c r="DB56" i="5"/>
  <c r="DA56" i="5"/>
  <c r="CQ56" i="5"/>
  <c r="CL56" i="5"/>
  <c r="CG56" i="5"/>
  <c r="CF56" i="5"/>
  <c r="CA56" i="5"/>
  <c r="BZ56" i="5"/>
  <c r="BX56" i="5"/>
  <c r="BW56" i="5"/>
  <c r="BT56" i="5"/>
  <c r="BP56" i="5"/>
  <c r="BI56" i="5"/>
  <c r="BD56" i="5"/>
  <c r="BC56" i="5"/>
  <c r="BB56" i="5"/>
  <c r="BA56" i="5"/>
  <c r="AZ56" i="5"/>
  <c r="AY56" i="5"/>
  <c r="AT56" i="5"/>
  <c r="AN56" i="5"/>
  <c r="AL56" i="5"/>
  <c r="AK56" i="5"/>
  <c r="AD56" i="5"/>
  <c r="AC56" i="5"/>
  <c r="AA56" i="5"/>
  <c r="Z56" i="5"/>
  <c r="X56" i="5"/>
  <c r="W56" i="5"/>
  <c r="V56" i="5"/>
  <c r="K56" i="5"/>
  <c r="H56" i="5"/>
  <c r="G56" i="5"/>
  <c r="R56" i="5"/>
  <c r="DN56" i="5" s="1"/>
  <c r="EF55" i="5"/>
  <c r="EE55" i="5"/>
  <c r="ED55" i="5"/>
  <c r="EC55" i="5"/>
  <c r="EB55" i="5"/>
  <c r="DX55" i="5"/>
  <c r="DW55" i="5"/>
  <c r="DV55" i="5"/>
  <c r="DQ55" i="5"/>
  <c r="DP55" i="5"/>
  <c r="DL55" i="5"/>
  <c r="DI55" i="5"/>
  <c r="DH55" i="5"/>
  <c r="DG55" i="5"/>
  <c r="DE55" i="5"/>
  <c r="CY55" i="5"/>
  <c r="CX55" i="5"/>
  <c r="CV55" i="5"/>
  <c r="CU55" i="5"/>
  <c r="CS55" i="5"/>
  <c r="CR55" i="5"/>
  <c r="CQ55" i="5"/>
  <c r="CO55" i="5"/>
  <c r="CM55" i="5"/>
  <c r="CF55" i="5"/>
  <c r="CC55" i="5"/>
  <c r="CB55" i="5"/>
  <c r="BZ55" i="5"/>
  <c r="BY55" i="5"/>
  <c r="BX55" i="5"/>
  <c r="BW55" i="5"/>
  <c r="BU55" i="5"/>
  <c r="BT55" i="5"/>
  <c r="BO55" i="5"/>
  <c r="BN55" i="5"/>
  <c r="BL55" i="5"/>
  <c r="BI55" i="5"/>
  <c r="BH55" i="5"/>
  <c r="BG55" i="5"/>
  <c r="BE55" i="5"/>
  <c r="BD55" i="5"/>
  <c r="AY55" i="5"/>
  <c r="AX55" i="5"/>
  <c r="AV55" i="5"/>
  <c r="AU55" i="5"/>
  <c r="AS55" i="5"/>
  <c r="AR55" i="5"/>
  <c r="AQ55" i="5"/>
  <c r="AP55" i="5"/>
  <c r="AO55" i="5"/>
  <c r="AI55" i="5"/>
  <c r="AH55" i="5"/>
  <c r="AF55" i="5"/>
  <c r="AC55" i="5"/>
  <c r="AB55" i="5"/>
  <c r="AA55" i="5"/>
  <c r="Z55" i="5"/>
  <c r="Y55" i="5"/>
  <c r="X55" i="5"/>
  <c r="P55" i="5"/>
  <c r="O55" i="5"/>
  <c r="M55" i="5"/>
  <c r="L55" i="5"/>
  <c r="J55" i="5"/>
  <c r="H55" i="5"/>
  <c r="G55" i="5"/>
  <c r="F55" i="5"/>
  <c r="R55" i="5"/>
  <c r="DX54" i="5"/>
  <c r="DW54" i="5"/>
  <c r="DV54" i="5"/>
  <c r="DQ54" i="5"/>
  <c r="DP54" i="5"/>
  <c r="DN54" i="5"/>
  <c r="CH54" i="5"/>
  <c r="CG54" i="5"/>
  <c r="CE54" i="5"/>
  <c r="BJ54" i="5"/>
  <c r="BI54" i="5"/>
  <c r="BD54" i="5"/>
  <c r="AK54" i="5"/>
  <c r="AJ54" i="5"/>
  <c r="AH54" i="5"/>
  <c r="L54" i="5"/>
  <c r="K54" i="5"/>
  <c r="J54" i="5"/>
  <c r="R54" i="5"/>
  <c r="EF53" i="5"/>
  <c r="EE53" i="5"/>
  <c r="ED53" i="5"/>
  <c r="EC53" i="5"/>
  <c r="EA53" i="5"/>
  <c r="DZ53" i="5"/>
  <c r="DX53" i="5"/>
  <c r="DW53" i="5"/>
  <c r="DV53" i="5"/>
  <c r="DT53" i="5"/>
  <c r="DL53" i="5"/>
  <c r="DJ53" i="5"/>
  <c r="DI53" i="5"/>
  <c r="DH53" i="5"/>
  <c r="DG53" i="5"/>
  <c r="DD53" i="5"/>
  <c r="DB53" i="5"/>
  <c r="DA53" i="5"/>
  <c r="CZ53" i="5"/>
  <c r="CY53" i="5"/>
  <c r="CX53" i="5"/>
  <c r="CS53" i="5"/>
  <c r="CR53" i="5"/>
  <c r="CQ53" i="5"/>
  <c r="CP53" i="5"/>
  <c r="CO53" i="5"/>
  <c r="CL53" i="5"/>
  <c r="CJ53" i="5"/>
  <c r="CH53" i="5"/>
  <c r="CG53" i="5"/>
  <c r="CF53" i="5"/>
  <c r="CE53" i="5"/>
  <c r="BZ53" i="5"/>
  <c r="BY53" i="5"/>
  <c r="BX53" i="5"/>
  <c r="BW53" i="5"/>
  <c r="BU53" i="5"/>
  <c r="BS53" i="5"/>
  <c r="BR53" i="5"/>
  <c r="BQ53" i="5"/>
  <c r="BP53" i="5"/>
  <c r="BO53" i="5"/>
  <c r="BN53" i="5"/>
  <c r="BI53" i="5"/>
  <c r="BH53" i="5"/>
  <c r="BG53" i="5"/>
  <c r="BF53" i="5"/>
  <c r="BE53" i="5"/>
  <c r="BC53" i="5"/>
  <c r="BB53" i="5"/>
  <c r="BA53" i="5"/>
  <c r="AZ53" i="5"/>
  <c r="AY53" i="5"/>
  <c r="AX53" i="5"/>
  <c r="AS53" i="5"/>
  <c r="AR53" i="5"/>
  <c r="AQ53" i="5"/>
  <c r="AP53" i="5"/>
  <c r="AO53" i="5"/>
  <c r="AM53" i="5"/>
  <c r="AL53" i="5"/>
  <c r="AK53" i="5"/>
  <c r="AJ53" i="5"/>
  <c r="AI53" i="5"/>
  <c r="AH53" i="5"/>
  <c r="AC53" i="5"/>
  <c r="AB53" i="5"/>
  <c r="AA53" i="5"/>
  <c r="Z53" i="5"/>
  <c r="Y53" i="5"/>
  <c r="W53" i="5"/>
  <c r="V53" i="5"/>
  <c r="U53" i="5"/>
  <c r="Q53" i="5"/>
  <c r="P53" i="5"/>
  <c r="O53" i="5"/>
  <c r="J53" i="5"/>
  <c r="I53" i="5"/>
  <c r="H53" i="5"/>
  <c r="G53" i="5"/>
  <c r="F53" i="5"/>
  <c r="R53" i="5"/>
  <c r="DR53" i="5" s="1"/>
  <c r="DX52" i="5"/>
  <c r="DW52" i="5"/>
  <c r="DV52" i="5"/>
  <c r="DR52" i="5"/>
  <c r="DP52" i="5"/>
  <c r="CS52" i="5"/>
  <c r="CQ52" i="5"/>
  <c r="BU52" i="5"/>
  <c r="BS52" i="5"/>
  <c r="AW52" i="5"/>
  <c r="AU52" i="5"/>
  <c r="AC52" i="5"/>
  <c r="AA52" i="5"/>
  <c r="F52" i="5"/>
  <c r="R52" i="5"/>
  <c r="DN52" i="5" s="1"/>
  <c r="EF51" i="5"/>
  <c r="EA51" i="5"/>
  <c r="DZ51" i="5"/>
  <c r="DX51" i="5"/>
  <c r="DW51" i="5"/>
  <c r="DV51" i="5"/>
  <c r="DT51" i="5"/>
  <c r="DR51" i="5"/>
  <c r="DQ51" i="5"/>
  <c r="DP51" i="5"/>
  <c r="DN51" i="5"/>
  <c r="DL51" i="5"/>
  <c r="DJ51" i="5"/>
  <c r="DD51" i="5"/>
  <c r="DB51" i="5"/>
  <c r="DA51" i="5"/>
  <c r="CZ51" i="5"/>
  <c r="CY51" i="5"/>
  <c r="CX51" i="5"/>
  <c r="CW51" i="5"/>
  <c r="CV51" i="5"/>
  <c r="CU51" i="5"/>
  <c r="CT51" i="5"/>
  <c r="CS51" i="5"/>
  <c r="CR51" i="5"/>
  <c r="CL51" i="5"/>
  <c r="CJ51" i="5"/>
  <c r="CH51" i="5"/>
  <c r="CG51" i="5"/>
  <c r="CF51" i="5"/>
  <c r="CE51" i="5"/>
  <c r="CD51" i="5"/>
  <c r="CC51" i="5"/>
  <c r="CB51" i="5"/>
  <c r="CA51" i="5"/>
  <c r="BZ51" i="5"/>
  <c r="BY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W51" i="5"/>
  <c r="V51" i="5"/>
  <c r="U51" i="5"/>
  <c r="Q51" i="5"/>
  <c r="P51" i="5"/>
  <c r="O51" i="5"/>
  <c r="N51" i="5"/>
  <c r="M51" i="5"/>
  <c r="L51" i="5"/>
  <c r="K51" i="5"/>
  <c r="J51" i="5"/>
  <c r="I51" i="5"/>
  <c r="R51" i="5"/>
  <c r="EE51" i="5" s="1"/>
  <c r="DX50" i="5"/>
  <c r="DW50" i="5"/>
  <c r="DV50" i="5"/>
  <c r="BS50" i="5"/>
  <c r="AZ50" i="5"/>
  <c r="AA50" i="5"/>
  <c r="Z50" i="5"/>
  <c r="R50" i="5"/>
  <c r="EF49" i="5"/>
  <c r="EE49" i="5"/>
  <c r="DX49" i="5"/>
  <c r="DW49" i="5"/>
  <c r="DV49" i="5"/>
  <c r="DJ49" i="5"/>
  <c r="DI49" i="5"/>
  <c r="DH49" i="5"/>
  <c r="CM49" i="5"/>
  <c r="CL49" i="5"/>
  <c r="CJ49" i="5"/>
  <c r="BL49" i="5"/>
  <c r="BK49" i="5"/>
  <c r="BJ49" i="5"/>
  <c r="AS49" i="5"/>
  <c r="AR49" i="5"/>
  <c r="AQ49" i="5"/>
  <c r="Z49" i="5"/>
  <c r="Y49" i="5"/>
  <c r="X49" i="5"/>
  <c r="R49" i="5"/>
  <c r="ED49" i="5" s="1"/>
  <c r="EF48" i="5"/>
  <c r="EE48" i="5"/>
  <c r="EA48" i="5"/>
  <c r="DZ48" i="5"/>
  <c r="DX48" i="5"/>
  <c r="DW48" i="5"/>
  <c r="DV48" i="5"/>
  <c r="DT48" i="5"/>
  <c r="DR48" i="5"/>
  <c r="DQ48" i="5"/>
  <c r="DP48" i="5"/>
  <c r="DN48" i="5"/>
  <c r="DL48" i="5"/>
  <c r="DJ48" i="5"/>
  <c r="DI48" i="5"/>
  <c r="DD48" i="5"/>
  <c r="DB48" i="5"/>
  <c r="DA48" i="5"/>
  <c r="CZ48" i="5"/>
  <c r="CY48" i="5"/>
  <c r="CX48" i="5"/>
  <c r="CW48" i="5"/>
  <c r="CV48" i="5"/>
  <c r="CU48" i="5"/>
  <c r="CT48" i="5"/>
  <c r="CS48" i="5"/>
  <c r="CR48" i="5"/>
  <c r="CQ48" i="5"/>
  <c r="CL48" i="5"/>
  <c r="CJ48" i="5"/>
  <c r="CH48" i="5"/>
  <c r="CG48" i="5"/>
  <c r="CF48" i="5"/>
  <c r="CE48" i="5"/>
  <c r="CD48" i="5"/>
  <c r="CC48" i="5"/>
  <c r="CB48" i="5"/>
  <c r="CA48" i="5"/>
  <c r="BZ48" i="5"/>
  <c r="BY48" i="5"/>
  <c r="BX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W48" i="5"/>
  <c r="V48" i="5"/>
  <c r="U48" i="5"/>
  <c r="Q48" i="5"/>
  <c r="P48" i="5"/>
  <c r="O48" i="5"/>
  <c r="N48" i="5"/>
  <c r="M48" i="5"/>
  <c r="L48" i="5"/>
  <c r="K48" i="5"/>
  <c r="J48" i="5"/>
  <c r="I48" i="5"/>
  <c r="H48" i="5"/>
  <c r="R48" i="5"/>
  <c r="ED48" i="5" s="1"/>
  <c r="EE47" i="5"/>
  <c r="ED47" i="5"/>
  <c r="EC47" i="5"/>
  <c r="EB47" i="5"/>
  <c r="EA47" i="5"/>
  <c r="DX47" i="5"/>
  <c r="DW47" i="5"/>
  <c r="DV47" i="5"/>
  <c r="DR47" i="5"/>
  <c r="DQ47" i="5"/>
  <c r="DE47" i="5"/>
  <c r="DD47" i="5"/>
  <c r="DB47" i="5"/>
  <c r="DA47" i="5"/>
  <c r="CZ47" i="5"/>
  <c r="CV47" i="5"/>
  <c r="CQ47" i="5"/>
  <c r="CP47" i="5"/>
  <c r="CH47" i="5"/>
  <c r="CG47" i="5"/>
  <c r="CF47" i="5"/>
  <c r="CE47" i="5"/>
  <c r="CD47" i="5"/>
  <c r="BW47" i="5"/>
  <c r="BT47" i="5"/>
  <c r="BS47" i="5"/>
  <c r="BN47" i="5"/>
  <c r="BM47" i="5"/>
  <c r="BL47" i="5"/>
  <c r="BH47" i="5"/>
  <c r="BG47" i="5"/>
  <c r="BC47" i="5"/>
  <c r="BA47" i="5"/>
  <c r="AZ47" i="5"/>
  <c r="AR47" i="5"/>
  <c r="AQ47" i="5"/>
  <c r="AP47" i="5"/>
  <c r="AO47" i="5"/>
  <c r="AN47" i="5"/>
  <c r="AJ47" i="5"/>
  <c r="AH47" i="5"/>
  <c r="AG47" i="5"/>
  <c r="Y47" i="5"/>
  <c r="X47" i="5"/>
  <c r="W47" i="5"/>
  <c r="V47" i="5"/>
  <c r="U47" i="5"/>
  <c r="N47" i="5"/>
  <c r="I47" i="5"/>
  <c r="H47" i="5"/>
  <c r="R47" i="5"/>
  <c r="EF47" i="5" s="1"/>
  <c r="EE46" i="5"/>
  <c r="ED46" i="5"/>
  <c r="EB46" i="5"/>
  <c r="DX46" i="5"/>
  <c r="DW46" i="5"/>
  <c r="DV46" i="5"/>
  <c r="DQ46" i="5"/>
  <c r="DP46" i="5"/>
  <c r="DD46" i="5"/>
  <c r="CU46" i="5"/>
  <c r="CS46" i="5"/>
  <c r="CR46" i="5"/>
  <c r="CJ46" i="5"/>
  <c r="CC46" i="5"/>
  <c r="BY46" i="5"/>
  <c r="BW46" i="5"/>
  <c r="BU46" i="5"/>
  <c r="BJ46" i="5"/>
  <c r="BE46" i="5"/>
  <c r="BC46" i="5"/>
  <c r="BB46" i="5"/>
  <c r="AS46" i="5"/>
  <c r="AP46" i="5"/>
  <c r="AL46" i="5"/>
  <c r="AG46" i="5"/>
  <c r="AF46" i="5"/>
  <c r="X46" i="5"/>
  <c r="M46" i="5"/>
  <c r="K46" i="5"/>
  <c r="J46" i="5"/>
  <c r="R46" i="5"/>
  <c r="EA46" i="5" s="1"/>
  <c r="EF45" i="5"/>
  <c r="EE45" i="5"/>
  <c r="ED45" i="5"/>
  <c r="EA45" i="5"/>
  <c r="DZ45" i="5"/>
  <c r="DX45" i="5"/>
  <c r="DW45" i="5"/>
  <c r="DV45" i="5"/>
  <c r="DT45" i="5"/>
  <c r="DR45" i="5"/>
  <c r="DQ45" i="5"/>
  <c r="DP45" i="5"/>
  <c r="DN45" i="5"/>
  <c r="DL45" i="5"/>
  <c r="DJ45" i="5"/>
  <c r="DI45" i="5"/>
  <c r="DH45" i="5"/>
  <c r="DD45" i="5"/>
  <c r="DB45" i="5"/>
  <c r="DA45" i="5"/>
  <c r="CZ45" i="5"/>
  <c r="CY45" i="5"/>
  <c r="CX45" i="5"/>
  <c r="CW45" i="5"/>
  <c r="CV45" i="5"/>
  <c r="CU45" i="5"/>
  <c r="CT45" i="5"/>
  <c r="CS45" i="5"/>
  <c r="CR45" i="5"/>
  <c r="CQ45" i="5"/>
  <c r="CP45" i="5"/>
  <c r="CL45" i="5"/>
  <c r="CJ45" i="5"/>
  <c r="CH45" i="5"/>
  <c r="CG45" i="5"/>
  <c r="CF45" i="5"/>
  <c r="CE45" i="5"/>
  <c r="CD45" i="5"/>
  <c r="CC45" i="5"/>
  <c r="CB45" i="5"/>
  <c r="CA45" i="5"/>
  <c r="BZ45" i="5"/>
  <c r="BY45" i="5"/>
  <c r="BX45" i="5"/>
  <c r="BW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W45" i="5"/>
  <c r="V45" i="5"/>
  <c r="U45" i="5"/>
  <c r="Q45" i="5"/>
  <c r="P45" i="5"/>
  <c r="O45" i="5"/>
  <c r="N45" i="5"/>
  <c r="M45" i="5"/>
  <c r="L45" i="5"/>
  <c r="K45" i="5"/>
  <c r="J45" i="5"/>
  <c r="I45" i="5"/>
  <c r="H45" i="5"/>
  <c r="G45" i="5"/>
  <c r="R45" i="5"/>
  <c r="EC45" i="5" s="1"/>
  <c r="EE44" i="5"/>
  <c r="EC44" i="5"/>
  <c r="EB44" i="5"/>
  <c r="DX44" i="5"/>
  <c r="DW44" i="5"/>
  <c r="DV44" i="5"/>
  <c r="DT44" i="5"/>
  <c r="DR44" i="5"/>
  <c r="DQ44" i="5"/>
  <c r="DP44" i="5"/>
  <c r="DI44" i="5"/>
  <c r="DG44" i="5"/>
  <c r="DD44" i="5"/>
  <c r="DB44" i="5"/>
  <c r="CY44" i="5"/>
  <c r="CX44" i="5"/>
  <c r="CW44" i="5"/>
  <c r="CV44" i="5"/>
  <c r="CU44" i="5"/>
  <c r="CR44" i="5"/>
  <c r="CQ44" i="5"/>
  <c r="CO44" i="5"/>
  <c r="CL44" i="5"/>
  <c r="CH44" i="5"/>
  <c r="CG44" i="5"/>
  <c r="CD44" i="5"/>
  <c r="CC44" i="5"/>
  <c r="CB44" i="5"/>
  <c r="BY44" i="5"/>
  <c r="BX44" i="5"/>
  <c r="BW44" i="5"/>
  <c r="BU44" i="5"/>
  <c r="BS44" i="5"/>
  <c r="BQ44" i="5"/>
  <c r="BO44" i="5"/>
  <c r="BN44" i="5"/>
  <c r="BK44" i="5"/>
  <c r="BH44" i="5"/>
  <c r="BG44" i="5"/>
  <c r="BF44" i="5"/>
  <c r="BE44" i="5"/>
  <c r="BD44" i="5"/>
  <c r="BC44" i="5"/>
  <c r="BA44" i="5"/>
  <c r="AY44" i="5"/>
  <c r="AW44" i="5"/>
  <c r="AV44" i="5"/>
  <c r="AQ44" i="5"/>
  <c r="AP44" i="5"/>
  <c r="AO44" i="5"/>
  <c r="AN44" i="5"/>
  <c r="AM44" i="5"/>
  <c r="AL44" i="5"/>
  <c r="AK44" i="5"/>
  <c r="AI44" i="5"/>
  <c r="AG44" i="5"/>
  <c r="AE44" i="5"/>
  <c r="AB44" i="5"/>
  <c r="Y44" i="5"/>
  <c r="X44" i="5"/>
  <c r="W44" i="5"/>
  <c r="V44" i="5"/>
  <c r="U44" i="5"/>
  <c r="Q44" i="5"/>
  <c r="P44" i="5"/>
  <c r="N44" i="5"/>
  <c r="L44" i="5"/>
  <c r="H44" i="5"/>
  <c r="G44" i="5"/>
  <c r="R44" i="5"/>
  <c r="EF43" i="5"/>
  <c r="EE43" i="5"/>
  <c r="ED43" i="5"/>
  <c r="EB43" i="5"/>
  <c r="DZ43" i="5"/>
  <c r="DX43" i="5"/>
  <c r="DW43" i="5"/>
  <c r="DV43" i="5"/>
  <c r="DH43" i="5"/>
  <c r="DE43" i="5"/>
  <c r="DD43" i="5"/>
  <c r="DB43" i="5"/>
  <c r="CW43" i="5"/>
  <c r="CS43" i="5"/>
  <c r="CR43" i="5"/>
  <c r="CO43" i="5"/>
  <c r="CM43" i="5"/>
  <c r="CD43" i="5"/>
  <c r="BZ43" i="5"/>
  <c r="BX43" i="5"/>
  <c r="BW43" i="5"/>
  <c r="BR43" i="5"/>
  <c r="BP43" i="5"/>
  <c r="BM43" i="5"/>
  <c r="BL43" i="5"/>
  <c r="BK43" i="5"/>
  <c r="BA43" i="5"/>
  <c r="AW43" i="5"/>
  <c r="AV43" i="5"/>
  <c r="AU43" i="5"/>
  <c r="AS43" i="5"/>
  <c r="AO43" i="5"/>
  <c r="AM43" i="5"/>
  <c r="AL43" i="5"/>
  <c r="AG43" i="5"/>
  <c r="AB43" i="5"/>
  <c r="Y43" i="5"/>
  <c r="W43" i="5"/>
  <c r="U43" i="5"/>
  <c r="M43" i="5"/>
  <c r="K43" i="5"/>
  <c r="J43" i="5"/>
  <c r="I43" i="5"/>
  <c r="H43" i="5"/>
  <c r="R43" i="5"/>
  <c r="DN43" i="5" s="1"/>
  <c r="EB42" i="5"/>
  <c r="DX42" i="5"/>
  <c r="DW42" i="5"/>
  <c r="DV42" i="5"/>
  <c r="DT42" i="5"/>
  <c r="DQ42" i="5"/>
  <c r="DN42" i="5"/>
  <c r="DJ42" i="5"/>
  <c r="DH42" i="5"/>
  <c r="DE42" i="5"/>
  <c r="CW42" i="5"/>
  <c r="CU42" i="5"/>
  <c r="CT42" i="5"/>
  <c r="CR42" i="5"/>
  <c r="CM42" i="5"/>
  <c r="CG42" i="5"/>
  <c r="CF42" i="5"/>
  <c r="CE42" i="5"/>
  <c r="CD42" i="5"/>
  <c r="BW42" i="5"/>
  <c r="BS42" i="5"/>
  <c r="BP42" i="5"/>
  <c r="BO42" i="5"/>
  <c r="BM42" i="5"/>
  <c r="BK42" i="5"/>
  <c r="BJ42" i="5"/>
  <c r="BH42" i="5"/>
  <c r="BF42" i="5"/>
  <c r="AX42" i="5"/>
  <c r="AV42" i="5"/>
  <c r="AU42" i="5"/>
  <c r="AT42" i="5"/>
  <c r="AP42" i="5"/>
  <c r="AM42" i="5"/>
  <c r="AJ42" i="5"/>
  <c r="AI42" i="5"/>
  <c r="AH42" i="5"/>
  <c r="AB42" i="5"/>
  <c r="X42" i="5"/>
  <c r="W42" i="5"/>
  <c r="Q42" i="5"/>
  <c r="O42" i="5"/>
  <c r="M42" i="5"/>
  <c r="L42" i="5"/>
  <c r="K42" i="5"/>
  <c r="I42" i="5"/>
  <c r="R42" i="5"/>
  <c r="EE42" i="5" s="1"/>
  <c r="DX41" i="5"/>
  <c r="DW41" i="5"/>
  <c r="DV41" i="5"/>
  <c r="R41" i="5"/>
  <c r="CS41" i="5" s="1"/>
  <c r="EF40" i="5"/>
  <c r="DX40" i="5"/>
  <c r="DW40" i="5"/>
  <c r="DV40" i="5"/>
  <c r="CX40" i="5"/>
  <c r="CW40" i="5"/>
  <c r="CU40" i="5"/>
  <c r="CP40" i="5"/>
  <c r="CM40" i="5"/>
  <c r="CJ40" i="5"/>
  <c r="BJ40" i="5"/>
  <c r="BH40" i="5"/>
  <c r="BG40" i="5"/>
  <c r="BF40" i="5"/>
  <c r="BE40" i="5"/>
  <c r="AX40" i="5"/>
  <c r="AA40" i="5"/>
  <c r="Z40" i="5"/>
  <c r="X40" i="5"/>
  <c r="U40" i="5"/>
  <c r="Q40" i="5"/>
  <c r="O40" i="5"/>
  <c r="R40" i="5"/>
  <c r="BZ40" i="5" s="1"/>
  <c r="DX39" i="5"/>
  <c r="DW39" i="5"/>
  <c r="DV39" i="5"/>
  <c r="DB39" i="5"/>
  <c r="BN39" i="5"/>
  <c r="AN39" i="5"/>
  <c r="AG39" i="5"/>
  <c r="R39" i="5"/>
  <c r="DH39" i="5" s="1"/>
  <c r="EB38" i="5"/>
  <c r="DX38" i="5"/>
  <c r="DW38" i="5"/>
  <c r="DV38" i="5"/>
  <c r="CS38" i="5"/>
  <c r="BJ38" i="5"/>
  <c r="AK38" i="5"/>
  <c r="AI38" i="5"/>
  <c r="R38" i="5"/>
  <c r="EE38" i="5" s="1"/>
  <c r="EF37" i="5"/>
  <c r="EE37" i="5"/>
  <c r="ED37" i="5"/>
  <c r="EC37" i="5"/>
  <c r="EB37" i="5"/>
  <c r="EA37" i="5"/>
  <c r="DX37" i="5"/>
  <c r="DW37" i="5"/>
  <c r="DV37" i="5"/>
  <c r="DT37" i="5"/>
  <c r="DP37" i="5"/>
  <c r="DL37" i="5"/>
  <c r="DJ37" i="5"/>
  <c r="DI37" i="5"/>
  <c r="DH37" i="5"/>
  <c r="DG37" i="5"/>
  <c r="DE37" i="5"/>
  <c r="DD37" i="5"/>
  <c r="DA37" i="5"/>
  <c r="CZ37" i="5"/>
  <c r="CY37" i="5"/>
  <c r="CX37" i="5"/>
  <c r="CW37" i="5"/>
  <c r="CT37" i="5"/>
  <c r="CR37" i="5"/>
  <c r="CQ37" i="5"/>
  <c r="CP37" i="5"/>
  <c r="CO37" i="5"/>
  <c r="CM37" i="5"/>
  <c r="CL37" i="5"/>
  <c r="CH37" i="5"/>
  <c r="CG37" i="5"/>
  <c r="CF37" i="5"/>
  <c r="CE37" i="5"/>
  <c r="CD37" i="5"/>
  <c r="CC37" i="5"/>
  <c r="BZ37" i="5"/>
  <c r="BX37" i="5"/>
  <c r="BW37" i="5"/>
  <c r="BU37" i="5"/>
  <c r="BT37" i="5"/>
  <c r="BS37" i="5"/>
  <c r="BQ37" i="5"/>
  <c r="BP37" i="5"/>
  <c r="BO37" i="5"/>
  <c r="BN37" i="5"/>
  <c r="BM37" i="5"/>
  <c r="BL37" i="5"/>
  <c r="BK37" i="5"/>
  <c r="BH37" i="5"/>
  <c r="BF37" i="5"/>
  <c r="BE37" i="5"/>
  <c r="BD37" i="5"/>
  <c r="BC37" i="5"/>
  <c r="BA37" i="5"/>
  <c r="AZ37" i="5"/>
  <c r="AY37" i="5"/>
  <c r="AX37" i="5"/>
  <c r="AW37" i="5"/>
  <c r="AV37" i="5"/>
  <c r="AU37" i="5"/>
  <c r="AT37" i="5"/>
  <c r="AQ37" i="5"/>
  <c r="AO37" i="5"/>
  <c r="AN37" i="5"/>
  <c r="AM37" i="5"/>
  <c r="AK37" i="5"/>
  <c r="AJ37" i="5"/>
  <c r="AI37" i="5"/>
  <c r="AH37" i="5"/>
  <c r="AG37" i="5"/>
  <c r="AF37" i="5"/>
  <c r="AE37" i="5"/>
  <c r="AD37" i="5"/>
  <c r="AC37" i="5"/>
  <c r="Z37" i="5"/>
  <c r="X37" i="5"/>
  <c r="W37" i="5"/>
  <c r="U37" i="5"/>
  <c r="Q37" i="5"/>
  <c r="P37" i="5"/>
  <c r="O37" i="5"/>
  <c r="N37" i="5"/>
  <c r="M37" i="5"/>
  <c r="L37" i="5"/>
  <c r="K37" i="5"/>
  <c r="J37" i="5"/>
  <c r="I37" i="5"/>
  <c r="F37" i="5"/>
  <c r="R37" i="5"/>
  <c r="EF36" i="5"/>
  <c r="ED36" i="5"/>
  <c r="EC36" i="5"/>
  <c r="EB36" i="5"/>
  <c r="EA36" i="5"/>
  <c r="DZ36" i="5"/>
  <c r="DX36" i="5"/>
  <c r="DW36" i="5"/>
  <c r="DV36" i="5"/>
  <c r="DT36" i="5"/>
  <c r="DR36" i="5"/>
  <c r="DQ36" i="5"/>
  <c r="DN36" i="5"/>
  <c r="DL36" i="5"/>
  <c r="DJ36" i="5"/>
  <c r="DH36" i="5"/>
  <c r="DG36" i="5"/>
  <c r="DE36" i="5"/>
  <c r="DD36" i="5"/>
  <c r="DB36" i="5"/>
  <c r="DA36" i="5"/>
  <c r="CZ36" i="5"/>
  <c r="CY36" i="5"/>
  <c r="CX36" i="5"/>
  <c r="CW36" i="5"/>
  <c r="CV36" i="5"/>
  <c r="CU36" i="5"/>
  <c r="CS36" i="5"/>
  <c r="CR36" i="5"/>
  <c r="CP36" i="5"/>
  <c r="CO36" i="5"/>
  <c r="CM36" i="5"/>
  <c r="CL36" i="5"/>
  <c r="CJ36" i="5"/>
  <c r="CH36" i="5"/>
  <c r="CG36" i="5"/>
  <c r="CF36" i="5"/>
  <c r="CE36" i="5"/>
  <c r="CD36" i="5"/>
  <c r="CC36" i="5"/>
  <c r="CB36" i="5"/>
  <c r="CA36" i="5"/>
  <c r="BY36" i="5"/>
  <c r="BW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Z36" i="5"/>
  <c r="X36" i="5"/>
  <c r="W36" i="5"/>
  <c r="V36" i="5"/>
  <c r="U36" i="5"/>
  <c r="Q36" i="5"/>
  <c r="P36" i="5"/>
  <c r="O36" i="5"/>
  <c r="N36" i="5"/>
  <c r="M36" i="5"/>
  <c r="L36" i="5"/>
  <c r="K36" i="5"/>
  <c r="J36" i="5"/>
  <c r="I36" i="5"/>
  <c r="G36" i="5"/>
  <c r="F36" i="5"/>
  <c r="R36" i="5"/>
  <c r="EE35" i="5"/>
  <c r="EC35" i="5"/>
  <c r="DX35" i="5"/>
  <c r="DW35" i="5"/>
  <c r="DV35" i="5"/>
  <c r="DH35" i="5"/>
  <c r="DE35" i="5"/>
  <c r="DD35" i="5"/>
  <c r="DB35" i="5"/>
  <c r="DA35" i="5"/>
  <c r="CU35" i="5"/>
  <c r="CH35" i="5"/>
  <c r="CG35" i="5"/>
  <c r="CF35" i="5"/>
  <c r="CE35" i="5"/>
  <c r="CD35" i="5"/>
  <c r="CB35" i="5"/>
  <c r="BX35" i="5"/>
  <c r="BM35" i="5"/>
  <c r="BK35" i="5"/>
  <c r="BJ35" i="5"/>
  <c r="BI35" i="5"/>
  <c r="BH35" i="5"/>
  <c r="BG35" i="5"/>
  <c r="AZ35" i="5"/>
  <c r="AR35" i="5"/>
  <c r="AQ35" i="5"/>
  <c r="AP35" i="5"/>
  <c r="AO35" i="5"/>
  <c r="AL35" i="5"/>
  <c r="AJ35" i="5"/>
  <c r="AE35" i="5"/>
  <c r="X35" i="5"/>
  <c r="U35" i="5"/>
  <c r="P35" i="5"/>
  <c r="O35" i="5"/>
  <c r="N35" i="5"/>
  <c r="L35" i="5"/>
  <c r="H35" i="5"/>
  <c r="R35" i="5"/>
  <c r="DP35" i="5" s="1"/>
  <c r="EF34" i="5"/>
  <c r="EC34" i="5"/>
  <c r="EA34" i="5"/>
  <c r="DZ34" i="5"/>
  <c r="DX34" i="5"/>
  <c r="DW34" i="5"/>
  <c r="DV34" i="5"/>
  <c r="DT34" i="5"/>
  <c r="DR34" i="5"/>
  <c r="DP34" i="5"/>
  <c r="DN34" i="5"/>
  <c r="DL34" i="5"/>
  <c r="DJ34" i="5"/>
  <c r="DG34" i="5"/>
  <c r="DD34" i="5"/>
  <c r="DB34" i="5"/>
  <c r="CZ34" i="5"/>
  <c r="CY34" i="5"/>
  <c r="CX34" i="5"/>
  <c r="CW34" i="5"/>
  <c r="CV34" i="5"/>
  <c r="CU34" i="5"/>
  <c r="CT34" i="5"/>
  <c r="CS34" i="5"/>
  <c r="CQ34" i="5"/>
  <c r="CM34" i="5"/>
  <c r="CJ34" i="5"/>
  <c r="CG34" i="5"/>
  <c r="CF34" i="5"/>
  <c r="CE34" i="5"/>
  <c r="CD34" i="5"/>
  <c r="CC34" i="5"/>
  <c r="CB34" i="5"/>
  <c r="CA34" i="5"/>
  <c r="BZ34" i="5"/>
  <c r="BY34" i="5"/>
  <c r="BX34" i="5"/>
  <c r="BW34" i="5"/>
  <c r="BS34" i="5"/>
  <c r="BO34" i="5"/>
  <c r="BN34" i="5"/>
  <c r="BM34" i="5"/>
  <c r="BL34" i="5"/>
  <c r="BK34" i="5"/>
  <c r="BJ34" i="5"/>
  <c r="BI34" i="5"/>
  <c r="BH34" i="5"/>
  <c r="BG34" i="5"/>
  <c r="BF34" i="5"/>
  <c r="BE34" i="5"/>
  <c r="BB34" i="5"/>
  <c r="AY34" i="5"/>
  <c r="AX34" i="5"/>
  <c r="AW34" i="5"/>
  <c r="AU34" i="5"/>
  <c r="AT34" i="5"/>
  <c r="AS34" i="5"/>
  <c r="AR34" i="5"/>
  <c r="AQ34" i="5"/>
  <c r="AP34" i="5"/>
  <c r="AO34" i="5"/>
  <c r="AN34" i="5"/>
  <c r="AJ34" i="5"/>
  <c r="AH34" i="5"/>
  <c r="AG34" i="5"/>
  <c r="AF34" i="5"/>
  <c r="AE34" i="5"/>
  <c r="AD34" i="5"/>
  <c r="AC34" i="5"/>
  <c r="AA34" i="5"/>
  <c r="Z34" i="5"/>
  <c r="Y34" i="5"/>
  <c r="X34" i="5"/>
  <c r="W34" i="5"/>
  <c r="P34" i="5"/>
  <c r="N34" i="5"/>
  <c r="M34" i="5"/>
  <c r="L34" i="5"/>
  <c r="K34" i="5"/>
  <c r="J34" i="5"/>
  <c r="I34" i="5"/>
  <c r="H34" i="5"/>
  <c r="G34" i="5"/>
  <c r="F34" i="5"/>
  <c r="R34" i="5"/>
  <c r="EA33" i="5"/>
  <c r="DX33" i="5"/>
  <c r="DW33" i="5"/>
  <c r="DV33" i="5"/>
  <c r="DQ33" i="5"/>
  <c r="DP33" i="5"/>
  <c r="DN33" i="5"/>
  <c r="DL33" i="5"/>
  <c r="DJ33" i="5"/>
  <c r="DI33" i="5"/>
  <c r="DG33" i="5"/>
  <c r="CX33" i="5"/>
  <c r="CW33" i="5"/>
  <c r="CV33" i="5"/>
  <c r="CU33" i="5"/>
  <c r="CR33" i="5"/>
  <c r="CQ33" i="5"/>
  <c r="CO33" i="5"/>
  <c r="CM33" i="5"/>
  <c r="CH33" i="5"/>
  <c r="CF33" i="5"/>
  <c r="CE33" i="5"/>
  <c r="CA33" i="5"/>
  <c r="BZ33" i="5"/>
  <c r="BY33" i="5"/>
  <c r="BX33" i="5"/>
  <c r="BS33" i="5"/>
  <c r="BP33" i="5"/>
  <c r="BN33" i="5"/>
  <c r="BM33" i="5"/>
  <c r="BL33" i="5"/>
  <c r="BK33" i="5"/>
  <c r="BJ33" i="5"/>
  <c r="BE33" i="5"/>
  <c r="BD33" i="5"/>
  <c r="BC33" i="5"/>
  <c r="BB33" i="5"/>
  <c r="AV33" i="5"/>
  <c r="AU33" i="5"/>
  <c r="AT33" i="5"/>
  <c r="AS33" i="5"/>
  <c r="AR33" i="5"/>
  <c r="AQ33" i="5"/>
  <c r="AO33" i="5"/>
  <c r="AK33" i="5"/>
  <c r="AH33" i="5"/>
  <c r="AF33" i="5"/>
  <c r="AE33" i="5"/>
  <c r="AB33" i="5"/>
  <c r="AA33" i="5"/>
  <c r="Y33" i="5"/>
  <c r="X33" i="5"/>
  <c r="W33" i="5"/>
  <c r="V33" i="5"/>
  <c r="U33" i="5"/>
  <c r="K33" i="5"/>
  <c r="J33" i="5"/>
  <c r="I33" i="5"/>
  <c r="H33" i="5"/>
  <c r="R33" i="5"/>
  <c r="EE32" i="5"/>
  <c r="ED32" i="5"/>
  <c r="EC32" i="5"/>
  <c r="EB32" i="5"/>
  <c r="DX32" i="5"/>
  <c r="DW32" i="5"/>
  <c r="DV32" i="5"/>
  <c r="DQ32" i="5"/>
  <c r="DE32" i="5"/>
  <c r="DD32" i="5"/>
  <c r="CZ32" i="5"/>
  <c r="CX32" i="5"/>
  <c r="CW32" i="5"/>
  <c r="CQ32" i="5"/>
  <c r="CD32" i="5"/>
  <c r="CC32" i="5"/>
  <c r="CA32" i="5"/>
  <c r="BZ32" i="5"/>
  <c r="BY32" i="5"/>
  <c r="BS32" i="5"/>
  <c r="BH32" i="5"/>
  <c r="BG32" i="5"/>
  <c r="BF32" i="5"/>
  <c r="BE32" i="5"/>
  <c r="BD32" i="5"/>
  <c r="AW32" i="5"/>
  <c r="AN32" i="5"/>
  <c r="AM32" i="5"/>
  <c r="AL32" i="5"/>
  <c r="AK32" i="5"/>
  <c r="AJ32" i="5"/>
  <c r="AB32" i="5"/>
  <c r="U32" i="5"/>
  <c r="Q32" i="5"/>
  <c r="P32" i="5"/>
  <c r="M32" i="5"/>
  <c r="K32" i="5"/>
  <c r="J32" i="5"/>
  <c r="F32" i="5"/>
  <c r="R32" i="5"/>
  <c r="DL32" i="5" s="1"/>
  <c r="DX31" i="5"/>
  <c r="DW31" i="5"/>
  <c r="DV31" i="5"/>
  <c r="R31" i="5"/>
  <c r="CT31" i="5" s="1"/>
  <c r="ED30" i="5"/>
  <c r="EC30" i="5"/>
  <c r="EB30" i="5"/>
  <c r="EA30" i="5"/>
  <c r="DX30" i="5"/>
  <c r="DW30" i="5"/>
  <c r="DV30" i="5"/>
  <c r="DT30" i="5"/>
  <c r="DR30" i="5"/>
  <c r="DQ30" i="5"/>
  <c r="DP30" i="5"/>
  <c r="DN30" i="5"/>
  <c r="DL30" i="5"/>
  <c r="DH30" i="5"/>
  <c r="DG30" i="5"/>
  <c r="DE30" i="5"/>
  <c r="DD30" i="5"/>
  <c r="DB30" i="5"/>
  <c r="DA30" i="5"/>
  <c r="CY30" i="5"/>
  <c r="CX30" i="5"/>
  <c r="CW30" i="5"/>
  <c r="CV30" i="5"/>
  <c r="CU30" i="5"/>
  <c r="CT30" i="5"/>
  <c r="CS30" i="5"/>
  <c r="CP30" i="5"/>
  <c r="CO30" i="5"/>
  <c r="CM30" i="5"/>
  <c r="CL30" i="5"/>
  <c r="CJ30" i="5"/>
  <c r="CH30" i="5"/>
  <c r="CG30" i="5"/>
  <c r="CF30" i="5"/>
  <c r="CD30" i="5"/>
  <c r="CC30" i="5"/>
  <c r="CB30" i="5"/>
  <c r="CA30" i="5"/>
  <c r="BZ30" i="5"/>
  <c r="BW30" i="5"/>
  <c r="BU30" i="5"/>
  <c r="BT30" i="5"/>
  <c r="BS30" i="5"/>
  <c r="BR30" i="5"/>
  <c r="BQ30" i="5"/>
  <c r="BP30" i="5"/>
  <c r="BO30" i="5"/>
  <c r="BN30" i="5"/>
  <c r="BM30" i="5"/>
  <c r="BK30" i="5"/>
  <c r="BJ30" i="5"/>
  <c r="BI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S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Y30" i="5"/>
  <c r="X30" i="5"/>
  <c r="W30" i="5"/>
  <c r="V30" i="5"/>
  <c r="U30" i="5"/>
  <c r="Q30" i="5"/>
  <c r="P30" i="5"/>
  <c r="O30" i="5"/>
  <c r="N30" i="5"/>
  <c r="M30" i="5"/>
  <c r="L30" i="5"/>
  <c r="K30" i="5"/>
  <c r="J30" i="5"/>
  <c r="G30" i="5"/>
  <c r="F30" i="5"/>
  <c r="R30" i="5"/>
  <c r="ED29" i="5"/>
  <c r="EC29" i="5"/>
  <c r="EB29" i="5"/>
  <c r="EA29" i="5"/>
  <c r="DX29" i="5"/>
  <c r="DW29" i="5"/>
  <c r="DV29" i="5"/>
  <c r="DT29" i="5"/>
  <c r="DP29" i="5"/>
  <c r="DN29" i="5"/>
  <c r="DL29" i="5"/>
  <c r="DJ29" i="5"/>
  <c r="DE29" i="5"/>
  <c r="DD29" i="5"/>
  <c r="DB29" i="5"/>
  <c r="DA29" i="5"/>
  <c r="CY29" i="5"/>
  <c r="CX29" i="5"/>
  <c r="CU29" i="5"/>
  <c r="CT29" i="5"/>
  <c r="CS29" i="5"/>
  <c r="CR29" i="5"/>
  <c r="CQ29" i="5"/>
  <c r="CP29" i="5"/>
  <c r="CJ29" i="5"/>
  <c r="CH29" i="5"/>
  <c r="CG29" i="5"/>
  <c r="CF29" i="5"/>
  <c r="CB29" i="5"/>
  <c r="CA29" i="5"/>
  <c r="BZ29" i="5"/>
  <c r="BY29" i="5"/>
  <c r="BX29" i="5"/>
  <c r="BW29" i="5"/>
  <c r="BU29" i="5"/>
  <c r="BT29" i="5"/>
  <c r="BP29" i="5"/>
  <c r="BO29" i="5"/>
  <c r="BN29" i="5"/>
  <c r="BK29" i="5"/>
  <c r="BI29" i="5"/>
  <c r="BH29" i="5"/>
  <c r="BG29" i="5"/>
  <c r="BF29" i="5"/>
  <c r="BE29" i="5"/>
  <c r="BD29" i="5"/>
  <c r="BC29" i="5"/>
  <c r="BB29" i="5"/>
  <c r="AX29" i="5"/>
  <c r="AU29" i="5"/>
  <c r="AT29" i="5"/>
  <c r="AS29" i="5"/>
  <c r="AQ29" i="5"/>
  <c r="AP29" i="5"/>
  <c r="AO29" i="5"/>
  <c r="AN29" i="5"/>
  <c r="AM29" i="5"/>
  <c r="AL29" i="5"/>
  <c r="AK29" i="5"/>
  <c r="AJ29" i="5"/>
  <c r="AD29" i="5"/>
  <c r="AC29" i="5"/>
  <c r="AB29" i="5"/>
  <c r="AA29" i="5"/>
  <c r="Y29" i="5"/>
  <c r="X29" i="5"/>
  <c r="W29" i="5"/>
  <c r="V29" i="5"/>
  <c r="U29" i="5"/>
  <c r="Q29" i="5"/>
  <c r="P29" i="5"/>
  <c r="O29" i="5"/>
  <c r="I29" i="5"/>
  <c r="H29" i="5"/>
  <c r="G29" i="5"/>
  <c r="F29" i="5"/>
  <c r="R29" i="5"/>
  <c r="EE28" i="5"/>
  <c r="ED28" i="5"/>
  <c r="EC28" i="5"/>
  <c r="EB28" i="5"/>
  <c r="DX28" i="5"/>
  <c r="DW28" i="5"/>
  <c r="DV28" i="5"/>
  <c r="DD28" i="5"/>
  <c r="CZ28" i="5"/>
  <c r="CY28" i="5"/>
  <c r="CX28" i="5"/>
  <c r="BY28" i="5"/>
  <c r="BX28" i="5"/>
  <c r="BW28" i="5"/>
  <c r="BU28" i="5"/>
  <c r="AY28" i="5"/>
  <c r="AX28" i="5"/>
  <c r="AW28" i="5"/>
  <c r="AV28" i="5"/>
  <c r="AC28" i="5"/>
  <c r="AB28" i="5"/>
  <c r="AA28" i="5"/>
  <c r="Z28" i="5"/>
  <c r="R28" i="5"/>
  <c r="EA28" i="5" s="1"/>
  <c r="DX27" i="5"/>
  <c r="DW27" i="5"/>
  <c r="DV27" i="5"/>
  <c r="R27" i="5"/>
  <c r="DZ27" i="5" s="1"/>
  <c r="DX26" i="5"/>
  <c r="DW26" i="5"/>
  <c r="DV26" i="5"/>
  <c r="BE26" i="5"/>
  <c r="AG26" i="5"/>
  <c r="G26" i="5"/>
  <c r="R26" i="5"/>
  <c r="ED26" i="5" s="1"/>
  <c r="EF25" i="5"/>
  <c r="EB25" i="5"/>
  <c r="DX25" i="5"/>
  <c r="DW25" i="5"/>
  <c r="DV25" i="5"/>
  <c r="DR25" i="5"/>
  <c r="DP25" i="5"/>
  <c r="DN25" i="5"/>
  <c r="DL25" i="5"/>
  <c r="DJ25" i="5"/>
  <c r="DI25" i="5"/>
  <c r="DH25" i="5"/>
  <c r="DG25" i="5"/>
  <c r="CW25" i="5"/>
  <c r="CV25" i="5"/>
  <c r="CT25" i="5"/>
  <c r="CS25" i="5"/>
  <c r="CQ25" i="5"/>
  <c r="CP25" i="5"/>
  <c r="CO25" i="5"/>
  <c r="CM25" i="5"/>
  <c r="CL25" i="5"/>
  <c r="CE25" i="5"/>
  <c r="CD25" i="5"/>
  <c r="CC25" i="5"/>
  <c r="BX25" i="5"/>
  <c r="BW25" i="5"/>
  <c r="BU25" i="5"/>
  <c r="BT25" i="5"/>
  <c r="BR25" i="5"/>
  <c r="BM25" i="5"/>
  <c r="BL25" i="5"/>
  <c r="BK25" i="5"/>
  <c r="BJ25" i="5"/>
  <c r="BH25" i="5"/>
  <c r="BG25" i="5"/>
  <c r="BF25" i="5"/>
  <c r="BB25" i="5"/>
  <c r="AZ25" i="5"/>
  <c r="AV25" i="5"/>
  <c r="AU25" i="5"/>
  <c r="AS25" i="5"/>
  <c r="AQ25" i="5"/>
  <c r="AP25" i="5"/>
  <c r="AO25" i="5"/>
  <c r="AN25" i="5"/>
  <c r="AM25" i="5"/>
  <c r="AL25" i="5"/>
  <c r="AJ25" i="5"/>
  <c r="AC25" i="5"/>
  <c r="AB25" i="5"/>
  <c r="Z25" i="5"/>
  <c r="Y25" i="5"/>
  <c r="W25" i="5"/>
  <c r="V25" i="5"/>
  <c r="Q25" i="5"/>
  <c r="P25" i="5"/>
  <c r="O25" i="5"/>
  <c r="K25" i="5"/>
  <c r="J25" i="5"/>
  <c r="I25" i="5"/>
  <c r="R25" i="5"/>
  <c r="DT25" i="5" s="1"/>
  <c r="EF24" i="5"/>
  <c r="EE24" i="5"/>
  <c r="EC24" i="5"/>
  <c r="EB24" i="5"/>
  <c r="DZ24" i="5"/>
  <c r="DX24" i="5"/>
  <c r="DW24" i="5"/>
  <c r="DV24" i="5"/>
  <c r="DT24" i="5"/>
  <c r="DR24" i="5"/>
  <c r="DQ24" i="5"/>
  <c r="DP24" i="5"/>
  <c r="DG24" i="5"/>
  <c r="DE24" i="5"/>
  <c r="DD24" i="5"/>
  <c r="DB24" i="5"/>
  <c r="CW24" i="5"/>
  <c r="CV24" i="5"/>
  <c r="CU24" i="5"/>
  <c r="CT24" i="5"/>
  <c r="CR24" i="5"/>
  <c r="CQ24" i="5"/>
  <c r="CO24" i="5"/>
  <c r="CM24" i="5"/>
  <c r="CG24" i="5"/>
  <c r="CC24" i="5"/>
  <c r="CB24" i="5"/>
  <c r="CA24" i="5"/>
  <c r="BX24" i="5"/>
  <c r="BU24" i="5"/>
  <c r="BT24" i="5"/>
  <c r="BS24" i="5"/>
  <c r="BR24" i="5"/>
  <c r="BQ24" i="5"/>
  <c r="BP24" i="5"/>
  <c r="BO24" i="5"/>
  <c r="BH24" i="5"/>
  <c r="BE24" i="5"/>
  <c r="BD24" i="5"/>
  <c r="BC24" i="5"/>
  <c r="BA24" i="5"/>
  <c r="AZ24" i="5"/>
  <c r="AY24" i="5"/>
  <c r="AX24" i="5"/>
  <c r="AT24" i="5"/>
  <c r="AS24" i="5"/>
  <c r="AR24" i="5"/>
  <c r="AQ24" i="5"/>
  <c r="AK24" i="5"/>
  <c r="AJ24" i="5"/>
  <c r="AI24" i="5"/>
  <c r="AH24" i="5"/>
  <c r="AC24" i="5"/>
  <c r="AB24" i="5"/>
  <c r="AA24" i="5"/>
  <c r="Y24" i="5"/>
  <c r="W24" i="5"/>
  <c r="V24" i="5"/>
  <c r="U24" i="5"/>
  <c r="Q24" i="5"/>
  <c r="M24" i="5"/>
  <c r="I24" i="5"/>
  <c r="H24" i="5"/>
  <c r="F24" i="5"/>
  <c r="R24" i="5"/>
  <c r="EB23" i="5"/>
  <c r="EA23" i="5"/>
  <c r="DZ23" i="5"/>
  <c r="DX23" i="5"/>
  <c r="DW23" i="5"/>
  <c r="DV23" i="5"/>
  <c r="CZ23" i="5"/>
  <c r="CY23" i="5"/>
  <c r="CT23" i="5"/>
  <c r="CS23" i="5"/>
  <c r="BX23" i="5"/>
  <c r="BW23" i="5"/>
  <c r="BT23" i="5"/>
  <c r="BS23" i="5"/>
  <c r="BA23" i="5"/>
  <c r="AZ23" i="5"/>
  <c r="AY23" i="5"/>
  <c r="AX23" i="5"/>
  <c r="AF23" i="5"/>
  <c r="AD23" i="5"/>
  <c r="Z23" i="5"/>
  <c r="Y23" i="5"/>
  <c r="R23" i="5"/>
  <c r="CR23" i="5" s="1"/>
  <c r="EE22" i="5"/>
  <c r="DX22" i="5"/>
  <c r="DW22" i="5"/>
  <c r="DV22" i="5"/>
  <c r="DB22" i="5"/>
  <c r="CC22" i="5"/>
  <c r="BD22" i="5"/>
  <c r="AG22" i="5"/>
  <c r="I22" i="5"/>
  <c r="R22" i="5"/>
  <c r="EB22" i="5" s="1"/>
  <c r="EF21" i="5"/>
  <c r="EE21" i="5"/>
  <c r="ED21" i="5"/>
  <c r="EB21" i="5"/>
  <c r="EA21" i="5"/>
  <c r="DZ21" i="5"/>
  <c r="DX21" i="5"/>
  <c r="DW21" i="5"/>
  <c r="DV21" i="5"/>
  <c r="DT21" i="5"/>
  <c r="DR21" i="5"/>
  <c r="DQ21" i="5"/>
  <c r="DN21" i="5"/>
  <c r="DL21" i="5"/>
  <c r="DJ21" i="5"/>
  <c r="DI21" i="5"/>
  <c r="DH21" i="5"/>
  <c r="DE21" i="5"/>
  <c r="DD21" i="5"/>
  <c r="DB21" i="5"/>
  <c r="DA21" i="5"/>
  <c r="CZ21" i="5"/>
  <c r="CY21" i="5"/>
  <c r="CX21" i="5"/>
  <c r="CW21" i="5"/>
  <c r="CV21" i="5"/>
  <c r="CU21" i="5"/>
  <c r="CS21" i="5"/>
  <c r="CR21" i="5"/>
  <c r="CQ21" i="5"/>
  <c r="CP21" i="5"/>
  <c r="CM21" i="5"/>
  <c r="CL21" i="5"/>
  <c r="CJ21" i="5"/>
  <c r="CH21" i="5"/>
  <c r="CG21" i="5"/>
  <c r="CF21" i="5"/>
  <c r="CE21" i="5"/>
  <c r="CD21" i="5"/>
  <c r="CC21" i="5"/>
  <c r="CB21" i="5"/>
  <c r="CA21" i="5"/>
  <c r="BY21" i="5"/>
  <c r="BX21" i="5"/>
  <c r="BW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G21" i="5"/>
  <c r="BF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P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X21" i="5"/>
  <c r="W21" i="5"/>
  <c r="V21" i="5"/>
  <c r="U21" i="5"/>
  <c r="Q21" i="5"/>
  <c r="P21" i="5"/>
  <c r="O21" i="5"/>
  <c r="N21" i="5"/>
  <c r="M21" i="5"/>
  <c r="L21" i="5"/>
  <c r="K21" i="5"/>
  <c r="J21" i="5"/>
  <c r="I21" i="5"/>
  <c r="H21" i="5"/>
  <c r="G21" i="5"/>
  <c r="R21" i="5"/>
  <c r="DX20" i="5"/>
  <c r="DW20" i="5"/>
  <c r="DV20" i="5"/>
  <c r="DT20" i="5"/>
  <c r="DH20" i="5"/>
  <c r="CX20" i="5"/>
  <c r="CW20" i="5"/>
  <c r="CV20" i="5"/>
  <c r="CU20" i="5"/>
  <c r="CL20" i="5"/>
  <c r="CB20" i="5"/>
  <c r="BZ20" i="5"/>
  <c r="BY20" i="5"/>
  <c r="BX20" i="5"/>
  <c r="BP20" i="5"/>
  <c r="BG20" i="5"/>
  <c r="BF20" i="5"/>
  <c r="BC20" i="5"/>
  <c r="BB20" i="5"/>
  <c r="AW20" i="5"/>
  <c r="AL20" i="5"/>
  <c r="AK20" i="5"/>
  <c r="AJ20" i="5"/>
  <c r="AI20" i="5"/>
  <c r="AC20" i="5"/>
  <c r="P20" i="5"/>
  <c r="O20" i="5"/>
  <c r="N20" i="5"/>
  <c r="M20" i="5"/>
  <c r="G20" i="5"/>
  <c r="R20" i="5"/>
  <c r="ED20" i="5" s="1"/>
  <c r="EF19" i="5"/>
  <c r="DZ19" i="5"/>
  <c r="DX19" i="5"/>
  <c r="DW19" i="5"/>
  <c r="DV19" i="5"/>
  <c r="DT19" i="5"/>
  <c r="DL19" i="5"/>
  <c r="DG19" i="5"/>
  <c r="DE19" i="5"/>
  <c r="CZ19" i="5"/>
  <c r="CX19" i="5"/>
  <c r="CW19" i="5"/>
  <c r="CV19" i="5"/>
  <c r="CU19" i="5"/>
  <c r="CM19" i="5"/>
  <c r="CL19" i="5"/>
  <c r="CJ19" i="5"/>
  <c r="CH19" i="5"/>
  <c r="CC19" i="5"/>
  <c r="CB19" i="5"/>
  <c r="CA19" i="5"/>
  <c r="BZ19" i="5"/>
  <c r="BY19" i="5"/>
  <c r="BQ19" i="5"/>
  <c r="BP19" i="5"/>
  <c r="BN19" i="5"/>
  <c r="BM19" i="5"/>
  <c r="BI19" i="5"/>
  <c r="BH19" i="5"/>
  <c r="BG19" i="5"/>
  <c r="BF19" i="5"/>
  <c r="BE19" i="5"/>
  <c r="AW19" i="5"/>
  <c r="AV19" i="5"/>
  <c r="AU19" i="5"/>
  <c r="AT19" i="5"/>
  <c r="AP19" i="5"/>
  <c r="AO19" i="5"/>
  <c r="AN19" i="5"/>
  <c r="AL19" i="5"/>
  <c r="AK19" i="5"/>
  <c r="AE19" i="5"/>
  <c r="AD19" i="5"/>
  <c r="AC19" i="5"/>
  <c r="AB19" i="5"/>
  <c r="X19" i="5"/>
  <c r="W19" i="5"/>
  <c r="U19" i="5"/>
  <c r="Q19" i="5"/>
  <c r="O19" i="5"/>
  <c r="J19" i="5"/>
  <c r="I19" i="5"/>
  <c r="H19" i="5"/>
  <c r="G19" i="5"/>
  <c r="R19" i="5"/>
  <c r="EA19" i="5" s="1"/>
  <c r="EF18" i="5"/>
  <c r="EE18" i="5"/>
  <c r="EC18" i="5"/>
  <c r="EA18" i="5"/>
  <c r="DZ18" i="5"/>
  <c r="DX18" i="5"/>
  <c r="DW18" i="5"/>
  <c r="DV18" i="5"/>
  <c r="DT18" i="5"/>
  <c r="DR18" i="5"/>
  <c r="DQ18" i="5"/>
  <c r="DP18" i="5"/>
  <c r="DN18" i="5"/>
  <c r="DL18" i="5"/>
  <c r="DJ18" i="5"/>
  <c r="DI18" i="5"/>
  <c r="DH18" i="5"/>
  <c r="DD18" i="5"/>
  <c r="DB18" i="5"/>
  <c r="DA18" i="5"/>
  <c r="CZ18" i="5"/>
  <c r="CY18" i="5"/>
  <c r="CX18" i="5"/>
  <c r="CW18" i="5"/>
  <c r="CV18" i="5"/>
  <c r="CU18" i="5"/>
  <c r="CT18" i="5"/>
  <c r="CS18" i="5"/>
  <c r="CR18" i="5"/>
  <c r="CQ18" i="5"/>
  <c r="CP18" i="5"/>
  <c r="CO18" i="5"/>
  <c r="CL18" i="5"/>
  <c r="CJ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U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W18" i="5"/>
  <c r="V18" i="5"/>
  <c r="U18" i="5"/>
  <c r="Q18" i="5"/>
  <c r="P18" i="5"/>
  <c r="O18" i="5"/>
  <c r="N18" i="5"/>
  <c r="M18" i="5"/>
  <c r="L18" i="5"/>
  <c r="K18" i="5"/>
  <c r="J18" i="5"/>
  <c r="I18" i="5"/>
  <c r="H18" i="5"/>
  <c r="G18" i="5"/>
  <c r="F18" i="5"/>
  <c r="R18" i="5"/>
  <c r="EF17" i="5"/>
  <c r="EE17" i="5"/>
  <c r="EC17" i="5"/>
  <c r="EB17" i="5"/>
  <c r="EA17" i="5"/>
  <c r="DZ17" i="5"/>
  <c r="DX17" i="5"/>
  <c r="DW17" i="5"/>
  <c r="DV17" i="5"/>
  <c r="DT17" i="5"/>
  <c r="DN17" i="5"/>
  <c r="DJ17" i="5"/>
  <c r="DI17" i="5"/>
  <c r="DH17" i="5"/>
  <c r="DE17" i="5"/>
  <c r="DD17" i="5"/>
  <c r="DB17" i="5"/>
  <c r="DA17" i="5"/>
  <c r="CZ17" i="5"/>
  <c r="CY17" i="5"/>
  <c r="CX17" i="5"/>
  <c r="CW17" i="5"/>
  <c r="CR17" i="5"/>
  <c r="CQ17" i="5"/>
  <c r="CP17" i="5"/>
  <c r="CO17" i="5"/>
  <c r="CL17" i="5"/>
  <c r="CJ17" i="5"/>
  <c r="CH17" i="5"/>
  <c r="CG17" i="5"/>
  <c r="CF17" i="5"/>
  <c r="CE17" i="5"/>
  <c r="CD17" i="5"/>
  <c r="CC17" i="5"/>
  <c r="BX17" i="5"/>
  <c r="BW17" i="5"/>
  <c r="BU17" i="5"/>
  <c r="BT17" i="5"/>
  <c r="BR17" i="5"/>
  <c r="BQ17" i="5"/>
  <c r="BP17" i="5"/>
  <c r="BO17" i="5"/>
  <c r="BN17" i="5"/>
  <c r="BM17" i="5"/>
  <c r="BL17" i="5"/>
  <c r="BK17" i="5"/>
  <c r="BF17" i="5"/>
  <c r="BE17" i="5"/>
  <c r="BD17" i="5"/>
  <c r="BC17" i="5"/>
  <c r="BA17" i="5"/>
  <c r="AZ17" i="5"/>
  <c r="AY17" i="5"/>
  <c r="AX17" i="5"/>
  <c r="AW17" i="5"/>
  <c r="AV17" i="5"/>
  <c r="AU17" i="5"/>
  <c r="AT17" i="5"/>
  <c r="AO17" i="5"/>
  <c r="AN17" i="5"/>
  <c r="AM17" i="5"/>
  <c r="AL17" i="5"/>
  <c r="AJ17" i="5"/>
  <c r="AI17" i="5"/>
  <c r="AH17" i="5"/>
  <c r="AG17" i="5"/>
  <c r="AF17" i="5"/>
  <c r="AE17" i="5"/>
  <c r="AD17" i="5"/>
  <c r="AB17" i="5"/>
  <c r="X17" i="5"/>
  <c r="W17" i="5"/>
  <c r="V17" i="5"/>
  <c r="U17" i="5"/>
  <c r="P17" i="5"/>
  <c r="O17" i="5"/>
  <c r="N17" i="5"/>
  <c r="M17" i="5"/>
  <c r="L17" i="5"/>
  <c r="K17" i="5"/>
  <c r="I17" i="5"/>
  <c r="H17" i="5"/>
  <c r="R17" i="5"/>
  <c r="ED17" i="5" s="1"/>
  <c r="EF16" i="5"/>
  <c r="EE16" i="5"/>
  <c r="ED16" i="5"/>
  <c r="EC16" i="5"/>
  <c r="EA16" i="5"/>
  <c r="DZ16" i="5"/>
  <c r="DX16" i="5"/>
  <c r="DW16" i="5"/>
  <c r="DV16" i="5"/>
  <c r="DR16" i="5"/>
  <c r="DQ16" i="5"/>
  <c r="DP16" i="5"/>
  <c r="DJ16" i="5"/>
  <c r="DI16" i="5"/>
  <c r="DH16" i="5"/>
  <c r="DG16" i="5"/>
  <c r="DE16" i="5"/>
  <c r="DB16" i="5"/>
  <c r="DA16" i="5"/>
  <c r="CZ16" i="5"/>
  <c r="CY16" i="5"/>
  <c r="CW16" i="5"/>
  <c r="CV16" i="5"/>
  <c r="CU16" i="5"/>
  <c r="CT16" i="5"/>
  <c r="CQ16" i="5"/>
  <c r="CP16" i="5"/>
  <c r="CO16" i="5"/>
  <c r="CM16" i="5"/>
  <c r="CL16" i="5"/>
  <c r="CH16" i="5"/>
  <c r="CG16" i="5"/>
  <c r="CF16" i="5"/>
  <c r="CD16" i="5"/>
  <c r="CC16" i="5"/>
  <c r="CB16" i="5"/>
  <c r="CA16" i="5"/>
  <c r="BZ16" i="5"/>
  <c r="BW16" i="5"/>
  <c r="BU16" i="5"/>
  <c r="BT16" i="5"/>
  <c r="BS16" i="5"/>
  <c r="BR16" i="5"/>
  <c r="BP16" i="5"/>
  <c r="BO16" i="5"/>
  <c r="BM16" i="5"/>
  <c r="BL16" i="5"/>
  <c r="BK16" i="5"/>
  <c r="BJ16" i="5"/>
  <c r="BI16" i="5"/>
  <c r="BH16" i="5"/>
  <c r="BE16" i="5"/>
  <c r="BD16" i="5"/>
  <c r="BC16" i="5"/>
  <c r="BB16" i="5"/>
  <c r="BA16" i="5"/>
  <c r="AY16" i="5"/>
  <c r="AW16" i="5"/>
  <c r="AV16" i="5"/>
  <c r="AU16" i="5"/>
  <c r="AT16" i="5"/>
  <c r="AS16" i="5"/>
  <c r="AR16" i="5"/>
  <c r="AQ16" i="5"/>
  <c r="AN16" i="5"/>
  <c r="AM16" i="5"/>
  <c r="AL16" i="5"/>
  <c r="AK16" i="5"/>
  <c r="AJ16" i="5"/>
  <c r="AG16" i="5"/>
  <c r="AF16" i="5"/>
  <c r="AE16" i="5"/>
  <c r="AD16" i="5"/>
  <c r="AC16" i="5"/>
  <c r="AB16" i="5"/>
  <c r="AA16" i="5"/>
  <c r="Z16" i="5"/>
  <c r="W16" i="5"/>
  <c r="V16" i="5"/>
  <c r="U16" i="5"/>
  <c r="Q16" i="5"/>
  <c r="P16" i="5"/>
  <c r="M16" i="5"/>
  <c r="L16" i="5"/>
  <c r="K16" i="5"/>
  <c r="J16" i="5"/>
  <c r="I16" i="5"/>
  <c r="H16" i="5"/>
  <c r="G16" i="5"/>
  <c r="F16" i="5"/>
  <c r="R16" i="5"/>
  <c r="DL16" i="5" s="1"/>
  <c r="DX15" i="5"/>
  <c r="DW15" i="5"/>
  <c r="DV15" i="5"/>
  <c r="DN15" i="5"/>
  <c r="DG15" i="5"/>
  <c r="DB15" i="5"/>
  <c r="CH15" i="5"/>
  <c r="BP15" i="5"/>
  <c r="BK15" i="5"/>
  <c r="BJ15" i="5"/>
  <c r="AS15" i="5"/>
  <c r="AB15" i="5"/>
  <c r="AA15" i="5"/>
  <c r="Z15" i="5"/>
  <c r="F15" i="5"/>
  <c r="R15" i="5"/>
  <c r="DX14" i="5"/>
  <c r="DW14" i="5"/>
  <c r="DV14" i="5"/>
  <c r="R14" i="5"/>
  <c r="DN14" i="5" s="1"/>
  <c r="EF13" i="5"/>
  <c r="EE13" i="5"/>
  <c r="ED13" i="5"/>
  <c r="DX13" i="5"/>
  <c r="DW13" i="5"/>
  <c r="DV13" i="5"/>
  <c r="DT13" i="5"/>
  <c r="DL13" i="5"/>
  <c r="DJ13" i="5"/>
  <c r="DI13" i="5"/>
  <c r="DH13" i="5"/>
  <c r="DG13" i="5"/>
  <c r="CZ13" i="5"/>
  <c r="CY13" i="5"/>
  <c r="CX13" i="5"/>
  <c r="CV13" i="5"/>
  <c r="CR13" i="5"/>
  <c r="CQ13" i="5"/>
  <c r="CP13" i="5"/>
  <c r="CO13" i="5"/>
  <c r="CM13" i="5"/>
  <c r="CF13" i="5"/>
  <c r="CE13" i="5"/>
  <c r="CC13" i="5"/>
  <c r="CB13" i="5"/>
  <c r="BX13" i="5"/>
  <c r="BW13" i="5"/>
  <c r="BU13" i="5"/>
  <c r="BT13" i="5"/>
  <c r="BS13" i="5"/>
  <c r="BN13" i="5"/>
  <c r="BL13" i="5"/>
  <c r="BK13" i="5"/>
  <c r="BJ13" i="5"/>
  <c r="BF13" i="5"/>
  <c r="BE13" i="5"/>
  <c r="BD13" i="5"/>
  <c r="BC13" i="5"/>
  <c r="BB13" i="5"/>
  <c r="AV13" i="5"/>
  <c r="AU13" i="5"/>
  <c r="AT13" i="5"/>
  <c r="AS13" i="5"/>
  <c r="AO13" i="5"/>
  <c r="AN13" i="5"/>
  <c r="AM13" i="5"/>
  <c r="AL13" i="5"/>
  <c r="AK13" i="5"/>
  <c r="AE13" i="5"/>
  <c r="AD13" i="5"/>
  <c r="AC13" i="5"/>
  <c r="AB13" i="5"/>
  <c r="X13" i="5"/>
  <c r="W13" i="5"/>
  <c r="V13" i="5"/>
  <c r="U13" i="5"/>
  <c r="Q13" i="5"/>
  <c r="K13" i="5"/>
  <c r="J13" i="5"/>
  <c r="I13" i="5"/>
  <c r="H13" i="5"/>
  <c r="R13" i="5"/>
  <c r="EC13" i="5" s="1"/>
  <c r="EF12" i="5"/>
  <c r="EE12" i="5"/>
  <c r="ED12" i="5"/>
  <c r="EC12" i="5"/>
  <c r="EB12" i="5"/>
  <c r="EA12" i="5"/>
  <c r="DX12" i="5"/>
  <c r="DW12" i="5"/>
  <c r="DV12" i="5"/>
  <c r="DT12" i="5"/>
  <c r="DR12" i="5"/>
  <c r="DQ12" i="5"/>
  <c r="DP12" i="5"/>
  <c r="DL12" i="5"/>
  <c r="DJ12" i="5"/>
  <c r="DI12" i="5"/>
  <c r="DH12" i="5"/>
  <c r="DG12" i="5"/>
  <c r="DE12" i="5"/>
  <c r="DD12" i="5"/>
  <c r="DA12" i="5"/>
  <c r="CX12" i="5"/>
  <c r="CW12" i="5"/>
  <c r="CV12" i="5"/>
  <c r="CU12" i="5"/>
  <c r="CT12" i="5"/>
  <c r="CR12" i="5"/>
  <c r="CQ12" i="5"/>
  <c r="CP12" i="5"/>
  <c r="CO12" i="5"/>
  <c r="CM12" i="5"/>
  <c r="CL12" i="5"/>
  <c r="CH12" i="5"/>
  <c r="CG12" i="5"/>
  <c r="CD12" i="5"/>
  <c r="CC12" i="5"/>
  <c r="CB12" i="5"/>
  <c r="CA12" i="5"/>
  <c r="BZ12" i="5"/>
  <c r="BX12" i="5"/>
  <c r="BW12" i="5"/>
  <c r="BU12" i="5"/>
  <c r="BT12" i="5"/>
  <c r="BS12" i="5"/>
  <c r="BQ12" i="5"/>
  <c r="BP12" i="5"/>
  <c r="BO12" i="5"/>
  <c r="BL12" i="5"/>
  <c r="BK12" i="5"/>
  <c r="BJ12" i="5"/>
  <c r="BI12" i="5"/>
  <c r="BH12" i="5"/>
  <c r="BF12" i="5"/>
  <c r="BE12" i="5"/>
  <c r="BD12" i="5"/>
  <c r="BC12" i="5"/>
  <c r="BA12" i="5"/>
  <c r="AZ12" i="5"/>
  <c r="AY12" i="5"/>
  <c r="AX12" i="5"/>
  <c r="AU12" i="5"/>
  <c r="AT12" i="5"/>
  <c r="AS12" i="5"/>
  <c r="AR12" i="5"/>
  <c r="AQ12" i="5"/>
  <c r="AO12" i="5"/>
  <c r="AN12" i="5"/>
  <c r="AM12" i="5"/>
  <c r="AK12" i="5"/>
  <c r="AJ12" i="5"/>
  <c r="AI12" i="5"/>
  <c r="AH12" i="5"/>
  <c r="AG12" i="5"/>
  <c r="AD12" i="5"/>
  <c r="AC12" i="5"/>
  <c r="AB12" i="5"/>
  <c r="AA12" i="5"/>
  <c r="Z12" i="5"/>
  <c r="X12" i="5"/>
  <c r="W12" i="5"/>
  <c r="U12" i="5"/>
  <c r="Q12" i="5"/>
  <c r="P12" i="5"/>
  <c r="O12" i="5"/>
  <c r="N12" i="5"/>
  <c r="M12" i="5"/>
  <c r="J12" i="5"/>
  <c r="I12" i="5"/>
  <c r="H12" i="5"/>
  <c r="G12" i="5"/>
  <c r="F12" i="5"/>
  <c r="R12" i="5"/>
  <c r="ED11" i="5"/>
  <c r="EC11" i="5"/>
  <c r="EB11" i="5"/>
  <c r="EA11" i="5"/>
  <c r="DZ11" i="5"/>
  <c r="DX11" i="5"/>
  <c r="DW11" i="5"/>
  <c r="DV11" i="5"/>
  <c r="DQ11" i="5"/>
  <c r="DP11" i="5"/>
  <c r="DN11" i="5"/>
  <c r="DL11" i="5"/>
  <c r="DG11" i="5"/>
  <c r="DE11" i="5"/>
  <c r="DD11" i="5"/>
  <c r="DB11" i="5"/>
  <c r="DA11" i="5"/>
  <c r="CZ11" i="5"/>
  <c r="CY11" i="5"/>
  <c r="CU11" i="5"/>
  <c r="CT11" i="5"/>
  <c r="CS11" i="5"/>
  <c r="CR11" i="5"/>
  <c r="CM11" i="5"/>
  <c r="CL11" i="5"/>
  <c r="CJ11" i="5"/>
  <c r="CH11" i="5"/>
  <c r="CG11" i="5"/>
  <c r="CF11" i="5"/>
  <c r="CE11" i="5"/>
  <c r="CA11" i="5"/>
  <c r="BZ11" i="5"/>
  <c r="BY11" i="5"/>
  <c r="BW11" i="5"/>
  <c r="BS11" i="5"/>
  <c r="BR11" i="5"/>
  <c r="BQ11" i="5"/>
  <c r="BP11" i="5"/>
  <c r="BO11" i="5"/>
  <c r="BN11" i="5"/>
  <c r="BM11" i="5"/>
  <c r="BI11" i="5"/>
  <c r="BH11" i="5"/>
  <c r="BG11" i="5"/>
  <c r="BF11" i="5"/>
  <c r="BC11" i="5"/>
  <c r="BB11" i="5"/>
  <c r="BA11" i="5"/>
  <c r="AZ11" i="5"/>
  <c r="AY11" i="5"/>
  <c r="AX11" i="5"/>
  <c r="AW11" i="5"/>
  <c r="AS11" i="5"/>
  <c r="AR11" i="5"/>
  <c r="AQ11" i="5"/>
  <c r="AP11" i="5"/>
  <c r="AM11" i="5"/>
  <c r="AL11" i="5"/>
  <c r="AK11" i="5"/>
  <c r="AJ11" i="5"/>
  <c r="AI11" i="5"/>
  <c r="AH11" i="5"/>
  <c r="AG11" i="5"/>
  <c r="AC11" i="5"/>
  <c r="AB11" i="5"/>
  <c r="AA11" i="5"/>
  <c r="Z11" i="5"/>
  <c r="W11" i="5"/>
  <c r="V11" i="5"/>
  <c r="U11" i="5"/>
  <c r="Q11" i="5"/>
  <c r="P11" i="5"/>
  <c r="O11" i="5"/>
  <c r="N11" i="5"/>
  <c r="J11" i="5"/>
  <c r="I11" i="5"/>
  <c r="H11" i="5"/>
  <c r="G11" i="5"/>
  <c r="R11" i="5"/>
  <c r="X11" i="5" s="1"/>
  <c r="EF10" i="5"/>
  <c r="ED10" i="5"/>
  <c r="EA10" i="5"/>
  <c r="DZ10" i="5"/>
  <c r="DX10" i="5"/>
  <c r="DW10" i="5"/>
  <c r="DV10" i="5"/>
  <c r="DT10" i="5"/>
  <c r="DR10" i="5"/>
  <c r="DQ10" i="5"/>
  <c r="DP10" i="5"/>
  <c r="DJ10" i="5"/>
  <c r="DI10" i="5"/>
  <c r="DH10" i="5"/>
  <c r="DE10" i="5"/>
  <c r="CX10" i="5"/>
  <c r="CW10" i="5"/>
  <c r="CV10" i="5"/>
  <c r="CU10" i="5"/>
  <c r="CR10" i="5"/>
  <c r="CQ10" i="5"/>
  <c r="CP10" i="5"/>
  <c r="CO10" i="5"/>
  <c r="CM10" i="5"/>
  <c r="CL10" i="5"/>
  <c r="CJ10" i="5"/>
  <c r="CE10" i="5"/>
  <c r="CC10" i="5"/>
  <c r="BX10" i="5"/>
  <c r="BW10" i="5"/>
  <c r="BU10" i="5"/>
  <c r="BT10" i="5"/>
  <c r="BS10" i="5"/>
  <c r="BR10" i="5"/>
  <c r="BN10" i="5"/>
  <c r="BM10" i="5"/>
  <c r="BL10" i="5"/>
  <c r="BK10" i="5"/>
  <c r="BH10" i="5"/>
  <c r="BG10" i="5"/>
  <c r="BE10" i="5"/>
  <c r="BB10" i="5"/>
  <c r="AX10" i="5"/>
  <c r="AW10" i="5"/>
  <c r="AV10" i="5"/>
  <c r="AU10" i="5"/>
  <c r="AR10" i="5"/>
  <c r="AQ10" i="5"/>
  <c r="AP10" i="5"/>
  <c r="AO10" i="5"/>
  <c r="AN10" i="5"/>
  <c r="AM10" i="5"/>
  <c r="AL10" i="5"/>
  <c r="AG10" i="5"/>
  <c r="AB10" i="5"/>
  <c r="AA10" i="5"/>
  <c r="Z10" i="5"/>
  <c r="Y10" i="5"/>
  <c r="X10" i="5"/>
  <c r="W10" i="5"/>
  <c r="V10" i="5"/>
  <c r="O10" i="5"/>
  <c r="N10" i="5"/>
  <c r="M10" i="5"/>
  <c r="L10" i="5"/>
  <c r="I10" i="5"/>
  <c r="G10" i="5"/>
  <c r="R10" i="5"/>
  <c r="EF9" i="5"/>
  <c r="EE9" i="5"/>
  <c r="EA9" i="5"/>
  <c r="DZ9" i="5"/>
  <c r="DX9" i="5"/>
  <c r="DW9" i="5"/>
  <c r="DV9" i="5"/>
  <c r="DT9" i="5"/>
  <c r="DR9" i="5"/>
  <c r="DQ9" i="5"/>
  <c r="DP9" i="5"/>
  <c r="DN9" i="5"/>
  <c r="DL9" i="5"/>
  <c r="DJ9" i="5"/>
  <c r="DI9" i="5"/>
  <c r="DD9" i="5"/>
  <c r="DB9" i="5"/>
  <c r="DA9" i="5"/>
  <c r="CZ9" i="5"/>
  <c r="CX9" i="5"/>
  <c r="CW9" i="5"/>
  <c r="CV9" i="5"/>
  <c r="CU9" i="5"/>
  <c r="CT9" i="5"/>
  <c r="CS9" i="5"/>
  <c r="CR9" i="5"/>
  <c r="CQ9" i="5"/>
  <c r="CL9" i="5"/>
  <c r="CJ9" i="5"/>
  <c r="CH9" i="5"/>
  <c r="CG9" i="5"/>
  <c r="CE9" i="5"/>
  <c r="CD9" i="5"/>
  <c r="CC9" i="5"/>
  <c r="CB9" i="5"/>
  <c r="CA9" i="5"/>
  <c r="BZ9" i="5"/>
  <c r="BY9" i="5"/>
  <c r="BX9" i="5"/>
  <c r="BS9" i="5"/>
  <c r="BR9" i="5"/>
  <c r="BQ9" i="5"/>
  <c r="BP9" i="5"/>
  <c r="BN9" i="5"/>
  <c r="BM9" i="5"/>
  <c r="BL9" i="5"/>
  <c r="BK9" i="5"/>
  <c r="BJ9" i="5"/>
  <c r="BI9" i="5"/>
  <c r="BH9" i="5"/>
  <c r="BG9" i="5"/>
  <c r="BC9" i="5"/>
  <c r="BB9" i="5"/>
  <c r="BA9" i="5"/>
  <c r="AZ9" i="5"/>
  <c r="AX9" i="5"/>
  <c r="AW9" i="5"/>
  <c r="AV9" i="5"/>
  <c r="AU9" i="5"/>
  <c r="AT9" i="5"/>
  <c r="AS9" i="5"/>
  <c r="AR9" i="5"/>
  <c r="AQ9" i="5"/>
  <c r="AM9" i="5"/>
  <c r="AL9" i="5"/>
  <c r="AK9" i="5"/>
  <c r="AJ9" i="5"/>
  <c r="AH9" i="5"/>
  <c r="AG9" i="5"/>
  <c r="AF9" i="5"/>
  <c r="AE9" i="5"/>
  <c r="AD9" i="5"/>
  <c r="AC9" i="5"/>
  <c r="AB9" i="5"/>
  <c r="AA9" i="5"/>
  <c r="W9" i="5"/>
  <c r="V9" i="5"/>
  <c r="U9" i="5"/>
  <c r="Q9" i="5"/>
  <c r="O9" i="5"/>
  <c r="N9" i="5"/>
  <c r="M9" i="5"/>
  <c r="L9" i="5"/>
  <c r="K9" i="5"/>
  <c r="J9" i="5"/>
  <c r="I9" i="5"/>
  <c r="H9" i="5"/>
  <c r="R9" i="5"/>
  <c r="ED9" i="5" s="1"/>
  <c r="EF8" i="5"/>
  <c r="EE8" i="5"/>
  <c r="ED8" i="5"/>
  <c r="EC8" i="5"/>
  <c r="EA8" i="5"/>
  <c r="DZ8" i="5"/>
  <c r="DX8" i="5"/>
  <c r="DW8" i="5"/>
  <c r="DV8" i="5"/>
  <c r="DT8" i="5"/>
  <c r="DR8" i="5"/>
  <c r="DQ8" i="5"/>
  <c r="DL8" i="5"/>
  <c r="DJ8" i="5"/>
  <c r="DI8" i="5"/>
  <c r="DH8" i="5"/>
  <c r="DG8" i="5"/>
  <c r="DD8" i="5"/>
  <c r="DB8" i="5"/>
  <c r="DA8" i="5"/>
  <c r="CZ8" i="5"/>
  <c r="CY8" i="5"/>
  <c r="CX8" i="5"/>
  <c r="CW8" i="5"/>
  <c r="CV8" i="5"/>
  <c r="CS8" i="5"/>
  <c r="CR8" i="5"/>
  <c r="CQ8" i="5"/>
  <c r="CP8" i="5"/>
  <c r="CO8" i="5"/>
  <c r="CL8" i="5"/>
  <c r="CJ8" i="5"/>
  <c r="CH8" i="5"/>
  <c r="CG8" i="5"/>
  <c r="CF8" i="5"/>
  <c r="CE8" i="5"/>
  <c r="CD8" i="5"/>
  <c r="CC8" i="5"/>
  <c r="BZ8" i="5"/>
  <c r="BY8" i="5"/>
  <c r="BX8" i="5"/>
  <c r="BW8" i="5"/>
  <c r="BU8" i="5"/>
  <c r="BS8" i="5"/>
  <c r="BR8" i="5"/>
  <c r="BQ8" i="5"/>
  <c r="BP8" i="5"/>
  <c r="BO8" i="5"/>
  <c r="BN8" i="5"/>
  <c r="BM8" i="5"/>
  <c r="BL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S8" i="5"/>
  <c r="AR8" i="5"/>
  <c r="AQ8" i="5"/>
  <c r="AP8" i="5"/>
  <c r="AO8" i="5"/>
  <c r="AM8" i="5"/>
  <c r="AL8" i="5"/>
  <c r="AK8" i="5"/>
  <c r="AJ8" i="5"/>
  <c r="AI8" i="5"/>
  <c r="AH8" i="5"/>
  <c r="AG8" i="5"/>
  <c r="AF8" i="5"/>
  <c r="AC8" i="5"/>
  <c r="AB8" i="5"/>
  <c r="AA8" i="5"/>
  <c r="Z8" i="5"/>
  <c r="Y8" i="5"/>
  <c r="W8" i="5"/>
  <c r="V8" i="5"/>
  <c r="U8" i="5"/>
  <c r="Q8" i="5"/>
  <c r="P8" i="5"/>
  <c r="O8" i="5"/>
  <c r="N8" i="5"/>
  <c r="M8" i="5"/>
  <c r="J8" i="5"/>
  <c r="I8" i="5"/>
  <c r="H8" i="5"/>
  <c r="G8" i="5"/>
  <c r="F8" i="5"/>
  <c r="R8" i="5"/>
  <c r="DP8" i="5" s="1"/>
  <c r="EE7" i="5"/>
  <c r="ED7" i="5"/>
  <c r="EC7" i="5"/>
  <c r="EB7" i="5"/>
  <c r="DZ7" i="5"/>
  <c r="DX7" i="5"/>
  <c r="DW7" i="5"/>
  <c r="DV7" i="5"/>
  <c r="DR7" i="5"/>
  <c r="DQ7" i="5"/>
  <c r="DP7" i="5"/>
  <c r="DN7" i="5"/>
  <c r="DI7" i="5"/>
  <c r="DH7" i="5"/>
  <c r="DG7" i="5"/>
  <c r="DE7" i="5"/>
  <c r="DD7" i="5"/>
  <c r="DB7" i="5"/>
  <c r="DA7" i="5"/>
  <c r="CV7" i="5"/>
  <c r="CU7" i="5"/>
  <c r="CQ7" i="5"/>
  <c r="CP7" i="5"/>
  <c r="CO7" i="5"/>
  <c r="CM7" i="5"/>
  <c r="CL7" i="5"/>
  <c r="CJ7" i="5"/>
  <c r="CH7" i="5"/>
  <c r="CD7" i="5"/>
  <c r="CC7" i="5"/>
  <c r="CB7" i="5"/>
  <c r="CA7" i="5"/>
  <c r="BY7" i="5"/>
  <c r="BW7" i="5"/>
  <c r="BU7" i="5"/>
  <c r="BS7" i="5"/>
  <c r="BR7" i="5"/>
  <c r="BQ7" i="5"/>
  <c r="BM7" i="5"/>
  <c r="BL7" i="5"/>
  <c r="BK7" i="5"/>
  <c r="BJ7" i="5"/>
  <c r="BH7" i="5"/>
  <c r="BG7" i="5"/>
  <c r="BF7" i="5"/>
  <c r="BE7" i="5"/>
  <c r="BD7" i="5"/>
  <c r="BB7" i="5"/>
  <c r="BA7" i="5"/>
  <c r="AV7" i="5"/>
  <c r="AU7" i="5"/>
  <c r="AT7" i="5"/>
  <c r="AR7" i="5"/>
  <c r="AQ7" i="5"/>
  <c r="AP7" i="5"/>
  <c r="AO7" i="5"/>
  <c r="AN7" i="5"/>
  <c r="AM7" i="5"/>
  <c r="AL7" i="5"/>
  <c r="AK7" i="5"/>
  <c r="AG7" i="5"/>
  <c r="AE7" i="5"/>
  <c r="AD7" i="5"/>
  <c r="AA7" i="5"/>
  <c r="Z7" i="5"/>
  <c r="Y7" i="5"/>
  <c r="X7" i="5"/>
  <c r="W7" i="5"/>
  <c r="V7" i="5"/>
  <c r="U7" i="5"/>
  <c r="N7" i="5"/>
  <c r="M7" i="5"/>
  <c r="L7" i="5"/>
  <c r="K7" i="5"/>
  <c r="I7" i="5"/>
  <c r="G7" i="5"/>
  <c r="F7" i="5"/>
  <c r="R7" i="5"/>
  <c r="EF6" i="5"/>
  <c r="EE6" i="5"/>
  <c r="ED6" i="5"/>
  <c r="EA6" i="5"/>
  <c r="DZ6" i="5"/>
  <c r="DX6" i="5"/>
  <c r="DW6" i="5"/>
  <c r="DV6" i="5"/>
  <c r="DR6" i="5"/>
  <c r="DQ6" i="5"/>
  <c r="DP6" i="5"/>
  <c r="DN6" i="5"/>
  <c r="DL6" i="5"/>
  <c r="DJ6" i="5"/>
  <c r="DI6" i="5"/>
  <c r="DH6" i="5"/>
  <c r="DD6" i="5"/>
  <c r="DB6" i="5"/>
  <c r="DA6" i="5"/>
  <c r="CZ6" i="5"/>
  <c r="CY6" i="5"/>
  <c r="CW6" i="5"/>
  <c r="CV6" i="5"/>
  <c r="CU6" i="5"/>
  <c r="CT6" i="5"/>
  <c r="CS6" i="5"/>
  <c r="CR6" i="5"/>
  <c r="CQ6" i="5"/>
  <c r="CP6" i="5"/>
  <c r="CL6" i="5"/>
  <c r="CJ6" i="5"/>
  <c r="CH6" i="5"/>
  <c r="CG6" i="5"/>
  <c r="CF6" i="5"/>
  <c r="CD6" i="5"/>
  <c r="CC6" i="5"/>
  <c r="CB6" i="5"/>
  <c r="CA6" i="5"/>
  <c r="BZ6" i="5"/>
  <c r="BY6" i="5"/>
  <c r="BX6" i="5"/>
  <c r="BW6" i="5"/>
  <c r="BS6" i="5"/>
  <c r="BR6" i="5"/>
  <c r="BQ6" i="5"/>
  <c r="BP6" i="5"/>
  <c r="BO6" i="5"/>
  <c r="BM6" i="5"/>
  <c r="BL6" i="5"/>
  <c r="BK6" i="5"/>
  <c r="BJ6" i="5"/>
  <c r="BI6" i="5"/>
  <c r="BH6" i="5"/>
  <c r="BG6" i="5"/>
  <c r="BF6" i="5"/>
  <c r="BC6" i="5"/>
  <c r="BB6" i="5"/>
  <c r="BA6" i="5"/>
  <c r="AZ6" i="5"/>
  <c r="AY6" i="5"/>
  <c r="AW6" i="5"/>
  <c r="AV6" i="5"/>
  <c r="AU6" i="5"/>
  <c r="AT6" i="5"/>
  <c r="AS6" i="5"/>
  <c r="AR6" i="5"/>
  <c r="AQ6" i="5"/>
  <c r="AP6" i="5"/>
  <c r="AM6" i="5"/>
  <c r="AL6" i="5"/>
  <c r="AK6" i="5"/>
  <c r="AJ6" i="5"/>
  <c r="AI6" i="5"/>
  <c r="AG6" i="5"/>
  <c r="AF6" i="5"/>
  <c r="AE6" i="5"/>
  <c r="AD6" i="5"/>
  <c r="AC6" i="5"/>
  <c r="AB6" i="5"/>
  <c r="AA6" i="5"/>
  <c r="Z6" i="5"/>
  <c r="W6" i="5"/>
  <c r="V6" i="5"/>
  <c r="U6" i="5"/>
  <c r="Q6" i="5"/>
  <c r="P6" i="5"/>
  <c r="N6" i="5"/>
  <c r="M6" i="5"/>
  <c r="L6" i="5"/>
  <c r="K6" i="5"/>
  <c r="J6" i="5"/>
  <c r="I6" i="5"/>
  <c r="H6" i="5"/>
  <c r="G6" i="5"/>
  <c r="R6" i="5"/>
  <c r="EC6" i="5" s="1"/>
  <c r="EB5" i="5"/>
  <c r="DX5" i="5"/>
  <c r="DW5" i="5"/>
  <c r="DV5" i="5"/>
  <c r="DQ5" i="5"/>
  <c r="CY5" i="5"/>
  <c r="CO5" i="5"/>
  <c r="CM5" i="5"/>
  <c r="CB5" i="5"/>
  <c r="BP5" i="5"/>
  <c r="BO5" i="5"/>
  <c r="BD5" i="5"/>
  <c r="AV5" i="5"/>
  <c r="AU5" i="5"/>
  <c r="AI5" i="5"/>
  <c r="Y5" i="5"/>
  <c r="X5" i="5"/>
  <c r="L5" i="5"/>
  <c r="R5" i="5"/>
  <c r="DT5" i="5" s="1"/>
  <c r="EE4" i="5"/>
  <c r="ED4" i="5"/>
  <c r="EC4" i="5"/>
  <c r="EB4" i="5"/>
  <c r="EA4" i="5"/>
  <c r="DX4" i="5"/>
  <c r="DW4" i="5"/>
  <c r="DV4" i="5"/>
  <c r="DQ4" i="5"/>
  <c r="DP4" i="5"/>
  <c r="DN4" i="5"/>
  <c r="DL4" i="5"/>
  <c r="DI4" i="5"/>
  <c r="DH4" i="5"/>
  <c r="DG4" i="5"/>
  <c r="DE4" i="5"/>
  <c r="DD4" i="5"/>
  <c r="DB4" i="5"/>
  <c r="DA4" i="5"/>
  <c r="CZ4" i="5"/>
  <c r="CU4" i="5"/>
  <c r="CT4" i="5"/>
  <c r="CQ4" i="5"/>
  <c r="CP4" i="5"/>
  <c r="CO4" i="5"/>
  <c r="CM4" i="5"/>
  <c r="CL4" i="5"/>
  <c r="CJ4" i="5"/>
  <c r="CH4" i="5"/>
  <c r="CG4" i="5"/>
  <c r="CC4" i="5"/>
  <c r="CB4" i="5"/>
  <c r="CA4" i="5"/>
  <c r="BZ4" i="5"/>
  <c r="BW4" i="5"/>
  <c r="BU4" i="5"/>
  <c r="BS4" i="5"/>
  <c r="BR4" i="5"/>
  <c r="BQ4" i="5"/>
  <c r="BP4" i="5"/>
  <c r="BL4" i="5"/>
  <c r="BK4" i="5"/>
  <c r="BJ4" i="5"/>
  <c r="BI4" i="5"/>
  <c r="BG4" i="5"/>
  <c r="BF4" i="5"/>
  <c r="BE4" i="5"/>
  <c r="BD4" i="5"/>
  <c r="BB4" i="5"/>
  <c r="BA4" i="5"/>
  <c r="AV4" i="5"/>
  <c r="AU4" i="5"/>
  <c r="AT4" i="5"/>
  <c r="AS4" i="5"/>
  <c r="AQ4" i="5"/>
  <c r="AP4" i="5"/>
  <c r="AO4" i="5"/>
  <c r="AN4" i="5"/>
  <c r="AM4" i="5"/>
  <c r="AL4" i="5"/>
  <c r="AK4" i="5"/>
  <c r="AJ4" i="5"/>
  <c r="AE4" i="5"/>
  <c r="AD4" i="5"/>
  <c r="AA4" i="5"/>
  <c r="Z4" i="5"/>
  <c r="Y4" i="5"/>
  <c r="X4" i="5"/>
  <c r="W4" i="5"/>
  <c r="V4" i="5"/>
  <c r="U4" i="5"/>
  <c r="Q4" i="5"/>
  <c r="M4" i="5"/>
  <c r="L4" i="5"/>
  <c r="K4" i="5"/>
  <c r="J4" i="5"/>
  <c r="G4" i="5"/>
  <c r="F4" i="5"/>
  <c r="R4" i="5"/>
  <c r="EF3" i="5"/>
  <c r="EE3" i="5"/>
  <c r="ED3" i="5"/>
  <c r="EC3" i="5"/>
  <c r="DZ3" i="5"/>
  <c r="DX3" i="5"/>
  <c r="DW3" i="5"/>
  <c r="DV3" i="5"/>
  <c r="DT3" i="5"/>
  <c r="DQ3" i="5"/>
  <c r="DP3" i="5"/>
  <c r="DN3" i="5"/>
  <c r="DL3" i="5"/>
  <c r="DJ3" i="5"/>
  <c r="DI3" i="5"/>
  <c r="DH3" i="5"/>
  <c r="DG3" i="5"/>
  <c r="DB3" i="5"/>
  <c r="DA3" i="5"/>
  <c r="CZ3" i="5"/>
  <c r="CY3" i="5"/>
  <c r="CX3" i="5"/>
  <c r="CV3" i="5"/>
  <c r="CU3" i="5"/>
  <c r="CT3" i="5"/>
  <c r="CS3" i="5"/>
  <c r="CR3" i="5"/>
  <c r="CQ3" i="5"/>
  <c r="CP3" i="5"/>
  <c r="CO3" i="5"/>
  <c r="CJ3" i="5"/>
  <c r="CH3" i="5"/>
  <c r="CG3" i="5"/>
  <c r="CF3" i="5"/>
  <c r="CE3" i="5"/>
  <c r="CC3" i="5"/>
  <c r="CB3" i="5"/>
  <c r="CA3" i="5"/>
  <c r="BZ3" i="5"/>
  <c r="BY3" i="5"/>
  <c r="BX3" i="5"/>
  <c r="BW3" i="5"/>
  <c r="BU3" i="5"/>
  <c r="BR3" i="5"/>
  <c r="BQ3" i="5"/>
  <c r="BP3" i="5"/>
  <c r="BO3" i="5"/>
  <c r="BN3" i="5"/>
  <c r="BL3" i="5"/>
  <c r="BK3" i="5"/>
  <c r="BJ3" i="5"/>
  <c r="BI3" i="5"/>
  <c r="BH3" i="5"/>
  <c r="BG3" i="5"/>
  <c r="BF3" i="5"/>
  <c r="BE3" i="5"/>
  <c r="BB3" i="5"/>
  <c r="BA3" i="5"/>
  <c r="AZ3" i="5"/>
  <c r="AY3" i="5"/>
  <c r="AX3" i="5"/>
  <c r="AV3" i="5"/>
  <c r="AU3" i="5"/>
  <c r="AT3" i="5"/>
  <c r="AS3" i="5"/>
  <c r="AR3" i="5"/>
  <c r="AQ3" i="5"/>
  <c r="AP3" i="5"/>
  <c r="AO3" i="5"/>
  <c r="AL3" i="5"/>
  <c r="AK3" i="5"/>
  <c r="AJ3" i="5"/>
  <c r="AI3" i="5"/>
  <c r="AH3" i="5"/>
  <c r="AF3" i="5"/>
  <c r="AE3" i="5"/>
  <c r="AD3" i="5"/>
  <c r="AC3" i="5"/>
  <c r="AB3" i="5"/>
  <c r="AA3" i="5"/>
  <c r="Z3" i="5"/>
  <c r="Y3" i="5"/>
  <c r="V3" i="5"/>
  <c r="U3" i="5"/>
  <c r="Q3" i="5"/>
  <c r="P3" i="5"/>
  <c r="O3" i="5"/>
  <c r="M3" i="5"/>
  <c r="L3" i="5"/>
  <c r="K3" i="5"/>
  <c r="J3" i="5"/>
  <c r="I3" i="5"/>
  <c r="H3" i="5"/>
  <c r="G3" i="5"/>
  <c r="F3" i="5"/>
  <c r="R3" i="5"/>
  <c r="EB3" i="5" s="1"/>
  <c r="B215" i="8" l="1"/>
  <c r="C215" i="8" s="1"/>
  <c r="B235" i="8"/>
  <c r="C235" i="8" s="1"/>
  <c r="B248" i="8"/>
  <c r="C248" i="8" s="1"/>
  <c r="H248" i="8" s="1"/>
  <c r="B313" i="8"/>
  <c r="B300" i="8"/>
  <c r="C156" i="8"/>
  <c r="H237" i="8" s="1"/>
  <c r="H236" i="8" s="1"/>
  <c r="H156" i="8" s="1"/>
  <c r="E156" i="8"/>
  <c r="F156" i="8" s="1"/>
  <c r="D158" i="8"/>
  <c r="D289" i="8"/>
  <c r="C289" i="8"/>
  <c r="E289" i="8"/>
  <c r="F289" i="8" s="1"/>
  <c r="C260" i="8"/>
  <c r="D260" i="8"/>
  <c r="E159" i="8"/>
  <c r="F159" i="8" s="1"/>
  <c r="B302" i="8"/>
  <c r="C159" i="8"/>
  <c r="C195" i="8"/>
  <c r="H195" i="8" s="1"/>
  <c r="E195" i="8"/>
  <c r="F195" i="8" s="1"/>
  <c r="D195" i="8"/>
  <c r="C211" i="8"/>
  <c r="H211" i="8" s="1"/>
  <c r="E211" i="8"/>
  <c r="F211" i="8" s="1"/>
  <c r="D211" i="8"/>
  <c r="C228" i="8"/>
  <c r="H228" i="8" s="1"/>
  <c r="E228" i="8"/>
  <c r="F228" i="8" s="1"/>
  <c r="D228" i="8"/>
  <c r="C247" i="8"/>
  <c r="H247" i="8" s="1"/>
  <c r="E247" i="8"/>
  <c r="F247" i="8" s="1"/>
  <c r="D247" i="8"/>
  <c r="C267" i="8"/>
  <c r="H267" i="8" s="1"/>
  <c r="H266" i="8" s="1"/>
  <c r="H162" i="8" s="1"/>
  <c r="E267" i="8"/>
  <c r="F267" i="8" s="1"/>
  <c r="D267" i="8"/>
  <c r="C161" i="8"/>
  <c r="H265" i="8" s="1"/>
  <c r="H264" i="8" s="1"/>
  <c r="H161" i="8" s="1"/>
  <c r="D292" i="8"/>
  <c r="C292" i="8"/>
  <c r="E292" i="8"/>
  <c r="F292" i="8" s="1"/>
  <c r="B305" i="8"/>
  <c r="B318" i="8"/>
  <c r="C162" i="8"/>
  <c r="E162" i="8"/>
  <c r="F162" i="8" s="1"/>
  <c r="D162" i="8"/>
  <c r="C294" i="8"/>
  <c r="D294" i="8"/>
  <c r="D198" i="8"/>
  <c r="C198" i="8"/>
  <c r="E198" i="8"/>
  <c r="F198" i="8" s="1"/>
  <c r="D271" i="8"/>
  <c r="C271" i="8"/>
  <c r="E271" i="8"/>
  <c r="F271" i="8" s="1"/>
  <c r="C164" i="8"/>
  <c r="D164" i="8"/>
  <c r="C165" i="8"/>
  <c r="H277" i="8" s="1"/>
  <c r="E165" i="8"/>
  <c r="F165" i="8" s="1"/>
  <c r="C200" i="8"/>
  <c r="H200" i="8" s="1"/>
  <c r="D200" i="8"/>
  <c r="C216" i="8"/>
  <c r="H216" i="8" s="1"/>
  <c r="D216" i="8"/>
  <c r="C233" i="8"/>
  <c r="H233" i="8" s="1"/>
  <c r="D233" i="8"/>
  <c r="C252" i="8"/>
  <c r="G252" i="8" s="1"/>
  <c r="D252" i="8"/>
  <c r="E201" i="8"/>
  <c r="F201" i="8" s="1"/>
  <c r="C201" i="8"/>
  <c r="E217" i="8"/>
  <c r="F217" i="8" s="1"/>
  <c r="C217" i="8"/>
  <c r="E276" i="8"/>
  <c r="F276" i="8" s="1"/>
  <c r="C276" i="8"/>
  <c r="E281" i="8"/>
  <c r="F281" i="8" s="1"/>
  <c r="C281" i="8"/>
  <c r="C283" i="8"/>
  <c r="D283" i="8"/>
  <c r="B166" i="8"/>
  <c r="B170" i="8"/>
  <c r="C170" i="8" s="1"/>
  <c r="H170" i="8" s="1"/>
  <c r="D179" i="8"/>
  <c r="D188" i="8"/>
  <c r="B207" i="8"/>
  <c r="D207" i="8" s="1"/>
  <c r="B261" i="8"/>
  <c r="C261" i="8" s="1"/>
  <c r="G261" i="8" s="1"/>
  <c r="D275" i="8"/>
  <c r="B171" i="8"/>
  <c r="C171" i="8" s="1"/>
  <c r="H171" i="8" s="1"/>
  <c r="E179" i="8"/>
  <c r="F179" i="8" s="1"/>
  <c r="C188" i="8"/>
  <c r="B239" i="8"/>
  <c r="B250" i="8"/>
  <c r="B172" i="8"/>
  <c r="B208" i="8"/>
  <c r="C208" i="8" s="1"/>
  <c r="H208" i="8" s="1"/>
  <c r="B263" i="8"/>
  <c r="B180" i="8"/>
  <c r="C180" i="8" s="1"/>
  <c r="H180" i="8" s="1"/>
  <c r="B190" i="8"/>
  <c r="E190" i="8" s="1"/>
  <c r="F190" i="8" s="1"/>
  <c r="B209" i="8"/>
  <c r="D209" i="8" s="1"/>
  <c r="B242" i="8"/>
  <c r="E242" i="8" s="1"/>
  <c r="F242" i="8" s="1"/>
  <c r="B251" i="8"/>
  <c r="C251" i="8" s="1"/>
  <c r="G251" i="8" s="1"/>
  <c r="B182" i="8"/>
  <c r="B191" i="8"/>
  <c r="D191" i="8" s="1"/>
  <c r="B219" i="8"/>
  <c r="C219" i="8" s="1"/>
  <c r="H219" i="8" s="1"/>
  <c r="B229" i="8"/>
  <c r="C229" i="8" s="1"/>
  <c r="H229" i="8" s="1"/>
  <c r="B173" i="8"/>
  <c r="C173" i="8" s="1"/>
  <c r="H173" i="8" s="1"/>
  <c r="B220" i="8"/>
  <c r="B174" i="8"/>
  <c r="B192" i="8"/>
  <c r="C192" i="8" s="1"/>
  <c r="G192" i="8" s="1"/>
  <c r="B231" i="8"/>
  <c r="B244" i="8"/>
  <c r="C244" i="8" s="1"/>
  <c r="H244" i="8" s="1"/>
  <c r="B253" i="8"/>
  <c r="D253" i="8" s="1"/>
  <c r="B193" i="8"/>
  <c r="C193" i="8" s="1"/>
  <c r="H193" i="8" s="1"/>
  <c r="B202" i="8"/>
  <c r="C202" i="8" s="1"/>
  <c r="H202" i="8" s="1"/>
  <c r="B245" i="8"/>
  <c r="D245" i="8" s="1"/>
  <c r="B175" i="8"/>
  <c r="B184" i="8"/>
  <c r="B194" i="8"/>
  <c r="C194" i="8" s="1"/>
  <c r="H194" i="8" s="1"/>
  <c r="B203" i="8"/>
  <c r="C203" i="8" s="1"/>
  <c r="H203" i="8" s="1"/>
  <c r="B204" i="8"/>
  <c r="B212" i="8"/>
  <c r="C212" i="8" s="1"/>
  <c r="H212" i="8" s="1"/>
  <c r="B222" i="8"/>
  <c r="E222" i="8" s="1"/>
  <c r="F222" i="8" s="1"/>
  <c r="B232" i="8"/>
  <c r="C232" i="8" s="1"/>
  <c r="G232" i="8" s="1"/>
  <c r="B255" i="8"/>
  <c r="C255" i="8" s="1"/>
  <c r="H255" i="8" s="1"/>
  <c r="B185" i="8"/>
  <c r="B257" i="8"/>
  <c r="B176" i="8"/>
  <c r="C176" i="8" s="1"/>
  <c r="H176" i="8" s="1"/>
  <c r="B214" i="8"/>
  <c r="B224" i="8"/>
  <c r="C224" i="8" s="1"/>
  <c r="H224" i="8" s="1"/>
  <c r="B177" i="8"/>
  <c r="C177" i="8" s="1"/>
  <c r="H177" i="8" s="1"/>
  <c r="B186" i="8"/>
  <c r="C186" i="8" s="1"/>
  <c r="H186" i="8" s="1"/>
  <c r="B225" i="8"/>
  <c r="C225" i="8" s="1"/>
  <c r="H225" i="8" s="1"/>
  <c r="B234" i="8"/>
  <c r="D234" i="8" s="1"/>
  <c r="B258" i="8"/>
  <c r="C258" i="8" s="1"/>
  <c r="H258" i="8" s="1"/>
  <c r="B187" i="8"/>
  <c r="C187" i="8" s="1"/>
  <c r="H187" i="8" s="1"/>
  <c r="B196" i="8"/>
  <c r="C196" i="8" s="1"/>
  <c r="H196" i="8" s="1"/>
  <c r="B206" i="8"/>
  <c r="E206" i="8" s="1"/>
  <c r="F206" i="8" s="1"/>
  <c r="B226" i="8"/>
  <c r="D226" i="8" s="1"/>
  <c r="H189" i="8"/>
  <c r="G189" i="8"/>
  <c r="H240" i="8"/>
  <c r="G240" i="8"/>
  <c r="H181" i="8"/>
  <c r="G181" i="8"/>
  <c r="G215" i="8"/>
  <c r="H215" i="8"/>
  <c r="H230" i="8"/>
  <c r="G230" i="8"/>
  <c r="G183" i="8"/>
  <c r="H183" i="8"/>
  <c r="H221" i="8"/>
  <c r="G221" i="8"/>
  <c r="H246" i="8"/>
  <c r="G246" i="8"/>
  <c r="H213" i="8"/>
  <c r="G213" i="8"/>
  <c r="H235" i="8"/>
  <c r="G235" i="8"/>
  <c r="H205" i="8"/>
  <c r="G205" i="8"/>
  <c r="H178" i="8"/>
  <c r="G178" i="8"/>
  <c r="G273" i="8"/>
  <c r="G272" i="8" s="1"/>
  <c r="G164" i="8" s="1"/>
  <c r="H273" i="8"/>
  <c r="H272" i="8" s="1"/>
  <c r="H164" i="8" s="1"/>
  <c r="D192" i="8"/>
  <c r="D208" i="8"/>
  <c r="D244" i="8"/>
  <c r="D262" i="8"/>
  <c r="D285" i="8"/>
  <c r="D163" i="8"/>
  <c r="D189" i="8"/>
  <c r="E192" i="8"/>
  <c r="F192" i="8" s="1"/>
  <c r="D205" i="8"/>
  <c r="D221" i="8"/>
  <c r="D240" i="8"/>
  <c r="E262" i="8"/>
  <c r="F262" i="8" s="1"/>
  <c r="D282" i="8"/>
  <c r="E285" i="8"/>
  <c r="F285" i="8" s="1"/>
  <c r="D160" i="8"/>
  <c r="E163" i="8"/>
  <c r="F163" i="8" s="1"/>
  <c r="E189" i="8"/>
  <c r="F189" i="8" s="1"/>
  <c r="E205" i="8"/>
  <c r="F205" i="8" s="1"/>
  <c r="D218" i="8"/>
  <c r="E221" i="8"/>
  <c r="F221" i="8" s="1"/>
  <c r="D235" i="8"/>
  <c r="E240" i="8"/>
  <c r="F240" i="8" s="1"/>
  <c r="D254" i="8"/>
  <c r="D277" i="8"/>
  <c r="E282" i="8"/>
  <c r="F282" i="8" s="1"/>
  <c r="D157" i="8"/>
  <c r="E160" i="8"/>
  <c r="F160" i="8" s="1"/>
  <c r="D183" i="8"/>
  <c r="D199" i="8"/>
  <c r="D215" i="8"/>
  <c r="E218" i="8"/>
  <c r="F218" i="8" s="1"/>
  <c r="E235" i="8"/>
  <c r="F235" i="8" s="1"/>
  <c r="E254" i="8"/>
  <c r="F254" i="8" s="1"/>
  <c r="D273" i="8"/>
  <c r="E277" i="8"/>
  <c r="F277" i="8" s="1"/>
  <c r="D293" i="8"/>
  <c r="D154" i="8"/>
  <c r="E157" i="8"/>
  <c r="F157" i="8" s="1"/>
  <c r="C163" i="8"/>
  <c r="H269" i="8" s="1"/>
  <c r="E183" i="8"/>
  <c r="F183" i="8" s="1"/>
  <c r="E199" i="8"/>
  <c r="F199" i="8" s="1"/>
  <c r="E215" i="8"/>
  <c r="F215" i="8" s="1"/>
  <c r="D248" i="8"/>
  <c r="D269" i="8"/>
  <c r="E273" i="8"/>
  <c r="F273" i="8" s="1"/>
  <c r="D290" i="8"/>
  <c r="E293" i="8"/>
  <c r="F293" i="8" s="1"/>
  <c r="E154" i="8"/>
  <c r="F154" i="8" s="1"/>
  <c r="C160" i="8"/>
  <c r="E180" i="8"/>
  <c r="F180" i="8" s="1"/>
  <c r="E248" i="8"/>
  <c r="F248" i="8" s="1"/>
  <c r="D263" i="8"/>
  <c r="E269" i="8"/>
  <c r="F269" i="8" s="1"/>
  <c r="D286" i="8"/>
  <c r="E290" i="8"/>
  <c r="F290" i="8" s="1"/>
  <c r="C157" i="8"/>
  <c r="E286" i="8"/>
  <c r="F286" i="8" s="1"/>
  <c r="G179" i="8"/>
  <c r="G195" i="8"/>
  <c r="G211" i="8"/>
  <c r="G228" i="8"/>
  <c r="C154" i="8"/>
  <c r="H210" i="8" s="1"/>
  <c r="D161" i="8"/>
  <c r="E164" i="8"/>
  <c r="F164" i="8" s="1"/>
  <c r="E174" i="8"/>
  <c r="F174" i="8" s="1"/>
  <c r="D237" i="8"/>
  <c r="D255" i="8"/>
  <c r="E260" i="8"/>
  <c r="F260" i="8" s="1"/>
  <c r="D280" i="8"/>
  <c r="E283" i="8"/>
  <c r="F283" i="8" s="1"/>
  <c r="E161" i="8"/>
  <c r="F161" i="8" s="1"/>
  <c r="E237" i="8"/>
  <c r="F237" i="8" s="1"/>
  <c r="E280" i="8"/>
  <c r="F280" i="8" s="1"/>
  <c r="D155" i="8"/>
  <c r="E158" i="8"/>
  <c r="F158" i="8" s="1"/>
  <c r="D181" i="8"/>
  <c r="D197" i="8"/>
  <c r="E200" i="8"/>
  <c r="F200" i="8" s="1"/>
  <c r="D213" i="8"/>
  <c r="E216" i="8"/>
  <c r="F216" i="8" s="1"/>
  <c r="D230" i="8"/>
  <c r="E233" i="8"/>
  <c r="F233" i="8" s="1"/>
  <c r="D249" i="8"/>
  <c r="E252" i="8"/>
  <c r="F252" i="8" s="1"/>
  <c r="D270" i="8"/>
  <c r="E275" i="8"/>
  <c r="F275" i="8" s="1"/>
  <c r="D291" i="8"/>
  <c r="E294" i="8"/>
  <c r="F294" i="8" s="1"/>
  <c r="E155" i="8"/>
  <c r="F155" i="8" s="1"/>
  <c r="D178" i="8"/>
  <c r="E181" i="8"/>
  <c r="F181" i="8" s="1"/>
  <c r="E197" i="8"/>
  <c r="F197" i="8" s="1"/>
  <c r="D210" i="8"/>
  <c r="E213" i="8"/>
  <c r="F213" i="8" s="1"/>
  <c r="D227" i="8"/>
  <c r="E230" i="8"/>
  <c r="F230" i="8" s="1"/>
  <c r="D246" i="8"/>
  <c r="E249" i="8"/>
  <c r="F249" i="8" s="1"/>
  <c r="D265" i="8"/>
  <c r="E270" i="8"/>
  <c r="F270" i="8" s="1"/>
  <c r="D288" i="8"/>
  <c r="E291" i="8"/>
  <c r="F291" i="8" s="1"/>
  <c r="C158" i="8"/>
  <c r="G249" i="8" s="1"/>
  <c r="D165" i="8"/>
  <c r="E178" i="8"/>
  <c r="F178" i="8" s="1"/>
  <c r="E210" i="8"/>
  <c r="F210" i="8" s="1"/>
  <c r="E227" i="8"/>
  <c r="F227" i="8" s="1"/>
  <c r="D243" i="8"/>
  <c r="E246" i="8"/>
  <c r="F246" i="8" s="1"/>
  <c r="E265" i="8"/>
  <c r="F265" i="8" s="1"/>
  <c r="D284" i="8"/>
  <c r="E288" i="8"/>
  <c r="F288" i="8" s="1"/>
  <c r="C155" i="8"/>
  <c r="H227" i="8" s="1"/>
  <c r="D239" i="8"/>
  <c r="E243" i="8"/>
  <c r="F243" i="8" s="1"/>
  <c r="D257" i="8"/>
  <c r="D281" i="8"/>
  <c r="E284" i="8"/>
  <c r="F284" i="8" s="1"/>
  <c r="D159" i="8"/>
  <c r="D185" i="8"/>
  <c r="D201" i="8"/>
  <c r="D217" i="8"/>
  <c r="D276" i="8"/>
  <c r="B315" i="8"/>
  <c r="D156" i="8"/>
  <c r="K48" i="6"/>
  <c r="K46" i="6"/>
  <c r="K45" i="6"/>
  <c r="J65" i="6"/>
  <c r="K64" i="6"/>
  <c r="K120" i="6"/>
  <c r="E26" i="6" s="1"/>
  <c r="K109" i="6"/>
  <c r="J74" i="6"/>
  <c r="K35" i="6"/>
  <c r="K107" i="6"/>
  <c r="K124" i="6"/>
  <c r="C45" i="6"/>
  <c r="B151" i="8" s="1"/>
  <c r="E151" i="8" s="1"/>
  <c r="F151" i="8" s="1"/>
  <c r="J116" i="6"/>
  <c r="K84" i="6"/>
  <c r="E18" i="6" s="1"/>
  <c r="K98" i="6"/>
  <c r="J19" i="6"/>
  <c r="K22" i="6"/>
  <c r="K81" i="6"/>
  <c r="J67" i="6"/>
  <c r="K118" i="6"/>
  <c r="J101" i="6"/>
  <c r="K40" i="6"/>
  <c r="E21" i="6"/>
  <c r="K90" i="6"/>
  <c r="J20" i="6"/>
  <c r="J32" i="6"/>
  <c r="J59" i="6"/>
  <c r="J90" i="6"/>
  <c r="J48" i="6"/>
  <c r="J38" i="6"/>
  <c r="J27" i="6"/>
  <c r="K110" i="6"/>
  <c r="J24" i="6"/>
  <c r="J79" i="6"/>
  <c r="J100" i="6"/>
  <c r="J51" i="6"/>
  <c r="J43" i="6"/>
  <c r="J71" i="6"/>
  <c r="J35" i="6"/>
  <c r="J62" i="6"/>
  <c r="K92" i="6"/>
  <c r="C39" i="6"/>
  <c r="B145" i="8" s="1"/>
  <c r="J54" i="6"/>
  <c r="K73" i="6"/>
  <c r="J104" i="6"/>
  <c r="J120" i="6"/>
  <c r="D26" i="6" s="1"/>
  <c r="J46" i="6"/>
  <c r="J64" i="6"/>
  <c r="J95" i="6"/>
  <c r="B28" i="6"/>
  <c r="K56" i="6"/>
  <c r="J86" i="6"/>
  <c r="C43" i="6"/>
  <c r="B149" i="8" s="1"/>
  <c r="J76" i="6"/>
  <c r="K108" i="6"/>
  <c r="V5" i="5"/>
  <c r="AQ5" i="5"/>
  <c r="BN5" i="5"/>
  <c r="CJ5" i="5"/>
  <c r="DI5" i="5"/>
  <c r="W14" i="5"/>
  <c r="BE14" i="5"/>
  <c r="CQ14" i="5"/>
  <c r="EA15" i="5"/>
  <c r="DD15" i="5"/>
  <c r="CL15" i="5"/>
  <c r="BS15" i="5"/>
  <c r="BC15" i="5"/>
  <c r="AM15" i="5"/>
  <c r="W15" i="5"/>
  <c r="DJ15" i="5"/>
  <c r="CQ15" i="5"/>
  <c r="BW15" i="5"/>
  <c r="BE15" i="5"/>
  <c r="AN15" i="5"/>
  <c r="V15" i="5"/>
  <c r="EF15" i="5"/>
  <c r="DI15" i="5"/>
  <c r="CP15" i="5"/>
  <c r="BU15" i="5"/>
  <c r="BD15" i="5"/>
  <c r="AL15" i="5"/>
  <c r="U15" i="5"/>
  <c r="EE15" i="5"/>
  <c r="DH15" i="5"/>
  <c r="CO15" i="5"/>
  <c r="BT15" i="5"/>
  <c r="BB15" i="5"/>
  <c r="AK15" i="5"/>
  <c r="Q15" i="5"/>
  <c r="EC15" i="5"/>
  <c r="DE15" i="5"/>
  <c r="CJ15" i="5"/>
  <c r="BQ15" i="5"/>
  <c r="AZ15" i="5"/>
  <c r="AI15" i="5"/>
  <c r="O15" i="5"/>
  <c r="DZ15" i="5"/>
  <c r="DA15" i="5"/>
  <c r="CG15" i="5"/>
  <c r="BO15" i="5"/>
  <c r="AX15" i="5"/>
  <c r="AG15" i="5"/>
  <c r="M15" i="5"/>
  <c r="CZ15" i="5"/>
  <c r="CF15" i="5"/>
  <c r="BN15" i="5"/>
  <c r="AW15" i="5"/>
  <c r="AF15" i="5"/>
  <c r="L15" i="5"/>
  <c r="CY15" i="5"/>
  <c r="CE15" i="5"/>
  <c r="BM15" i="5"/>
  <c r="AV15" i="5"/>
  <c r="AE15" i="5"/>
  <c r="K15" i="5"/>
  <c r="CX15" i="5"/>
  <c r="CD15" i="5"/>
  <c r="BL15" i="5"/>
  <c r="AU15" i="5"/>
  <c r="AD15" i="5"/>
  <c r="J15" i="5"/>
  <c r="DL15" i="5"/>
  <c r="CR15" i="5"/>
  <c r="BX15" i="5"/>
  <c r="BF15" i="5"/>
  <c r="AO15" i="5"/>
  <c r="X15" i="5"/>
  <c r="AR15" i="5"/>
  <c r="CC15" i="5"/>
  <c r="DP5" i="5"/>
  <c r="X14" i="5"/>
  <c r="BF14" i="5"/>
  <c r="CS14" i="5"/>
  <c r="Y14" i="5"/>
  <c r="BG14" i="5"/>
  <c r="CT14" i="5"/>
  <c r="G15" i="5"/>
  <c r="AT15" i="5"/>
  <c r="CM15" i="5"/>
  <c r="EB15" i="5"/>
  <c r="Z5" i="5"/>
  <c r="AW5" i="5"/>
  <c r="BQ5" i="5"/>
  <c r="CP5" i="5"/>
  <c r="DR5" i="5"/>
  <c r="Z14" i="5"/>
  <c r="BI14" i="5"/>
  <c r="CU14" i="5"/>
  <c r="H15" i="5"/>
  <c r="AY15" i="5"/>
  <c r="CS15" i="5"/>
  <c r="ED15" i="5"/>
  <c r="AA5" i="5"/>
  <c r="AX5" i="5"/>
  <c r="BR5" i="5"/>
  <c r="CQ5" i="5"/>
  <c r="AE14" i="5"/>
  <c r="BM14" i="5"/>
  <c r="CY14" i="5"/>
  <c r="I15" i="5"/>
  <c r="BA15" i="5"/>
  <c r="CT15" i="5"/>
  <c r="DN5" i="5"/>
  <c r="CT5" i="5"/>
  <c r="CA5" i="5"/>
  <c r="BJ5" i="5"/>
  <c r="AT5" i="5"/>
  <c r="AD5" i="5"/>
  <c r="K5" i="5"/>
  <c r="EF5" i="5"/>
  <c r="CR5" i="5"/>
  <c r="BY5" i="5"/>
  <c r="AB5" i="5"/>
  <c r="DL5" i="5"/>
  <c r="CS5" i="5"/>
  <c r="BZ5" i="5"/>
  <c r="BI5" i="5"/>
  <c r="AS5" i="5"/>
  <c r="AC5" i="5"/>
  <c r="J5" i="5"/>
  <c r="AR5" i="5"/>
  <c r="DJ5" i="5"/>
  <c r="BH5" i="5"/>
  <c r="I5" i="5"/>
  <c r="EA5" i="5"/>
  <c r="DD5" i="5"/>
  <c r="CL5" i="5"/>
  <c r="BS5" i="5"/>
  <c r="BC5" i="5"/>
  <c r="AM5" i="5"/>
  <c r="W5" i="5"/>
  <c r="AE5" i="5"/>
  <c r="AY5" i="5"/>
  <c r="BT5" i="5"/>
  <c r="CU5" i="5"/>
  <c r="AF14" i="5"/>
  <c r="BN14" i="5"/>
  <c r="CZ14" i="5"/>
  <c r="N15" i="5"/>
  <c r="BG15" i="5"/>
  <c r="CU15" i="5"/>
  <c r="F5" i="5"/>
  <c r="AF5" i="5"/>
  <c r="AZ5" i="5"/>
  <c r="BU5" i="5"/>
  <c r="CV5" i="5"/>
  <c r="AH14" i="5"/>
  <c r="BP14" i="5"/>
  <c r="DB14" i="5"/>
  <c r="P15" i="5"/>
  <c r="BH15" i="5"/>
  <c r="CV15" i="5"/>
  <c r="G5" i="5"/>
  <c r="AG5" i="5"/>
  <c r="BA5" i="5"/>
  <c r="BW5" i="5"/>
  <c r="CW5" i="5"/>
  <c r="AM14" i="5"/>
  <c r="BU14" i="5"/>
  <c r="DI14" i="5"/>
  <c r="Y15" i="5"/>
  <c r="BI15" i="5"/>
  <c r="CW15" i="5"/>
  <c r="H5" i="5"/>
  <c r="AH5" i="5"/>
  <c r="BB5" i="5"/>
  <c r="BX5" i="5"/>
  <c r="CX5" i="5"/>
  <c r="DZ5" i="5"/>
  <c r="AN14" i="5"/>
  <c r="BW14" i="5"/>
  <c r="DL14" i="5"/>
  <c r="AO14" i="5"/>
  <c r="BX14" i="5"/>
  <c r="EF14" i="5"/>
  <c r="DJ14" i="5"/>
  <c r="CR14" i="5"/>
  <c r="BY14" i="5"/>
  <c r="BH14" i="5"/>
  <c r="AR14" i="5"/>
  <c r="AB14" i="5"/>
  <c r="I14" i="5"/>
  <c r="ED14" i="5"/>
  <c r="DG14" i="5"/>
  <c r="CM14" i="5"/>
  <c r="BS14" i="5"/>
  <c r="BB14" i="5"/>
  <c r="AK14" i="5"/>
  <c r="Q14" i="5"/>
  <c r="EC14" i="5"/>
  <c r="DE14" i="5"/>
  <c r="CL14" i="5"/>
  <c r="BR14" i="5"/>
  <c r="BA14" i="5"/>
  <c r="AJ14" i="5"/>
  <c r="P14" i="5"/>
  <c r="EB14" i="5"/>
  <c r="DD14" i="5"/>
  <c r="CJ14" i="5"/>
  <c r="BQ14" i="5"/>
  <c r="AZ14" i="5"/>
  <c r="AI14" i="5"/>
  <c r="O14" i="5"/>
  <c r="DZ14" i="5"/>
  <c r="DA14" i="5"/>
  <c r="CG14" i="5"/>
  <c r="BO14" i="5"/>
  <c r="AX14" i="5"/>
  <c r="AG14" i="5"/>
  <c r="M14" i="5"/>
  <c r="CX14" i="5"/>
  <c r="CD14" i="5"/>
  <c r="BL14" i="5"/>
  <c r="AU14" i="5"/>
  <c r="AD14" i="5"/>
  <c r="J14" i="5"/>
  <c r="DT14" i="5"/>
  <c r="CC14" i="5"/>
  <c r="AT14" i="5"/>
  <c r="H14" i="5"/>
  <c r="CW14" i="5"/>
  <c r="BK14" i="5"/>
  <c r="AC14" i="5"/>
  <c r="DR14" i="5"/>
  <c r="CV14" i="5"/>
  <c r="CB14" i="5"/>
  <c r="BJ14" i="5"/>
  <c r="AS14" i="5"/>
  <c r="AA14" i="5"/>
  <c r="G14" i="5"/>
  <c r="EE14" i="5"/>
  <c r="DH14" i="5"/>
  <c r="CO14" i="5"/>
  <c r="BT14" i="5"/>
  <c r="BC14" i="5"/>
  <c r="AL14" i="5"/>
  <c r="U14" i="5"/>
  <c r="AP14" i="5"/>
  <c r="BZ14" i="5"/>
  <c r="DP14" i="5"/>
  <c r="AJ5" i="5"/>
  <c r="CZ5" i="5"/>
  <c r="N5" i="5"/>
  <c r="F14" i="5"/>
  <c r="AQ14" i="5"/>
  <c r="CA14" i="5"/>
  <c r="DQ14" i="5"/>
  <c r="AC15" i="5"/>
  <c r="BR15" i="5"/>
  <c r="DP15" i="5"/>
  <c r="AK5" i="5"/>
  <c r="BF5" i="5"/>
  <c r="CD5" i="5"/>
  <c r="DA5" i="5"/>
  <c r="ED5" i="5"/>
  <c r="CY4" i="5"/>
  <c r="CF4" i="5"/>
  <c r="BO4" i="5"/>
  <c r="AY4" i="5"/>
  <c r="AI4" i="5"/>
  <c r="P4" i="5"/>
  <c r="DR4" i="5"/>
  <c r="CD4" i="5"/>
  <c r="AG4" i="5"/>
  <c r="DT4" i="5"/>
  <c r="CX4" i="5"/>
  <c r="CE4" i="5"/>
  <c r="BN4" i="5"/>
  <c r="AX4" i="5"/>
  <c r="AH4" i="5"/>
  <c r="O4" i="5"/>
  <c r="CW4" i="5"/>
  <c r="AW4" i="5"/>
  <c r="BM4" i="5"/>
  <c r="N4" i="5"/>
  <c r="EF4" i="5"/>
  <c r="DJ4" i="5"/>
  <c r="CR4" i="5"/>
  <c r="BY4" i="5"/>
  <c r="BH4" i="5"/>
  <c r="AR4" i="5"/>
  <c r="AB4" i="5"/>
  <c r="I4" i="5"/>
  <c r="AC4" i="5"/>
  <c r="AZ4" i="5"/>
  <c r="BT4" i="5"/>
  <c r="CS4" i="5"/>
  <c r="O5" i="5"/>
  <c r="AL5" i="5"/>
  <c r="BG5" i="5"/>
  <c r="CE5" i="5"/>
  <c r="DB5" i="5"/>
  <c r="EE5" i="5"/>
  <c r="CZ7" i="5"/>
  <c r="CG7" i="5"/>
  <c r="BP7" i="5"/>
  <c r="AZ7" i="5"/>
  <c r="AJ7" i="5"/>
  <c r="Q7" i="5"/>
  <c r="O7" i="5"/>
  <c r="CY7" i="5"/>
  <c r="CF7" i="5"/>
  <c r="BO7" i="5"/>
  <c r="AY7" i="5"/>
  <c r="AI7" i="5"/>
  <c r="P7" i="5"/>
  <c r="AX7" i="5"/>
  <c r="DT7" i="5"/>
  <c r="CX7" i="5"/>
  <c r="CE7" i="5"/>
  <c r="BN7" i="5"/>
  <c r="AH7" i="5"/>
  <c r="DL7" i="5"/>
  <c r="CS7" i="5"/>
  <c r="BZ7" i="5"/>
  <c r="BI7" i="5"/>
  <c r="AS7" i="5"/>
  <c r="AC7" i="5"/>
  <c r="J7" i="5"/>
  <c r="EF7" i="5"/>
  <c r="DJ7" i="5"/>
  <c r="CR7" i="5"/>
  <c r="AB7" i="5"/>
  <c r="AW7" i="5"/>
  <c r="BT7" i="5"/>
  <c r="CT7" i="5"/>
  <c r="DA10" i="5"/>
  <c r="CH10" i="5"/>
  <c r="BQ10" i="5"/>
  <c r="BA10" i="5"/>
  <c r="AK10" i="5"/>
  <c r="U10" i="5"/>
  <c r="CF10" i="5"/>
  <c r="AY10" i="5"/>
  <c r="P10" i="5"/>
  <c r="CZ10" i="5"/>
  <c r="CG10" i="5"/>
  <c r="BP10" i="5"/>
  <c r="AZ10" i="5"/>
  <c r="AJ10" i="5"/>
  <c r="Q10" i="5"/>
  <c r="CY10" i="5"/>
  <c r="BO10" i="5"/>
  <c r="AI10" i="5"/>
  <c r="DN10" i="5"/>
  <c r="CT10" i="5"/>
  <c r="CA10" i="5"/>
  <c r="BJ10" i="5"/>
  <c r="AT10" i="5"/>
  <c r="AD10" i="5"/>
  <c r="K10" i="5"/>
  <c r="DL10" i="5"/>
  <c r="CS10" i="5"/>
  <c r="BZ10" i="5"/>
  <c r="BI10" i="5"/>
  <c r="AS10" i="5"/>
  <c r="AC10" i="5"/>
  <c r="J10" i="5"/>
  <c r="AE10" i="5"/>
  <c r="BC10" i="5"/>
  <c r="BY10" i="5"/>
  <c r="DB10" i="5"/>
  <c r="EB10" i="5"/>
  <c r="K14" i="5"/>
  <c r="AV14" i="5"/>
  <c r="CE14" i="5"/>
  <c r="AH15" i="5"/>
  <c r="BY15" i="5"/>
  <c r="DQ15" i="5"/>
  <c r="P5" i="5"/>
  <c r="AN5" i="5"/>
  <c r="BK5" i="5"/>
  <c r="CF5" i="5"/>
  <c r="DE5" i="5"/>
  <c r="F10" i="5"/>
  <c r="AF10" i="5"/>
  <c r="BD10" i="5"/>
  <c r="CB10" i="5"/>
  <c r="DD10" i="5"/>
  <c r="EC10" i="5"/>
  <c r="L14" i="5"/>
  <c r="AW14" i="5"/>
  <c r="CF14" i="5"/>
  <c r="AJ15" i="5"/>
  <c r="BZ15" i="5"/>
  <c r="DR15" i="5"/>
  <c r="M5" i="5"/>
  <c r="BE5" i="5"/>
  <c r="CC5" i="5"/>
  <c r="EC5" i="5"/>
  <c r="Q5" i="5"/>
  <c r="BL5" i="5"/>
  <c r="DG5" i="5"/>
  <c r="N14" i="5"/>
  <c r="AY14" i="5"/>
  <c r="CH14" i="5"/>
  <c r="AP15" i="5"/>
  <c r="CA15" i="5"/>
  <c r="DT15" i="5"/>
  <c r="AO5" i="5"/>
  <c r="CG5" i="5"/>
  <c r="H4" i="5"/>
  <c r="AF4" i="5"/>
  <c r="BC4" i="5"/>
  <c r="BX4" i="5"/>
  <c r="CV4" i="5"/>
  <c r="DZ4" i="5"/>
  <c r="U5" i="5"/>
  <c r="AP5" i="5"/>
  <c r="BM5" i="5"/>
  <c r="CH5" i="5"/>
  <c r="DH5" i="5"/>
  <c r="H7" i="5"/>
  <c r="AF7" i="5"/>
  <c r="BC7" i="5"/>
  <c r="BX7" i="5"/>
  <c r="CW7" i="5"/>
  <c r="EA7" i="5"/>
  <c r="H10" i="5"/>
  <c r="AH10" i="5"/>
  <c r="BF10" i="5"/>
  <c r="CD10" i="5"/>
  <c r="DG10" i="5"/>
  <c r="EE10" i="5"/>
  <c r="V14" i="5"/>
  <c r="BD14" i="5"/>
  <c r="CP14" i="5"/>
  <c r="EA14" i="5"/>
  <c r="AQ15" i="5"/>
  <c r="CB15" i="5"/>
  <c r="P13" i="5"/>
  <c r="AJ13" i="5"/>
  <c r="BA13" i="5"/>
  <c r="BR13" i="5"/>
  <c r="CL13" i="5"/>
  <c r="DE13" i="5"/>
  <c r="N19" i="5"/>
  <c r="AJ19" i="5"/>
  <c r="BB19" i="5"/>
  <c r="BX19" i="5"/>
  <c r="CT19" i="5"/>
  <c r="DR19" i="5"/>
  <c r="L20" i="5"/>
  <c r="AH20" i="5"/>
  <c r="BA20" i="5"/>
  <c r="BT20" i="5"/>
  <c r="CS20" i="5"/>
  <c r="DR20" i="5"/>
  <c r="AD22" i="5"/>
  <c r="AY22" i="5"/>
  <c r="BW22" i="5"/>
  <c r="CX22" i="5"/>
  <c r="EA22" i="5"/>
  <c r="X23" i="5"/>
  <c r="AW23" i="5"/>
  <c r="BR23" i="5"/>
  <c r="AC26" i="5"/>
  <c r="BB26" i="5"/>
  <c r="BX26" i="5"/>
  <c r="CX26" i="5"/>
  <c r="Z27" i="5"/>
  <c r="AW27" i="5"/>
  <c r="BU27" i="5"/>
  <c r="CU27" i="5"/>
  <c r="Q28" i="5"/>
  <c r="AU28" i="5"/>
  <c r="BS28" i="5"/>
  <c r="CT28" i="5"/>
  <c r="AR31" i="5"/>
  <c r="CP31" i="5"/>
  <c r="AE22" i="5"/>
  <c r="BA22" i="5"/>
  <c r="BX22" i="5"/>
  <c r="CY22" i="5"/>
  <c r="DQ26" i="5"/>
  <c r="CV26" i="5"/>
  <c r="CC26" i="5"/>
  <c r="BL26" i="5"/>
  <c r="AV26" i="5"/>
  <c r="AF26" i="5"/>
  <c r="M26" i="5"/>
  <c r="EC26" i="5"/>
  <c r="DE26" i="5"/>
  <c r="CL26" i="5"/>
  <c r="BR26" i="5"/>
  <c r="BA26" i="5"/>
  <c r="AJ26" i="5"/>
  <c r="P26" i="5"/>
  <c r="EB26" i="5"/>
  <c r="DD26" i="5"/>
  <c r="CJ26" i="5"/>
  <c r="BQ26" i="5"/>
  <c r="AZ26" i="5"/>
  <c r="AI26" i="5"/>
  <c r="O26" i="5"/>
  <c r="EA26" i="5"/>
  <c r="DB26" i="5"/>
  <c r="CH26" i="5"/>
  <c r="BP26" i="5"/>
  <c r="AY26" i="5"/>
  <c r="AH26" i="5"/>
  <c r="N26" i="5"/>
  <c r="DT26" i="5"/>
  <c r="CW26" i="5"/>
  <c r="CB26" i="5"/>
  <c r="BJ26" i="5"/>
  <c r="AS26" i="5"/>
  <c r="AB26" i="5"/>
  <c r="H26" i="5"/>
  <c r="AD26" i="5"/>
  <c r="BC26" i="5"/>
  <c r="BY26" i="5"/>
  <c r="CY26" i="5"/>
  <c r="EE26" i="5"/>
  <c r="AB27" i="5"/>
  <c r="AX27" i="5"/>
  <c r="BW27" i="5"/>
  <c r="CV27" i="5"/>
  <c r="AS31" i="5"/>
  <c r="CZ22" i="5"/>
  <c r="CG22" i="5"/>
  <c r="BP22" i="5"/>
  <c r="AZ22" i="5"/>
  <c r="AJ22" i="5"/>
  <c r="Q22" i="5"/>
  <c r="DR22" i="5"/>
  <c r="CV22" i="5"/>
  <c r="CB22" i="5"/>
  <c r="BJ22" i="5"/>
  <c r="AS22" i="5"/>
  <c r="AB22" i="5"/>
  <c r="H22" i="5"/>
  <c r="DQ22" i="5"/>
  <c r="CU22" i="5"/>
  <c r="CA22" i="5"/>
  <c r="BI22" i="5"/>
  <c r="AR22" i="5"/>
  <c r="AA22" i="5"/>
  <c r="G22" i="5"/>
  <c r="DP22" i="5"/>
  <c r="CT22" i="5"/>
  <c r="BZ22" i="5"/>
  <c r="BH22" i="5"/>
  <c r="AQ22" i="5"/>
  <c r="Z22" i="5"/>
  <c r="F22" i="5"/>
  <c r="ED22" i="5"/>
  <c r="DH22" i="5"/>
  <c r="CO22" i="5"/>
  <c r="BT22" i="5"/>
  <c r="BC22" i="5"/>
  <c r="AL22" i="5"/>
  <c r="U22" i="5"/>
  <c r="AF22" i="5"/>
  <c r="BB22" i="5"/>
  <c r="BY22" i="5"/>
  <c r="DA22" i="5"/>
  <c r="EC22" i="5"/>
  <c r="F26" i="5"/>
  <c r="AE26" i="5"/>
  <c r="BD26" i="5"/>
  <c r="BZ26" i="5"/>
  <c r="CZ26" i="5"/>
  <c r="EF26" i="5"/>
  <c r="AC27" i="5"/>
  <c r="AY27" i="5"/>
  <c r="BY27" i="5"/>
  <c r="CW27" i="5"/>
  <c r="EA31" i="5"/>
  <c r="DD31" i="5"/>
  <c r="CL31" i="5"/>
  <c r="BS31" i="5"/>
  <c r="BC31" i="5"/>
  <c r="AM31" i="5"/>
  <c r="W31" i="5"/>
  <c r="DZ31" i="5"/>
  <c r="DB31" i="5"/>
  <c r="CJ31" i="5"/>
  <c r="BR31" i="5"/>
  <c r="BB31" i="5"/>
  <c r="AL31" i="5"/>
  <c r="V31" i="5"/>
  <c r="DP31" i="5"/>
  <c r="CS31" i="5"/>
  <c r="BX31" i="5"/>
  <c r="BE31" i="5"/>
  <c r="AK31" i="5"/>
  <c r="P31" i="5"/>
  <c r="DN31" i="5"/>
  <c r="CR31" i="5"/>
  <c r="BW31" i="5"/>
  <c r="BD31" i="5"/>
  <c r="AJ31" i="5"/>
  <c r="O31" i="5"/>
  <c r="DL31" i="5"/>
  <c r="CQ31" i="5"/>
  <c r="BU31" i="5"/>
  <c r="BA31" i="5"/>
  <c r="AI31" i="5"/>
  <c r="N31" i="5"/>
  <c r="DI31" i="5"/>
  <c r="CO31" i="5"/>
  <c r="BQ31" i="5"/>
  <c r="AY31" i="5"/>
  <c r="AG31" i="5"/>
  <c r="L31" i="5"/>
  <c r="EF31" i="5"/>
  <c r="DH31" i="5"/>
  <c r="CM31" i="5"/>
  <c r="BP31" i="5"/>
  <c r="AX31" i="5"/>
  <c r="AF31" i="5"/>
  <c r="K31" i="5"/>
  <c r="EE31" i="5"/>
  <c r="DG31" i="5"/>
  <c r="CH31" i="5"/>
  <c r="BO31" i="5"/>
  <c r="AW31" i="5"/>
  <c r="AE31" i="5"/>
  <c r="J31" i="5"/>
  <c r="ED31" i="5"/>
  <c r="DE31" i="5"/>
  <c r="CG31" i="5"/>
  <c r="BN31" i="5"/>
  <c r="AV31" i="5"/>
  <c r="AD31" i="5"/>
  <c r="I31" i="5"/>
  <c r="EC31" i="5"/>
  <c r="DA31" i="5"/>
  <c r="CF31" i="5"/>
  <c r="BM31" i="5"/>
  <c r="AU31" i="5"/>
  <c r="AC31" i="5"/>
  <c r="H31" i="5"/>
  <c r="EB31" i="5"/>
  <c r="CZ31" i="5"/>
  <c r="CE31" i="5"/>
  <c r="BL31" i="5"/>
  <c r="AT31" i="5"/>
  <c r="AB31" i="5"/>
  <c r="G31" i="5"/>
  <c r="AZ31" i="5"/>
  <c r="CU31" i="5"/>
  <c r="CA26" i="5"/>
  <c r="DA26" i="5"/>
  <c r="EE27" i="5"/>
  <c r="DI27" i="5"/>
  <c r="CQ27" i="5"/>
  <c r="BX27" i="5"/>
  <c r="BG27" i="5"/>
  <c r="AQ27" i="5"/>
  <c r="AA27" i="5"/>
  <c r="H27" i="5"/>
  <c r="EF27" i="5"/>
  <c r="DH27" i="5"/>
  <c r="CO27" i="5"/>
  <c r="BT27" i="5"/>
  <c r="BC27" i="5"/>
  <c r="AL27" i="5"/>
  <c r="U27" i="5"/>
  <c r="ED27" i="5"/>
  <c r="DG27" i="5"/>
  <c r="CM27" i="5"/>
  <c r="BS27" i="5"/>
  <c r="BB27" i="5"/>
  <c r="AK27" i="5"/>
  <c r="Q27" i="5"/>
  <c r="EC27" i="5"/>
  <c r="DE27" i="5"/>
  <c r="CL27" i="5"/>
  <c r="BR27" i="5"/>
  <c r="BA27" i="5"/>
  <c r="AJ27" i="5"/>
  <c r="P27" i="5"/>
  <c r="CY27" i="5"/>
  <c r="CE27" i="5"/>
  <c r="BM27" i="5"/>
  <c r="AV27" i="5"/>
  <c r="AE27" i="5"/>
  <c r="K27" i="5"/>
  <c r="AD27" i="5"/>
  <c r="AZ27" i="5"/>
  <c r="BZ27" i="5"/>
  <c r="CX27" i="5"/>
  <c r="EA27" i="5"/>
  <c r="F31" i="5"/>
  <c r="BF31" i="5"/>
  <c r="CV31" i="5"/>
  <c r="J22" i="5"/>
  <c r="AH22" i="5"/>
  <c r="BE22" i="5"/>
  <c r="CD22" i="5"/>
  <c r="DD22" i="5"/>
  <c r="EF22" i="5"/>
  <c r="I26" i="5"/>
  <c r="AK26" i="5"/>
  <c r="BF26" i="5"/>
  <c r="CD26" i="5"/>
  <c r="DG26" i="5"/>
  <c r="F27" i="5"/>
  <c r="AF27" i="5"/>
  <c r="BD27" i="5"/>
  <c r="CA27" i="5"/>
  <c r="CZ27" i="5"/>
  <c r="EB27" i="5"/>
  <c r="M31" i="5"/>
  <c r="BG31" i="5"/>
  <c r="CW31" i="5"/>
  <c r="Q20" i="5"/>
  <c r="AO20" i="5"/>
  <c r="BH20" i="5"/>
  <c r="CC20" i="5"/>
  <c r="CY20" i="5"/>
  <c r="DZ20" i="5"/>
  <c r="K22" i="5"/>
  <c r="AI22" i="5"/>
  <c r="BF22" i="5"/>
  <c r="CE22" i="5"/>
  <c r="DE22" i="5"/>
  <c r="DP23" i="5"/>
  <c r="CU23" i="5"/>
  <c r="CB23" i="5"/>
  <c r="BK23" i="5"/>
  <c r="AU23" i="5"/>
  <c r="AE23" i="5"/>
  <c r="L23" i="5"/>
  <c r="CX23" i="5"/>
  <c r="CD23" i="5"/>
  <c r="BL23" i="5"/>
  <c r="AT23" i="5"/>
  <c r="AC23" i="5"/>
  <c r="I23" i="5"/>
  <c r="DT23" i="5"/>
  <c r="CW23" i="5"/>
  <c r="CC23" i="5"/>
  <c r="BJ23" i="5"/>
  <c r="AS23" i="5"/>
  <c r="AB23" i="5"/>
  <c r="H23" i="5"/>
  <c r="DR23" i="5"/>
  <c r="CV23" i="5"/>
  <c r="CA23" i="5"/>
  <c r="BI23" i="5"/>
  <c r="AR23" i="5"/>
  <c r="AA23" i="5"/>
  <c r="G23" i="5"/>
  <c r="EF23" i="5"/>
  <c r="DI23" i="5"/>
  <c r="CP23" i="5"/>
  <c r="BU23" i="5"/>
  <c r="BD23" i="5"/>
  <c r="AM23" i="5"/>
  <c r="V23" i="5"/>
  <c r="AG23" i="5"/>
  <c r="BB23" i="5"/>
  <c r="BY23" i="5"/>
  <c r="DA23" i="5"/>
  <c r="EC23" i="5"/>
  <c r="J26" i="5"/>
  <c r="AL26" i="5"/>
  <c r="BG26" i="5"/>
  <c r="CE26" i="5"/>
  <c r="DH26" i="5"/>
  <c r="G27" i="5"/>
  <c r="AG27" i="5"/>
  <c r="BE27" i="5"/>
  <c r="CB27" i="5"/>
  <c r="DA27" i="5"/>
  <c r="DZ28" i="5"/>
  <c r="DB28" i="5"/>
  <c r="CJ28" i="5"/>
  <c r="BR28" i="5"/>
  <c r="BB28" i="5"/>
  <c r="AL28" i="5"/>
  <c r="V28" i="5"/>
  <c r="DA28" i="5"/>
  <c r="CH28" i="5"/>
  <c r="BQ28" i="5"/>
  <c r="BA28" i="5"/>
  <c r="AK28" i="5"/>
  <c r="U28" i="5"/>
  <c r="CW28" i="5"/>
  <c r="CB28" i="5"/>
  <c r="BI28" i="5"/>
  <c r="AQ28" i="5"/>
  <c r="Y28" i="5"/>
  <c r="DT28" i="5"/>
  <c r="CV28" i="5"/>
  <c r="CA28" i="5"/>
  <c r="BH28" i="5"/>
  <c r="AP28" i="5"/>
  <c r="X28" i="5"/>
  <c r="DR28" i="5"/>
  <c r="CU28" i="5"/>
  <c r="BZ28" i="5"/>
  <c r="BG28" i="5"/>
  <c r="AO28" i="5"/>
  <c r="W28" i="5"/>
  <c r="DJ28" i="5"/>
  <c r="CP28" i="5"/>
  <c r="BT28" i="5"/>
  <c r="AZ28" i="5"/>
  <c r="AH28" i="5"/>
  <c r="M28" i="5"/>
  <c r="AD28" i="5"/>
  <c r="BC28" i="5"/>
  <c r="CC28" i="5"/>
  <c r="DE28" i="5"/>
  <c r="EF28" i="5"/>
  <c r="Q31" i="5"/>
  <c r="BH31" i="5"/>
  <c r="CX31" i="5"/>
  <c r="DR13" i="5"/>
  <c r="CW13" i="5"/>
  <c r="CD13" i="5"/>
  <c r="BM13" i="5"/>
  <c r="AW13" i="5"/>
  <c r="AG13" i="5"/>
  <c r="N13" i="5"/>
  <c r="Y13" i="5"/>
  <c r="AP13" i="5"/>
  <c r="BG13" i="5"/>
  <c r="BY13" i="5"/>
  <c r="CS13" i="5"/>
  <c r="DN13" i="5"/>
  <c r="Y19" i="5"/>
  <c r="AQ19" i="5"/>
  <c r="BJ19" i="5"/>
  <c r="CD19" i="5"/>
  <c r="DA19" i="5"/>
  <c r="U20" i="5"/>
  <c r="AP20" i="5"/>
  <c r="BI20" i="5"/>
  <c r="CD20" i="5"/>
  <c r="CZ20" i="5"/>
  <c r="EA20" i="5"/>
  <c r="L22" i="5"/>
  <c r="AK22" i="5"/>
  <c r="BG22" i="5"/>
  <c r="CF22" i="5"/>
  <c r="DG22" i="5"/>
  <c r="F23" i="5"/>
  <c r="AH23" i="5"/>
  <c r="BC23" i="5"/>
  <c r="BZ23" i="5"/>
  <c r="DB23" i="5"/>
  <c r="ED23" i="5"/>
  <c r="K26" i="5"/>
  <c r="AM26" i="5"/>
  <c r="BH26" i="5"/>
  <c r="CF26" i="5"/>
  <c r="DI26" i="5"/>
  <c r="I27" i="5"/>
  <c r="AH27" i="5"/>
  <c r="BF27" i="5"/>
  <c r="CC27" i="5"/>
  <c r="DB27" i="5"/>
  <c r="F28" i="5"/>
  <c r="AE28" i="5"/>
  <c r="BD28" i="5"/>
  <c r="CD28" i="5"/>
  <c r="DG28" i="5"/>
  <c r="U31" i="5"/>
  <c r="BI31" i="5"/>
  <c r="CY31" i="5"/>
  <c r="F13" i="5"/>
  <c r="AQ13" i="5"/>
  <c r="BZ13" i="5"/>
  <c r="DP13" i="5"/>
  <c r="CY19" i="5"/>
  <c r="CF19" i="5"/>
  <c r="BO19" i="5"/>
  <c r="AY19" i="5"/>
  <c r="AI19" i="5"/>
  <c r="P19" i="5"/>
  <c r="EE19" i="5"/>
  <c r="DI19" i="5"/>
  <c r="CP19" i="5"/>
  <c r="BU19" i="5"/>
  <c r="BD19" i="5"/>
  <c r="AM19" i="5"/>
  <c r="V19" i="5"/>
  <c r="ED19" i="5"/>
  <c r="DH19" i="5"/>
  <c r="CO19" i="5"/>
  <c r="BT19" i="5"/>
  <c r="BC19" i="5"/>
  <c r="Z19" i="5"/>
  <c r="AR19" i="5"/>
  <c r="BK19" i="5"/>
  <c r="CE19" i="5"/>
  <c r="DB19" i="5"/>
  <c r="EB19" i="5"/>
  <c r="X20" i="5"/>
  <c r="AQ20" i="5"/>
  <c r="BK20" i="5"/>
  <c r="CE20" i="5"/>
  <c r="DA20" i="5"/>
  <c r="EB20" i="5"/>
  <c r="M22" i="5"/>
  <c r="AM22" i="5"/>
  <c r="BK22" i="5"/>
  <c r="CH22" i="5"/>
  <c r="DI22" i="5"/>
  <c r="J23" i="5"/>
  <c r="AI23" i="5"/>
  <c r="BE23" i="5"/>
  <c r="CE23" i="5"/>
  <c r="DD23" i="5"/>
  <c r="EE23" i="5"/>
  <c r="L26" i="5"/>
  <c r="AN26" i="5"/>
  <c r="BI26" i="5"/>
  <c r="CG26" i="5"/>
  <c r="DJ26" i="5"/>
  <c r="J27" i="5"/>
  <c r="AI27" i="5"/>
  <c r="BH27" i="5"/>
  <c r="CD27" i="5"/>
  <c r="DD27" i="5"/>
  <c r="G28" i="5"/>
  <c r="AF28" i="5"/>
  <c r="BE28" i="5"/>
  <c r="CE28" i="5"/>
  <c r="DH28" i="5"/>
  <c r="X31" i="5"/>
  <c r="BJ31" i="5"/>
  <c r="DJ31" i="5"/>
  <c r="EE11" i="5"/>
  <c r="DI11" i="5"/>
  <c r="CQ11" i="5"/>
  <c r="BX11" i="5"/>
  <c r="AN11" i="5"/>
  <c r="BD11" i="5"/>
  <c r="BT11" i="5"/>
  <c r="CO11" i="5"/>
  <c r="DH11" i="5"/>
  <c r="EF11" i="5"/>
  <c r="Z13" i="5"/>
  <c r="BH13" i="5"/>
  <c r="CT13" i="5"/>
  <c r="N3" i="5"/>
  <c r="AG3" i="5"/>
  <c r="AW3" i="5"/>
  <c r="BM3" i="5"/>
  <c r="CD3" i="5"/>
  <c r="CW3" i="5"/>
  <c r="DR3" i="5"/>
  <c r="O6" i="5"/>
  <c r="AH6" i="5"/>
  <c r="AX6" i="5"/>
  <c r="BN6" i="5"/>
  <c r="CE6" i="5"/>
  <c r="CX6" i="5"/>
  <c r="DT6" i="5"/>
  <c r="X8" i="5"/>
  <c r="AN8" i="5"/>
  <c r="BD8" i="5"/>
  <c r="BT8" i="5"/>
  <c r="CM8" i="5"/>
  <c r="DE8" i="5"/>
  <c r="EB8" i="5"/>
  <c r="P9" i="5"/>
  <c r="AI9" i="5"/>
  <c r="AY9" i="5"/>
  <c r="BO9" i="5"/>
  <c r="CF9" i="5"/>
  <c r="CY9" i="5"/>
  <c r="F11" i="5"/>
  <c r="Y11" i="5"/>
  <c r="AO11" i="5"/>
  <c r="BE11" i="5"/>
  <c r="BU11" i="5"/>
  <c r="CP11" i="5"/>
  <c r="DJ11" i="5"/>
  <c r="DZ12" i="5"/>
  <c r="DB12" i="5"/>
  <c r="CJ12" i="5"/>
  <c r="BR12" i="5"/>
  <c r="BB12" i="5"/>
  <c r="AL12" i="5"/>
  <c r="V12" i="5"/>
  <c r="Y12" i="5"/>
  <c r="AP12" i="5"/>
  <c r="BG12" i="5"/>
  <c r="BY12" i="5"/>
  <c r="CS12" i="5"/>
  <c r="DN12" i="5"/>
  <c r="G13" i="5"/>
  <c r="AA13" i="5"/>
  <c r="AR13" i="5"/>
  <c r="BI13" i="5"/>
  <c r="CA13" i="5"/>
  <c r="CU13" i="5"/>
  <c r="DQ13" i="5"/>
  <c r="N16" i="5"/>
  <c r="AI16" i="5"/>
  <c r="AZ16" i="5"/>
  <c r="BQ16" i="5"/>
  <c r="CJ16" i="5"/>
  <c r="DD16" i="5"/>
  <c r="EB16" i="5"/>
  <c r="Q17" i="5"/>
  <c r="AK17" i="5"/>
  <c r="BB17" i="5"/>
  <c r="BS17" i="5"/>
  <c r="CM17" i="5"/>
  <c r="DG17" i="5"/>
  <c r="F19" i="5"/>
  <c r="AA19" i="5"/>
  <c r="AS19" i="5"/>
  <c r="BL19" i="5"/>
  <c r="CG19" i="5"/>
  <c r="DD19" i="5"/>
  <c r="EC19" i="5"/>
  <c r="Y20" i="5"/>
  <c r="AR20" i="5"/>
  <c r="BL20" i="5"/>
  <c r="CF20" i="5"/>
  <c r="DB20" i="5"/>
  <c r="EC20" i="5"/>
  <c r="N22" i="5"/>
  <c r="AN22" i="5"/>
  <c r="BL22" i="5"/>
  <c r="CJ22" i="5"/>
  <c r="DJ22" i="5"/>
  <c r="K23" i="5"/>
  <c r="AJ23" i="5"/>
  <c r="BF23" i="5"/>
  <c r="CF23" i="5"/>
  <c r="DE23" i="5"/>
  <c r="ED24" i="5"/>
  <c r="DH24" i="5"/>
  <c r="CP24" i="5"/>
  <c r="BW24" i="5"/>
  <c r="BF24" i="5"/>
  <c r="AP24" i="5"/>
  <c r="Z24" i="5"/>
  <c r="G24" i="5"/>
  <c r="CZ24" i="5"/>
  <c r="CF24" i="5"/>
  <c r="BN24" i="5"/>
  <c r="AW24" i="5"/>
  <c r="AF24" i="5"/>
  <c r="L24" i="5"/>
  <c r="CY24" i="5"/>
  <c r="CE24" i="5"/>
  <c r="BM24" i="5"/>
  <c r="AV24" i="5"/>
  <c r="AE24" i="5"/>
  <c r="K24" i="5"/>
  <c r="CX24" i="5"/>
  <c r="CD24" i="5"/>
  <c r="BL24" i="5"/>
  <c r="AU24" i="5"/>
  <c r="AD24" i="5"/>
  <c r="J24" i="5"/>
  <c r="DN24" i="5"/>
  <c r="CS24" i="5"/>
  <c r="BY24" i="5"/>
  <c r="BG24" i="5"/>
  <c r="AO24" i="5"/>
  <c r="X24" i="5"/>
  <c r="AG24" i="5"/>
  <c r="BB24" i="5"/>
  <c r="BZ24" i="5"/>
  <c r="DA24" i="5"/>
  <c r="EA24" i="5"/>
  <c r="X25" i="5"/>
  <c r="AT25" i="5"/>
  <c r="BS25" i="5"/>
  <c r="CR25" i="5"/>
  <c r="Q26" i="5"/>
  <c r="AO26" i="5"/>
  <c r="BK26" i="5"/>
  <c r="CM26" i="5"/>
  <c r="DL26" i="5"/>
  <c r="L27" i="5"/>
  <c r="AM27" i="5"/>
  <c r="BI27" i="5"/>
  <c r="CF27" i="5"/>
  <c r="DJ27" i="5"/>
  <c r="H28" i="5"/>
  <c r="AG28" i="5"/>
  <c r="BF28" i="5"/>
  <c r="CF28" i="5"/>
  <c r="DI28" i="5"/>
  <c r="Y31" i="5"/>
  <c r="BK31" i="5"/>
  <c r="DQ31" i="5"/>
  <c r="Z20" i="5"/>
  <c r="AS20" i="5"/>
  <c r="BM20" i="5"/>
  <c r="CG20" i="5"/>
  <c r="DD20" i="5"/>
  <c r="O22" i="5"/>
  <c r="AO22" i="5"/>
  <c r="BM22" i="5"/>
  <c r="CL22" i="5"/>
  <c r="DL22" i="5"/>
  <c r="M23" i="5"/>
  <c r="AK23" i="5"/>
  <c r="BG23" i="5"/>
  <c r="CG23" i="5"/>
  <c r="DG23" i="5"/>
  <c r="U26" i="5"/>
  <c r="AP26" i="5"/>
  <c r="BM26" i="5"/>
  <c r="CO26" i="5"/>
  <c r="DN26" i="5"/>
  <c r="M27" i="5"/>
  <c r="AN27" i="5"/>
  <c r="BJ27" i="5"/>
  <c r="CG27" i="5"/>
  <c r="DL27" i="5"/>
  <c r="I28" i="5"/>
  <c r="AI28" i="5"/>
  <c r="BJ28" i="5"/>
  <c r="CG28" i="5"/>
  <c r="DL28" i="5"/>
  <c r="Z31" i="5"/>
  <c r="BT31" i="5"/>
  <c r="DR31" i="5"/>
  <c r="DN20" i="5"/>
  <c r="CT20" i="5"/>
  <c r="CA20" i="5"/>
  <c r="BJ20" i="5"/>
  <c r="AT20" i="5"/>
  <c r="AD20" i="5"/>
  <c r="K20" i="5"/>
  <c r="DJ20" i="5"/>
  <c r="CQ20" i="5"/>
  <c r="BW20" i="5"/>
  <c r="BE20" i="5"/>
  <c r="AN20" i="5"/>
  <c r="W20" i="5"/>
  <c r="EF20" i="5"/>
  <c r="DI20" i="5"/>
  <c r="CP20" i="5"/>
  <c r="BU20" i="5"/>
  <c r="BD20" i="5"/>
  <c r="AM20" i="5"/>
  <c r="V20" i="5"/>
  <c r="AA20" i="5"/>
  <c r="AU20" i="5"/>
  <c r="BN20" i="5"/>
  <c r="CH20" i="5"/>
  <c r="DE20" i="5"/>
  <c r="EE20" i="5"/>
  <c r="P22" i="5"/>
  <c r="AP22" i="5"/>
  <c r="BN22" i="5"/>
  <c r="CM22" i="5"/>
  <c r="DN22" i="5"/>
  <c r="N23" i="5"/>
  <c r="AL23" i="5"/>
  <c r="BH23" i="5"/>
  <c r="CH23" i="5"/>
  <c r="DH23" i="5"/>
  <c r="V26" i="5"/>
  <c r="AQ26" i="5"/>
  <c r="BN26" i="5"/>
  <c r="CP26" i="5"/>
  <c r="DP26" i="5"/>
  <c r="N27" i="5"/>
  <c r="AO27" i="5"/>
  <c r="BK27" i="5"/>
  <c r="CH27" i="5"/>
  <c r="DN27" i="5"/>
  <c r="J28" i="5"/>
  <c r="AJ28" i="5"/>
  <c r="BK28" i="5"/>
  <c r="CL28" i="5"/>
  <c r="DN28" i="5"/>
  <c r="AA31" i="5"/>
  <c r="BY31" i="5"/>
  <c r="DT31" i="5"/>
  <c r="DJ19" i="5"/>
  <c r="F20" i="5"/>
  <c r="AB20" i="5"/>
  <c r="AV20" i="5"/>
  <c r="BO20" i="5"/>
  <c r="CJ20" i="5"/>
  <c r="DG20" i="5"/>
  <c r="V22" i="5"/>
  <c r="AT22" i="5"/>
  <c r="BO22" i="5"/>
  <c r="CP22" i="5"/>
  <c r="DT22" i="5"/>
  <c r="O23" i="5"/>
  <c r="AN23" i="5"/>
  <c r="BM23" i="5"/>
  <c r="CJ23" i="5"/>
  <c r="DJ23" i="5"/>
  <c r="W26" i="5"/>
  <c r="AR26" i="5"/>
  <c r="BO26" i="5"/>
  <c r="CQ26" i="5"/>
  <c r="DR26" i="5"/>
  <c r="O27" i="5"/>
  <c r="AP27" i="5"/>
  <c r="BL27" i="5"/>
  <c r="CJ27" i="5"/>
  <c r="DP27" i="5"/>
  <c r="K28" i="5"/>
  <c r="AM28" i="5"/>
  <c r="BL28" i="5"/>
  <c r="CM28" i="5"/>
  <c r="DP28" i="5"/>
  <c r="AH31" i="5"/>
  <c r="BZ31" i="5"/>
  <c r="W22" i="5"/>
  <c r="AU22" i="5"/>
  <c r="BQ22" i="5"/>
  <c r="CQ22" i="5"/>
  <c r="P23" i="5"/>
  <c r="AO23" i="5"/>
  <c r="BN23" i="5"/>
  <c r="CL23" i="5"/>
  <c r="DL23" i="5"/>
  <c r="X26" i="5"/>
  <c r="AT26" i="5"/>
  <c r="BS26" i="5"/>
  <c r="CR26" i="5"/>
  <c r="V27" i="5"/>
  <c r="AR27" i="5"/>
  <c r="BN27" i="5"/>
  <c r="CP27" i="5"/>
  <c r="DQ27" i="5"/>
  <c r="L28" i="5"/>
  <c r="AN28" i="5"/>
  <c r="BM28" i="5"/>
  <c r="CO28" i="5"/>
  <c r="DQ28" i="5"/>
  <c r="AN31" i="5"/>
  <c r="CA31" i="5"/>
  <c r="AN9" i="5"/>
  <c r="K11" i="5"/>
  <c r="AD11" i="5"/>
  <c r="AT11" i="5"/>
  <c r="BJ11" i="5"/>
  <c r="CB11" i="5"/>
  <c r="CV11" i="5"/>
  <c r="DR11" i="5"/>
  <c r="L13" i="5"/>
  <c r="AF13" i="5"/>
  <c r="AX13" i="5"/>
  <c r="BO13" i="5"/>
  <c r="CG13" i="5"/>
  <c r="DA13" i="5"/>
  <c r="DZ13" i="5"/>
  <c r="DL17" i="5"/>
  <c r="CS17" i="5"/>
  <c r="BZ17" i="5"/>
  <c r="BI17" i="5"/>
  <c r="AS17" i="5"/>
  <c r="AC17" i="5"/>
  <c r="J17" i="5"/>
  <c r="Y17" i="5"/>
  <c r="AP17" i="5"/>
  <c r="BG17" i="5"/>
  <c r="BY17" i="5"/>
  <c r="CT17" i="5"/>
  <c r="DP17" i="5"/>
  <c r="K19" i="5"/>
  <c r="AF19" i="5"/>
  <c r="AX19" i="5"/>
  <c r="BR19" i="5"/>
  <c r="CQ19" i="5"/>
  <c r="DN19" i="5"/>
  <c r="H20" i="5"/>
  <c r="AE20" i="5"/>
  <c r="AX20" i="5"/>
  <c r="BQ20" i="5"/>
  <c r="CM20" i="5"/>
  <c r="DL20" i="5"/>
  <c r="X22" i="5"/>
  <c r="AV22" i="5"/>
  <c r="BR22" i="5"/>
  <c r="CR22" i="5"/>
  <c r="Q23" i="5"/>
  <c r="AP23" i="5"/>
  <c r="BO23" i="5"/>
  <c r="CM23" i="5"/>
  <c r="DN23" i="5"/>
  <c r="N24" i="5"/>
  <c r="AL24" i="5"/>
  <c r="BI24" i="5"/>
  <c r="CH24" i="5"/>
  <c r="DI24" i="5"/>
  <c r="DA25" i="5"/>
  <c r="CH25" i="5"/>
  <c r="BQ25" i="5"/>
  <c r="BA25" i="5"/>
  <c r="AK25" i="5"/>
  <c r="U25" i="5"/>
  <c r="EA25" i="5"/>
  <c r="DD25" i="5"/>
  <c r="CJ25" i="5"/>
  <c r="BP25" i="5"/>
  <c r="AY25" i="5"/>
  <c r="AH25" i="5"/>
  <c r="N25" i="5"/>
  <c r="DZ25" i="5"/>
  <c r="DB25" i="5"/>
  <c r="CG25" i="5"/>
  <c r="BO25" i="5"/>
  <c r="AX25" i="5"/>
  <c r="AG25" i="5"/>
  <c r="M25" i="5"/>
  <c r="CZ25" i="5"/>
  <c r="CF25" i="5"/>
  <c r="BN25" i="5"/>
  <c r="AW25" i="5"/>
  <c r="AF25" i="5"/>
  <c r="L25" i="5"/>
  <c r="DQ25" i="5"/>
  <c r="CU25" i="5"/>
  <c r="CA25" i="5"/>
  <c r="BI25" i="5"/>
  <c r="AR25" i="5"/>
  <c r="AA25" i="5"/>
  <c r="G25" i="5"/>
  <c r="AD25" i="5"/>
  <c r="BC25" i="5"/>
  <c r="BY25" i="5"/>
  <c r="CX25" i="5"/>
  <c r="EC25" i="5"/>
  <c r="Y26" i="5"/>
  <c r="AU26" i="5"/>
  <c r="BT26" i="5"/>
  <c r="CS26" i="5"/>
  <c r="W27" i="5"/>
  <c r="AS27" i="5"/>
  <c r="BO27" i="5"/>
  <c r="CR27" i="5"/>
  <c r="DR27" i="5"/>
  <c r="N28" i="5"/>
  <c r="AR28" i="5"/>
  <c r="BN28" i="5"/>
  <c r="CQ28" i="5"/>
  <c r="AO31" i="5"/>
  <c r="CB31" i="5"/>
  <c r="BD9" i="5"/>
  <c r="CM9" i="5"/>
  <c r="EB9" i="5"/>
  <c r="W3" i="5"/>
  <c r="AM3" i="5"/>
  <c r="BC3" i="5"/>
  <c r="BS3" i="5"/>
  <c r="CL3" i="5"/>
  <c r="DD3" i="5"/>
  <c r="EA3" i="5"/>
  <c r="X6" i="5"/>
  <c r="AN6" i="5"/>
  <c r="BD6" i="5"/>
  <c r="BT6" i="5"/>
  <c r="CM6" i="5"/>
  <c r="DE6" i="5"/>
  <c r="EB6" i="5"/>
  <c r="K8" i="5"/>
  <c r="AD8" i="5"/>
  <c r="AT8" i="5"/>
  <c r="BJ8" i="5"/>
  <c r="CA8" i="5"/>
  <c r="CT8" i="5"/>
  <c r="DN8" i="5"/>
  <c r="F9" i="5"/>
  <c r="Y9" i="5"/>
  <c r="AO9" i="5"/>
  <c r="BE9" i="5"/>
  <c r="BU9" i="5"/>
  <c r="CO9" i="5"/>
  <c r="DG9" i="5"/>
  <c r="EC9" i="5"/>
  <c r="L11" i="5"/>
  <c r="AE11" i="5"/>
  <c r="AU11" i="5"/>
  <c r="BK11" i="5"/>
  <c r="CC11" i="5"/>
  <c r="CW11" i="5"/>
  <c r="DT11" i="5"/>
  <c r="K12" i="5"/>
  <c r="AE12" i="5"/>
  <c r="AV12" i="5"/>
  <c r="BM12" i="5"/>
  <c r="CE12" i="5"/>
  <c r="CY12" i="5"/>
  <c r="M13" i="5"/>
  <c r="AH13" i="5"/>
  <c r="AY13" i="5"/>
  <c r="BP13" i="5"/>
  <c r="CH13" i="5"/>
  <c r="DB13" i="5"/>
  <c r="EA13" i="5"/>
  <c r="X16" i="5"/>
  <c r="AO16" i="5"/>
  <c r="BF16" i="5"/>
  <c r="BX16" i="5"/>
  <c r="CR16" i="5"/>
  <c r="F17" i="5"/>
  <c r="Z17" i="5"/>
  <c r="AQ17" i="5"/>
  <c r="BH17" i="5"/>
  <c r="CA17" i="5"/>
  <c r="CU17" i="5"/>
  <c r="DQ17" i="5"/>
  <c r="L19" i="5"/>
  <c r="AG19" i="5"/>
  <c r="AZ19" i="5"/>
  <c r="BS19" i="5"/>
  <c r="CR19" i="5"/>
  <c r="DP19" i="5"/>
  <c r="I20" i="5"/>
  <c r="AF20" i="5"/>
  <c r="AY20" i="5"/>
  <c r="BR20" i="5"/>
  <c r="CO20" i="5"/>
  <c r="DP20" i="5"/>
  <c r="Y22" i="5"/>
  <c r="AW22" i="5"/>
  <c r="BS22" i="5"/>
  <c r="CS22" i="5"/>
  <c r="U23" i="5"/>
  <c r="AQ23" i="5"/>
  <c r="BP23" i="5"/>
  <c r="CO23" i="5"/>
  <c r="DQ23" i="5"/>
  <c r="O24" i="5"/>
  <c r="AM24" i="5"/>
  <c r="BJ24" i="5"/>
  <c r="CJ24" i="5"/>
  <c r="DJ24" i="5"/>
  <c r="F25" i="5"/>
  <c r="AE25" i="5"/>
  <c r="BD25" i="5"/>
  <c r="BZ25" i="5"/>
  <c r="CY25" i="5"/>
  <c r="ED25" i="5"/>
  <c r="Z26" i="5"/>
  <c r="AW26" i="5"/>
  <c r="BU26" i="5"/>
  <c r="CT26" i="5"/>
  <c r="X27" i="5"/>
  <c r="AT27" i="5"/>
  <c r="BP27" i="5"/>
  <c r="CS27" i="5"/>
  <c r="DT27" i="5"/>
  <c r="O28" i="5"/>
  <c r="AS28" i="5"/>
  <c r="BO28" i="5"/>
  <c r="CR28" i="5"/>
  <c r="AP31" i="5"/>
  <c r="CC31" i="5"/>
  <c r="X9" i="5"/>
  <c r="BT9" i="5"/>
  <c r="DE9" i="5"/>
  <c r="X3" i="5"/>
  <c r="AN3" i="5"/>
  <c r="BD3" i="5"/>
  <c r="BT3" i="5"/>
  <c r="CM3" i="5"/>
  <c r="DE3" i="5"/>
  <c r="F6" i="5"/>
  <c r="Y6" i="5"/>
  <c r="AO6" i="5"/>
  <c r="BE6" i="5"/>
  <c r="BU6" i="5"/>
  <c r="CO6" i="5"/>
  <c r="DG6" i="5"/>
  <c r="L8" i="5"/>
  <c r="AE8" i="5"/>
  <c r="AU8" i="5"/>
  <c r="BK8" i="5"/>
  <c r="CB8" i="5"/>
  <c r="CU8" i="5"/>
  <c r="G9" i="5"/>
  <c r="Z9" i="5"/>
  <c r="AP9" i="5"/>
  <c r="BF9" i="5"/>
  <c r="BW9" i="5"/>
  <c r="CP9" i="5"/>
  <c r="DH9" i="5"/>
  <c r="M11" i="5"/>
  <c r="AF11" i="5"/>
  <c r="AV11" i="5"/>
  <c r="BL11" i="5"/>
  <c r="CD11" i="5"/>
  <c r="CX11" i="5"/>
  <c r="L12" i="5"/>
  <c r="AF12" i="5"/>
  <c r="AW12" i="5"/>
  <c r="BN12" i="5"/>
  <c r="CF12" i="5"/>
  <c r="CZ12" i="5"/>
  <c r="O13" i="5"/>
  <c r="AI13" i="5"/>
  <c r="AZ13" i="5"/>
  <c r="BQ13" i="5"/>
  <c r="CJ13" i="5"/>
  <c r="DD13" i="5"/>
  <c r="EB13" i="5"/>
  <c r="DT16" i="5"/>
  <c r="CX16" i="5"/>
  <c r="CE16" i="5"/>
  <c r="BN16" i="5"/>
  <c r="AX16" i="5"/>
  <c r="AH16" i="5"/>
  <c r="O16" i="5"/>
  <c r="Y16" i="5"/>
  <c r="AP16" i="5"/>
  <c r="BG16" i="5"/>
  <c r="BY16" i="5"/>
  <c r="CS16" i="5"/>
  <c r="DN16" i="5"/>
  <c r="G17" i="5"/>
  <c r="AA17" i="5"/>
  <c r="AR17" i="5"/>
  <c r="BJ17" i="5"/>
  <c r="CB17" i="5"/>
  <c r="CV17" i="5"/>
  <c r="DR17" i="5"/>
  <c r="M19" i="5"/>
  <c r="AH19" i="5"/>
  <c r="BA19" i="5"/>
  <c r="BW19" i="5"/>
  <c r="CS19" i="5"/>
  <c r="DQ19" i="5"/>
  <c r="J20" i="5"/>
  <c r="AG20" i="5"/>
  <c r="AZ20" i="5"/>
  <c r="BS20" i="5"/>
  <c r="CR20" i="5"/>
  <c r="DQ20" i="5"/>
  <c r="AC22" i="5"/>
  <c r="AX22" i="5"/>
  <c r="BU22" i="5"/>
  <c r="CW22" i="5"/>
  <c r="DZ22" i="5"/>
  <c r="W23" i="5"/>
  <c r="AV23" i="5"/>
  <c r="BQ23" i="5"/>
  <c r="CQ23" i="5"/>
  <c r="P24" i="5"/>
  <c r="AN24" i="5"/>
  <c r="BK24" i="5"/>
  <c r="CL24" i="5"/>
  <c r="DL24" i="5"/>
  <c r="H25" i="5"/>
  <c r="AI25" i="5"/>
  <c r="BE25" i="5"/>
  <c r="CB25" i="5"/>
  <c r="DE25" i="5"/>
  <c r="EE25" i="5"/>
  <c r="AA26" i="5"/>
  <c r="AX26" i="5"/>
  <c r="BW26" i="5"/>
  <c r="CU26" i="5"/>
  <c r="DZ26" i="5"/>
  <c r="Y27" i="5"/>
  <c r="AU27" i="5"/>
  <c r="BQ27" i="5"/>
  <c r="CT27" i="5"/>
  <c r="P28" i="5"/>
  <c r="AT28" i="5"/>
  <c r="BP28" i="5"/>
  <c r="CS28" i="5"/>
  <c r="AQ31" i="5"/>
  <c r="CD31" i="5"/>
  <c r="AI32" i="5"/>
  <c r="BC32" i="5"/>
  <c r="BX32" i="5"/>
  <c r="CV32" i="5"/>
  <c r="CZ35" i="5"/>
  <c r="EB35" i="5"/>
  <c r="AH38" i="5"/>
  <c r="BH38" i="5"/>
  <c r="CR38" i="5"/>
  <c r="EA38" i="5"/>
  <c r="AE39" i="5"/>
  <c r="BM39" i="5"/>
  <c r="CY39" i="5"/>
  <c r="AY41" i="5"/>
  <c r="DT41" i="5"/>
  <c r="CX41" i="5"/>
  <c r="CE41" i="5"/>
  <c r="BN41" i="5"/>
  <c r="AX41" i="5"/>
  <c r="AH41" i="5"/>
  <c r="O41" i="5"/>
  <c r="DQ41" i="5"/>
  <c r="CV41" i="5"/>
  <c r="CC41" i="5"/>
  <c r="BL41" i="5"/>
  <c r="AV41" i="5"/>
  <c r="AF41" i="5"/>
  <c r="M41" i="5"/>
  <c r="DN41" i="5"/>
  <c r="CT41" i="5"/>
  <c r="CA41" i="5"/>
  <c r="BJ41" i="5"/>
  <c r="AT41" i="5"/>
  <c r="AD41" i="5"/>
  <c r="K41" i="5"/>
  <c r="EE41" i="5"/>
  <c r="DI41" i="5"/>
  <c r="CQ41" i="5"/>
  <c r="BX41" i="5"/>
  <c r="BG41" i="5"/>
  <c r="AQ41" i="5"/>
  <c r="AA41" i="5"/>
  <c r="H41" i="5"/>
  <c r="ED41" i="5"/>
  <c r="DH41" i="5"/>
  <c r="CP41" i="5"/>
  <c r="DB41" i="5"/>
  <c r="CB41" i="5"/>
  <c r="BE41" i="5"/>
  <c r="AK41" i="5"/>
  <c r="L41" i="5"/>
  <c r="EF41" i="5"/>
  <c r="DA41" i="5"/>
  <c r="BZ41" i="5"/>
  <c r="BD41" i="5"/>
  <c r="AJ41" i="5"/>
  <c r="J41" i="5"/>
  <c r="EC41" i="5"/>
  <c r="CZ41" i="5"/>
  <c r="BY41" i="5"/>
  <c r="BC41" i="5"/>
  <c r="AI41" i="5"/>
  <c r="I41" i="5"/>
  <c r="EA41" i="5"/>
  <c r="CW41" i="5"/>
  <c r="BU41" i="5"/>
  <c r="BA41" i="5"/>
  <c r="AE41" i="5"/>
  <c r="F41" i="5"/>
  <c r="CO41" i="5"/>
  <c r="BQ41" i="5"/>
  <c r="AU41" i="5"/>
  <c r="Y41" i="5"/>
  <c r="DP41" i="5"/>
  <c r="CL41" i="5"/>
  <c r="BO41" i="5"/>
  <c r="AR41" i="5"/>
  <c r="W41" i="5"/>
  <c r="DL41" i="5"/>
  <c r="CJ41" i="5"/>
  <c r="BM41" i="5"/>
  <c r="AP41" i="5"/>
  <c r="V41" i="5"/>
  <c r="DD41" i="5"/>
  <c r="CD41" i="5"/>
  <c r="BF41" i="5"/>
  <c r="AL41" i="5"/>
  <c r="N41" i="5"/>
  <c r="AZ41" i="5"/>
  <c r="CU41" i="5"/>
  <c r="AJ38" i="5"/>
  <c r="BP38" i="5"/>
  <c r="CT38" i="5"/>
  <c r="EC38" i="5"/>
  <c r="AM39" i="5"/>
  <c r="BO39" i="5"/>
  <c r="DG39" i="5"/>
  <c r="G41" i="5"/>
  <c r="BB41" i="5"/>
  <c r="CY41" i="5"/>
  <c r="BQ38" i="5"/>
  <c r="CV38" i="5"/>
  <c r="BR39" i="5"/>
  <c r="P41" i="5"/>
  <c r="BH41" i="5"/>
  <c r="DE41" i="5"/>
  <c r="DR38" i="5"/>
  <c r="CW38" i="5"/>
  <c r="CD38" i="5"/>
  <c r="BM38" i="5"/>
  <c r="AW38" i="5"/>
  <c r="AG38" i="5"/>
  <c r="N38" i="5"/>
  <c r="ED38" i="5"/>
  <c r="CZ38" i="5"/>
  <c r="CF38" i="5"/>
  <c r="BN38" i="5"/>
  <c r="AV38" i="5"/>
  <c r="AE38" i="5"/>
  <c r="K38" i="5"/>
  <c r="CY38" i="5"/>
  <c r="CE38" i="5"/>
  <c r="BL38" i="5"/>
  <c r="AU38" i="5"/>
  <c r="AD38" i="5"/>
  <c r="J38" i="5"/>
  <c r="CX38" i="5"/>
  <c r="CC38" i="5"/>
  <c r="BK38" i="5"/>
  <c r="AT38" i="5"/>
  <c r="AC38" i="5"/>
  <c r="I38" i="5"/>
  <c r="DQ38" i="5"/>
  <c r="CU38" i="5"/>
  <c r="CA38" i="5"/>
  <c r="BI38" i="5"/>
  <c r="AR38" i="5"/>
  <c r="AA38" i="5"/>
  <c r="G38" i="5"/>
  <c r="DJ38" i="5"/>
  <c r="CQ38" i="5"/>
  <c r="BW38" i="5"/>
  <c r="BE38" i="5"/>
  <c r="AN38" i="5"/>
  <c r="W38" i="5"/>
  <c r="EF38" i="5"/>
  <c r="DH38" i="5"/>
  <c r="CO38" i="5"/>
  <c r="BT38" i="5"/>
  <c r="BC38" i="5"/>
  <c r="AL38" i="5"/>
  <c r="U38" i="5"/>
  <c r="DZ38" i="5"/>
  <c r="DA38" i="5"/>
  <c r="CG38" i="5"/>
  <c r="BO38" i="5"/>
  <c r="AX38" i="5"/>
  <c r="AF38" i="5"/>
  <c r="L38" i="5"/>
  <c r="AM38" i="5"/>
  <c r="BR38" i="5"/>
  <c r="DB38" i="5"/>
  <c r="EF39" i="5"/>
  <c r="DJ39" i="5"/>
  <c r="CR39" i="5"/>
  <c r="BY39" i="5"/>
  <c r="BH39" i="5"/>
  <c r="AR39" i="5"/>
  <c r="AB39" i="5"/>
  <c r="I39" i="5"/>
  <c r="EB39" i="5"/>
  <c r="DE39" i="5"/>
  <c r="CM39" i="5"/>
  <c r="BT39" i="5"/>
  <c r="DA39" i="5"/>
  <c r="CH39" i="5"/>
  <c r="BQ39" i="5"/>
  <c r="BA39" i="5"/>
  <c r="AK39" i="5"/>
  <c r="U39" i="5"/>
  <c r="DR39" i="5"/>
  <c r="CT39" i="5"/>
  <c r="BW39" i="5"/>
  <c r="BC39" i="5"/>
  <c r="AJ39" i="5"/>
  <c r="O39" i="5"/>
  <c r="DQ39" i="5"/>
  <c r="CS39" i="5"/>
  <c r="BU39" i="5"/>
  <c r="BB39" i="5"/>
  <c r="AI39" i="5"/>
  <c r="N39" i="5"/>
  <c r="DP39" i="5"/>
  <c r="CQ39" i="5"/>
  <c r="BS39" i="5"/>
  <c r="AZ39" i="5"/>
  <c r="AH39" i="5"/>
  <c r="M39" i="5"/>
  <c r="DL39" i="5"/>
  <c r="CO39" i="5"/>
  <c r="BP39" i="5"/>
  <c r="AX39" i="5"/>
  <c r="AF39" i="5"/>
  <c r="K39" i="5"/>
  <c r="ED39" i="5"/>
  <c r="DD39" i="5"/>
  <c r="CF39" i="5"/>
  <c r="BL39" i="5"/>
  <c r="AT39" i="5"/>
  <c r="AA39" i="5"/>
  <c r="F39" i="5"/>
  <c r="EA39" i="5"/>
  <c r="CZ39" i="5"/>
  <c r="CD39" i="5"/>
  <c r="BJ39" i="5"/>
  <c r="AQ39" i="5"/>
  <c r="Y39" i="5"/>
  <c r="DT39" i="5"/>
  <c r="CU39" i="5"/>
  <c r="BX39" i="5"/>
  <c r="BD39" i="5"/>
  <c r="AL39" i="5"/>
  <c r="P39" i="5"/>
  <c r="AO39" i="5"/>
  <c r="BZ39" i="5"/>
  <c r="DI39" i="5"/>
  <c r="Q41" i="5"/>
  <c r="BI41" i="5"/>
  <c r="DG41" i="5"/>
  <c r="F38" i="5"/>
  <c r="AO38" i="5"/>
  <c r="BS38" i="5"/>
  <c r="DD38" i="5"/>
  <c r="G39" i="5"/>
  <c r="AP39" i="5"/>
  <c r="CA39" i="5"/>
  <c r="DN39" i="5"/>
  <c r="U41" i="5"/>
  <c r="BK41" i="5"/>
  <c r="DJ41" i="5"/>
  <c r="V32" i="5"/>
  <c r="AO32" i="5"/>
  <c r="BI32" i="5"/>
  <c r="CF32" i="5"/>
  <c r="DG32" i="5"/>
  <c r="EF32" i="5"/>
  <c r="Y35" i="5"/>
  <c r="AS35" i="5"/>
  <c r="BN35" i="5"/>
  <c r="CJ35" i="5"/>
  <c r="DL35" i="5"/>
  <c r="H38" i="5"/>
  <c r="AP38" i="5"/>
  <c r="BU38" i="5"/>
  <c r="DE38" i="5"/>
  <c r="H39" i="5"/>
  <c r="AS39" i="5"/>
  <c r="CB39" i="5"/>
  <c r="AB40" i="5"/>
  <c r="BM40" i="5"/>
  <c r="DB40" i="5"/>
  <c r="X41" i="5"/>
  <c r="BP41" i="5"/>
  <c r="DR41" i="5"/>
  <c r="W32" i="5"/>
  <c r="AP32" i="5"/>
  <c r="BJ32" i="5"/>
  <c r="CJ32" i="5"/>
  <c r="DH32" i="5"/>
  <c r="ED33" i="5"/>
  <c r="DH33" i="5"/>
  <c r="CP33" i="5"/>
  <c r="BW33" i="5"/>
  <c r="BF33" i="5"/>
  <c r="AP33" i="5"/>
  <c r="Z33" i="5"/>
  <c r="G33" i="5"/>
  <c r="EC33" i="5"/>
  <c r="DE33" i="5"/>
  <c r="CL33" i="5"/>
  <c r="BR33" i="5"/>
  <c r="BA33" i="5"/>
  <c r="AJ33" i="5"/>
  <c r="P33" i="5"/>
  <c r="EB33" i="5"/>
  <c r="DD33" i="5"/>
  <c r="CJ33" i="5"/>
  <c r="BQ33" i="5"/>
  <c r="AZ33" i="5"/>
  <c r="AI33" i="5"/>
  <c r="O33" i="5"/>
  <c r="DZ33" i="5"/>
  <c r="DA33" i="5"/>
  <c r="CG33" i="5"/>
  <c r="BO33" i="5"/>
  <c r="AX33" i="5"/>
  <c r="AG33" i="5"/>
  <c r="M33" i="5"/>
  <c r="AC33" i="5"/>
  <c r="AW33" i="5"/>
  <c r="BT33" i="5"/>
  <c r="CS33" i="5"/>
  <c r="DR33" i="5"/>
  <c r="Z35" i="5"/>
  <c r="AT35" i="5"/>
  <c r="BO35" i="5"/>
  <c r="CL35" i="5"/>
  <c r="DN35" i="5"/>
  <c r="M38" i="5"/>
  <c r="AQ38" i="5"/>
  <c r="BX38" i="5"/>
  <c r="DG38" i="5"/>
  <c r="J39" i="5"/>
  <c r="AU39" i="5"/>
  <c r="CC39" i="5"/>
  <c r="AD40" i="5"/>
  <c r="BN40" i="5"/>
  <c r="DG40" i="5"/>
  <c r="Z41" i="5"/>
  <c r="BR41" i="5"/>
  <c r="DR29" i="5"/>
  <c r="CW29" i="5"/>
  <c r="CD29" i="5"/>
  <c r="BM29" i="5"/>
  <c r="AW29" i="5"/>
  <c r="AG29" i="5"/>
  <c r="N29" i="5"/>
  <c r="DQ29" i="5"/>
  <c r="CV29" i="5"/>
  <c r="CC29" i="5"/>
  <c r="BL29" i="5"/>
  <c r="AV29" i="5"/>
  <c r="AF29" i="5"/>
  <c r="M29" i="5"/>
  <c r="Z29" i="5"/>
  <c r="AR29" i="5"/>
  <c r="BJ29" i="5"/>
  <c r="CE29" i="5"/>
  <c r="CZ29" i="5"/>
  <c r="DZ29" i="5"/>
  <c r="X32" i="5"/>
  <c r="AQ32" i="5"/>
  <c r="BL32" i="5"/>
  <c r="CL32" i="5"/>
  <c r="DI32" i="5"/>
  <c r="F33" i="5"/>
  <c r="AD33" i="5"/>
  <c r="AY33" i="5"/>
  <c r="BU33" i="5"/>
  <c r="CT33" i="5"/>
  <c r="DT33" i="5"/>
  <c r="AA35" i="5"/>
  <c r="AU35" i="5"/>
  <c r="BP35" i="5"/>
  <c r="CO35" i="5"/>
  <c r="O38" i="5"/>
  <c r="AS38" i="5"/>
  <c r="BY38" i="5"/>
  <c r="DI38" i="5"/>
  <c r="L39" i="5"/>
  <c r="AV39" i="5"/>
  <c r="CE39" i="5"/>
  <c r="AK40" i="5"/>
  <c r="BP40" i="5"/>
  <c r="DH40" i="5"/>
  <c r="AB41" i="5"/>
  <c r="BS41" i="5"/>
  <c r="Y32" i="5"/>
  <c r="AR32" i="5"/>
  <c r="BN32" i="5"/>
  <c r="CM32" i="5"/>
  <c r="DJ32" i="5"/>
  <c r="DQ35" i="5"/>
  <c r="CV35" i="5"/>
  <c r="CC35" i="5"/>
  <c r="BL35" i="5"/>
  <c r="AV35" i="5"/>
  <c r="AF35" i="5"/>
  <c r="M35" i="5"/>
  <c r="DJ35" i="5"/>
  <c r="CQ35" i="5"/>
  <c r="BW35" i="5"/>
  <c r="BE35" i="5"/>
  <c r="AN35" i="5"/>
  <c r="W35" i="5"/>
  <c r="EF35" i="5"/>
  <c r="DI35" i="5"/>
  <c r="CP35" i="5"/>
  <c r="BU35" i="5"/>
  <c r="BD35" i="5"/>
  <c r="AM35" i="5"/>
  <c r="V35" i="5"/>
  <c r="ED35" i="5"/>
  <c r="DG35" i="5"/>
  <c r="CM35" i="5"/>
  <c r="BS35" i="5"/>
  <c r="BB35" i="5"/>
  <c r="AK35" i="5"/>
  <c r="Q35" i="5"/>
  <c r="AB35" i="5"/>
  <c r="AW35" i="5"/>
  <c r="BQ35" i="5"/>
  <c r="CR35" i="5"/>
  <c r="DR35" i="5"/>
  <c r="P38" i="5"/>
  <c r="AY38" i="5"/>
  <c r="BZ38" i="5"/>
  <c r="DL38" i="5"/>
  <c r="Q39" i="5"/>
  <c r="AW39" i="5"/>
  <c r="CG39" i="5"/>
  <c r="DZ39" i="5"/>
  <c r="AL40" i="5"/>
  <c r="BR40" i="5"/>
  <c r="DI40" i="5"/>
  <c r="AC41" i="5"/>
  <c r="BT41" i="5"/>
  <c r="Z32" i="5"/>
  <c r="AS32" i="5"/>
  <c r="BQ32" i="5"/>
  <c r="CO32" i="5"/>
  <c r="F35" i="5"/>
  <c r="AC35" i="5"/>
  <c r="AX35" i="5"/>
  <c r="BR35" i="5"/>
  <c r="CS35" i="5"/>
  <c r="DT35" i="5"/>
  <c r="Q38" i="5"/>
  <c r="AZ38" i="5"/>
  <c r="CB38" i="5"/>
  <c r="DN38" i="5"/>
  <c r="V39" i="5"/>
  <c r="AY39" i="5"/>
  <c r="CJ39" i="5"/>
  <c r="EC39" i="5"/>
  <c r="AN40" i="5"/>
  <c r="BY40" i="5"/>
  <c r="DL40" i="5"/>
  <c r="AG41" i="5"/>
  <c r="BW41" i="5"/>
  <c r="DZ41" i="5"/>
  <c r="DP32" i="5"/>
  <c r="CU32" i="5"/>
  <c r="CB32" i="5"/>
  <c r="BK32" i="5"/>
  <c r="AU32" i="5"/>
  <c r="EA32" i="5"/>
  <c r="DB32" i="5"/>
  <c r="CH32" i="5"/>
  <c r="BP32" i="5"/>
  <c r="AY32" i="5"/>
  <c r="AH32" i="5"/>
  <c r="O32" i="5"/>
  <c r="DZ32" i="5"/>
  <c r="DA32" i="5"/>
  <c r="CG32" i="5"/>
  <c r="BO32" i="5"/>
  <c r="AX32" i="5"/>
  <c r="AG32" i="5"/>
  <c r="N32" i="5"/>
  <c r="CY32" i="5"/>
  <c r="CE32" i="5"/>
  <c r="BM32" i="5"/>
  <c r="AV32" i="5"/>
  <c r="AE32" i="5"/>
  <c r="L32" i="5"/>
  <c r="AA32" i="5"/>
  <c r="AT32" i="5"/>
  <c r="BR32" i="5"/>
  <c r="CP32" i="5"/>
  <c r="DN32" i="5"/>
  <c r="G35" i="5"/>
  <c r="AD35" i="5"/>
  <c r="AY35" i="5"/>
  <c r="BT35" i="5"/>
  <c r="CT35" i="5"/>
  <c r="V38" i="5"/>
  <c r="BA38" i="5"/>
  <c r="CH38" i="5"/>
  <c r="DP38" i="5"/>
  <c r="W39" i="5"/>
  <c r="BE39" i="5"/>
  <c r="CL39" i="5"/>
  <c r="EE39" i="5"/>
  <c r="AO40" i="5"/>
  <c r="AM41" i="5"/>
  <c r="CF41" i="5"/>
  <c r="EB41" i="5"/>
  <c r="X38" i="5"/>
  <c r="BB38" i="5"/>
  <c r="CJ38" i="5"/>
  <c r="DT38" i="5"/>
  <c r="X39" i="5"/>
  <c r="BF39" i="5"/>
  <c r="CP39" i="5"/>
  <c r="EA40" i="5"/>
  <c r="DD40" i="5"/>
  <c r="CL40" i="5"/>
  <c r="BS40" i="5"/>
  <c r="BC40" i="5"/>
  <c r="AM40" i="5"/>
  <c r="W40" i="5"/>
  <c r="CY40" i="5"/>
  <c r="CF40" i="5"/>
  <c r="BO40" i="5"/>
  <c r="AY40" i="5"/>
  <c r="AI40" i="5"/>
  <c r="P40" i="5"/>
  <c r="DQ40" i="5"/>
  <c r="CV40" i="5"/>
  <c r="CC40" i="5"/>
  <c r="BL40" i="5"/>
  <c r="AV40" i="5"/>
  <c r="AF40" i="5"/>
  <c r="M40" i="5"/>
  <c r="DR40" i="5"/>
  <c r="CS40" i="5"/>
  <c r="BW40" i="5"/>
  <c r="BB40" i="5"/>
  <c r="AH40" i="5"/>
  <c r="K40" i="5"/>
  <c r="DP40" i="5"/>
  <c r="CR40" i="5"/>
  <c r="BU40" i="5"/>
  <c r="BA40" i="5"/>
  <c r="AG40" i="5"/>
  <c r="J40" i="5"/>
  <c r="DN40" i="5"/>
  <c r="CQ40" i="5"/>
  <c r="BT40" i="5"/>
  <c r="AZ40" i="5"/>
  <c r="AE40" i="5"/>
  <c r="I40" i="5"/>
  <c r="DJ40" i="5"/>
  <c r="CO40" i="5"/>
  <c r="BQ40" i="5"/>
  <c r="AW40" i="5"/>
  <c r="AC40" i="5"/>
  <c r="G40" i="5"/>
  <c r="ED40" i="5"/>
  <c r="DE40" i="5"/>
  <c r="CG40" i="5"/>
  <c r="BK40" i="5"/>
  <c r="AR40" i="5"/>
  <c r="Y40" i="5"/>
  <c r="EB40" i="5"/>
  <c r="DA40" i="5"/>
  <c r="CD40" i="5"/>
  <c r="BI40" i="5"/>
  <c r="AP40" i="5"/>
  <c r="V40" i="5"/>
  <c r="DZ40" i="5"/>
  <c r="CZ40" i="5"/>
  <c r="DT40" i="5"/>
  <c r="CT40" i="5"/>
  <c r="BX40" i="5"/>
  <c r="BD40" i="5"/>
  <c r="AJ40" i="5"/>
  <c r="L40" i="5"/>
  <c r="AQ40" i="5"/>
  <c r="CA40" i="5"/>
  <c r="AN41" i="5"/>
  <c r="CG41" i="5"/>
  <c r="J29" i="5"/>
  <c r="AE29" i="5"/>
  <c r="AY29" i="5"/>
  <c r="BQ29" i="5"/>
  <c r="CL29" i="5"/>
  <c r="DG29" i="5"/>
  <c r="EE29" i="5"/>
  <c r="G32" i="5"/>
  <c r="AC32" i="5"/>
  <c r="AZ32" i="5"/>
  <c r="BT32" i="5"/>
  <c r="CR32" i="5"/>
  <c r="DR32" i="5"/>
  <c r="L33" i="5"/>
  <c r="AL33" i="5"/>
  <c r="BG33" i="5"/>
  <c r="CB33" i="5"/>
  <c r="CY33" i="5"/>
  <c r="EE33" i="5"/>
  <c r="I35" i="5"/>
  <c r="AG35" i="5"/>
  <c r="BA35" i="5"/>
  <c r="BY35" i="5"/>
  <c r="CW35" i="5"/>
  <c r="Y38" i="5"/>
  <c r="BD38" i="5"/>
  <c r="CL38" i="5"/>
  <c r="Z39" i="5"/>
  <c r="BG39" i="5"/>
  <c r="CV39" i="5"/>
  <c r="F40" i="5"/>
  <c r="AS40" i="5"/>
  <c r="CB40" i="5"/>
  <c r="AO41" i="5"/>
  <c r="CH41" i="5"/>
  <c r="K29" i="5"/>
  <c r="AH29" i="5"/>
  <c r="AZ29" i="5"/>
  <c r="BR29" i="5"/>
  <c r="CM29" i="5"/>
  <c r="DH29" i="5"/>
  <c r="EF29" i="5"/>
  <c r="H32" i="5"/>
  <c r="AD32" i="5"/>
  <c r="BA32" i="5"/>
  <c r="BU32" i="5"/>
  <c r="CS32" i="5"/>
  <c r="DT32" i="5"/>
  <c r="N33" i="5"/>
  <c r="AM33" i="5"/>
  <c r="BH33" i="5"/>
  <c r="CC33" i="5"/>
  <c r="CZ33" i="5"/>
  <c r="EF33" i="5"/>
  <c r="J35" i="5"/>
  <c r="AH35" i="5"/>
  <c r="BC35" i="5"/>
  <c r="BZ35" i="5"/>
  <c r="CX35" i="5"/>
  <c r="DZ35" i="5"/>
  <c r="Z38" i="5"/>
  <c r="BF38" i="5"/>
  <c r="CM38" i="5"/>
  <c r="AC39" i="5"/>
  <c r="BI39" i="5"/>
  <c r="CW39" i="5"/>
  <c r="H40" i="5"/>
  <c r="AT40" i="5"/>
  <c r="CE40" i="5"/>
  <c r="EC40" i="5"/>
  <c r="AS41" i="5"/>
  <c r="CM41" i="5"/>
  <c r="EB18" i="5"/>
  <c r="DE18" i="5"/>
  <c r="X18" i="5"/>
  <c r="AN18" i="5"/>
  <c r="BD18" i="5"/>
  <c r="BT18" i="5"/>
  <c r="CM18" i="5"/>
  <c r="DG18" i="5"/>
  <c r="ED18" i="5"/>
  <c r="EC21" i="5"/>
  <c r="DG21" i="5"/>
  <c r="CO21" i="5"/>
  <c r="BU21" i="5"/>
  <c r="BE21" i="5"/>
  <c r="AO21" i="5"/>
  <c r="Y21" i="5"/>
  <c r="F21" i="5"/>
  <c r="Z21" i="5"/>
  <c r="AQ21" i="5"/>
  <c r="BH21" i="5"/>
  <c r="BZ21" i="5"/>
  <c r="CT21" i="5"/>
  <c r="DP21" i="5"/>
  <c r="L29" i="5"/>
  <c r="AI29" i="5"/>
  <c r="BA29" i="5"/>
  <c r="BS29" i="5"/>
  <c r="CO29" i="5"/>
  <c r="DI29" i="5"/>
  <c r="EF30" i="5"/>
  <c r="DJ30" i="5"/>
  <c r="CR30" i="5"/>
  <c r="BY30" i="5"/>
  <c r="BH30" i="5"/>
  <c r="AR30" i="5"/>
  <c r="AB30" i="5"/>
  <c r="I30" i="5"/>
  <c r="EE30" i="5"/>
  <c r="DI30" i="5"/>
  <c r="CQ30" i="5"/>
  <c r="BX30" i="5"/>
  <c r="BG30" i="5"/>
  <c r="AQ30" i="5"/>
  <c r="AA30" i="5"/>
  <c r="H30" i="5"/>
  <c r="Z30" i="5"/>
  <c r="AT30" i="5"/>
  <c r="BL30" i="5"/>
  <c r="CE30" i="5"/>
  <c r="CZ30" i="5"/>
  <c r="DZ30" i="5"/>
  <c r="I32" i="5"/>
  <c r="AF32" i="5"/>
  <c r="BB32" i="5"/>
  <c r="BW32" i="5"/>
  <c r="CT32" i="5"/>
  <c r="Q33" i="5"/>
  <c r="AN33" i="5"/>
  <c r="BI33" i="5"/>
  <c r="CD33" i="5"/>
  <c r="DB33" i="5"/>
  <c r="DA34" i="5"/>
  <c r="CH34" i="5"/>
  <c r="BQ34" i="5"/>
  <c r="BA34" i="5"/>
  <c r="AK34" i="5"/>
  <c r="U34" i="5"/>
  <c r="EE34" i="5"/>
  <c r="DI34" i="5"/>
  <c r="CP34" i="5"/>
  <c r="BU34" i="5"/>
  <c r="BD34" i="5"/>
  <c r="AM34" i="5"/>
  <c r="V34" i="5"/>
  <c r="ED34" i="5"/>
  <c r="DH34" i="5"/>
  <c r="CO34" i="5"/>
  <c r="BT34" i="5"/>
  <c r="BC34" i="5"/>
  <c r="AL34" i="5"/>
  <c r="Q34" i="5"/>
  <c r="EB34" i="5"/>
  <c r="DE34" i="5"/>
  <c r="CL34" i="5"/>
  <c r="BR34" i="5"/>
  <c r="AZ34" i="5"/>
  <c r="AI34" i="5"/>
  <c r="O34" i="5"/>
  <c r="AB34" i="5"/>
  <c r="AV34" i="5"/>
  <c r="BP34" i="5"/>
  <c r="CR34" i="5"/>
  <c r="DQ34" i="5"/>
  <c r="K35" i="5"/>
  <c r="AI35" i="5"/>
  <c r="BF35" i="5"/>
  <c r="CA35" i="5"/>
  <c r="CY35" i="5"/>
  <c r="EA35" i="5"/>
  <c r="AB38" i="5"/>
  <c r="BG38" i="5"/>
  <c r="CP38" i="5"/>
  <c r="AD39" i="5"/>
  <c r="BK39" i="5"/>
  <c r="CX39" i="5"/>
  <c r="N40" i="5"/>
  <c r="AU40" i="5"/>
  <c r="CH40" i="5"/>
  <c r="EE40" i="5"/>
  <c r="AW41" i="5"/>
  <c r="CR41" i="5"/>
  <c r="G42" i="5"/>
  <c r="AG42" i="5"/>
  <c r="BD42" i="5"/>
  <c r="CC42" i="5"/>
  <c r="DD42" i="5"/>
  <c r="G43" i="5"/>
  <c r="AF43" i="5"/>
  <c r="BI43" i="5"/>
  <c r="CL43" i="5"/>
  <c r="DR43" i="5"/>
  <c r="DQ50" i="5"/>
  <c r="CV50" i="5"/>
  <c r="CC50" i="5"/>
  <c r="BL50" i="5"/>
  <c r="AV50" i="5"/>
  <c r="AF50" i="5"/>
  <c r="M50" i="5"/>
  <c r="DP50" i="5"/>
  <c r="CU50" i="5"/>
  <c r="CB50" i="5"/>
  <c r="BK50" i="5"/>
  <c r="AU50" i="5"/>
  <c r="AE50" i="5"/>
  <c r="L50" i="5"/>
  <c r="DN50" i="5"/>
  <c r="CT50" i="5"/>
  <c r="CA50" i="5"/>
  <c r="BJ50" i="5"/>
  <c r="AT50" i="5"/>
  <c r="AD50" i="5"/>
  <c r="K50" i="5"/>
  <c r="DL50" i="5"/>
  <c r="CS50" i="5"/>
  <c r="BZ50" i="5"/>
  <c r="BI50" i="5"/>
  <c r="AS50" i="5"/>
  <c r="AC50" i="5"/>
  <c r="J50" i="5"/>
  <c r="DJ50" i="5"/>
  <c r="CM50" i="5"/>
  <c r="BP50" i="5"/>
  <c r="AR50" i="5"/>
  <c r="X50" i="5"/>
  <c r="DI50" i="5"/>
  <c r="CL50" i="5"/>
  <c r="BO50" i="5"/>
  <c r="AQ50" i="5"/>
  <c r="W50" i="5"/>
  <c r="DH50" i="5"/>
  <c r="CJ50" i="5"/>
  <c r="BN50" i="5"/>
  <c r="AP50" i="5"/>
  <c r="V50" i="5"/>
  <c r="DG50" i="5"/>
  <c r="CH50" i="5"/>
  <c r="BM50" i="5"/>
  <c r="AO50" i="5"/>
  <c r="U50" i="5"/>
  <c r="EF50" i="5"/>
  <c r="DE50" i="5"/>
  <c r="CG50" i="5"/>
  <c r="BH50" i="5"/>
  <c r="AN50" i="5"/>
  <c r="Q50" i="5"/>
  <c r="EE50" i="5"/>
  <c r="DD50" i="5"/>
  <c r="CF50" i="5"/>
  <c r="BG50" i="5"/>
  <c r="AM50" i="5"/>
  <c r="P50" i="5"/>
  <c r="ED50" i="5"/>
  <c r="DB50" i="5"/>
  <c r="CE50" i="5"/>
  <c r="BF50" i="5"/>
  <c r="AL50" i="5"/>
  <c r="O50" i="5"/>
  <c r="EC50" i="5"/>
  <c r="DA50" i="5"/>
  <c r="CD50" i="5"/>
  <c r="BE50" i="5"/>
  <c r="AK50" i="5"/>
  <c r="N50" i="5"/>
  <c r="EB50" i="5"/>
  <c r="CZ50" i="5"/>
  <c r="BY50" i="5"/>
  <c r="BD50" i="5"/>
  <c r="AJ50" i="5"/>
  <c r="I50" i="5"/>
  <c r="EA50" i="5"/>
  <c r="CY50" i="5"/>
  <c r="BX50" i="5"/>
  <c r="BC50" i="5"/>
  <c r="AI50" i="5"/>
  <c r="H50" i="5"/>
  <c r="DZ50" i="5"/>
  <c r="CX50" i="5"/>
  <c r="BW50" i="5"/>
  <c r="BB50" i="5"/>
  <c r="AH50" i="5"/>
  <c r="G50" i="5"/>
  <c r="CW50" i="5"/>
  <c r="BU50" i="5"/>
  <c r="BA50" i="5"/>
  <c r="AG50" i="5"/>
  <c r="F50" i="5"/>
  <c r="DR50" i="5"/>
  <c r="CO50" i="5"/>
  <c r="BQ50" i="5"/>
  <c r="AW50" i="5"/>
  <c r="Y50" i="5"/>
  <c r="AB50" i="5"/>
  <c r="AQ46" i="5"/>
  <c r="CD46" i="5"/>
  <c r="AX50" i="5"/>
  <c r="N42" i="5"/>
  <c r="AN42" i="5"/>
  <c r="BL42" i="5"/>
  <c r="CL42" i="5"/>
  <c r="DP42" i="5"/>
  <c r="L43" i="5"/>
  <c r="AQ43" i="5"/>
  <c r="BQ43" i="5"/>
  <c r="CU43" i="5"/>
  <c r="EA43" i="5"/>
  <c r="AR46" i="5"/>
  <c r="CH46" i="5"/>
  <c r="AY50" i="5"/>
  <c r="P42" i="5"/>
  <c r="AR42" i="5"/>
  <c r="BN42" i="5"/>
  <c r="CP42" i="5"/>
  <c r="DR42" i="5"/>
  <c r="Q43" i="5"/>
  <c r="AT43" i="5"/>
  <c r="BS43" i="5"/>
  <c r="DA43" i="5"/>
  <c r="EC43" i="5"/>
  <c r="CZ46" i="5"/>
  <c r="CG46" i="5"/>
  <c r="BP46" i="5"/>
  <c r="AZ46" i="5"/>
  <c r="AJ46" i="5"/>
  <c r="Q46" i="5"/>
  <c r="CY46" i="5"/>
  <c r="CF46" i="5"/>
  <c r="BO46" i="5"/>
  <c r="AY46" i="5"/>
  <c r="AI46" i="5"/>
  <c r="P46" i="5"/>
  <c r="DT46" i="5"/>
  <c r="CX46" i="5"/>
  <c r="CE46" i="5"/>
  <c r="BN46" i="5"/>
  <c r="AX46" i="5"/>
  <c r="AH46" i="5"/>
  <c r="O46" i="5"/>
  <c r="DZ46" i="5"/>
  <c r="DA46" i="5"/>
  <c r="CB46" i="5"/>
  <c r="BH46" i="5"/>
  <c r="AO46" i="5"/>
  <c r="V46" i="5"/>
  <c r="CW46" i="5"/>
  <c r="CA46" i="5"/>
  <c r="BG46" i="5"/>
  <c r="AN46" i="5"/>
  <c r="U46" i="5"/>
  <c r="CV46" i="5"/>
  <c r="BZ46" i="5"/>
  <c r="BF46" i="5"/>
  <c r="AM46" i="5"/>
  <c r="N46" i="5"/>
  <c r="DR46" i="5"/>
  <c r="CT46" i="5"/>
  <c r="BX46" i="5"/>
  <c r="BD46" i="5"/>
  <c r="AK46" i="5"/>
  <c r="L46" i="5"/>
  <c r="DN46" i="5"/>
  <c r="CQ46" i="5"/>
  <c r="BT46" i="5"/>
  <c r="BA46" i="5"/>
  <c r="AE46" i="5"/>
  <c r="I46" i="5"/>
  <c r="DL46" i="5"/>
  <c r="CP46" i="5"/>
  <c r="BS46" i="5"/>
  <c r="AW46" i="5"/>
  <c r="AD46" i="5"/>
  <c r="H46" i="5"/>
  <c r="DJ46" i="5"/>
  <c r="CO46" i="5"/>
  <c r="BR46" i="5"/>
  <c r="AV46" i="5"/>
  <c r="AC46" i="5"/>
  <c r="G46" i="5"/>
  <c r="EF46" i="5"/>
  <c r="DI46" i="5"/>
  <c r="CM46" i="5"/>
  <c r="BQ46" i="5"/>
  <c r="AU46" i="5"/>
  <c r="AB46" i="5"/>
  <c r="F46" i="5"/>
  <c r="AT46" i="5"/>
  <c r="CL46" i="5"/>
  <c r="EC46" i="5"/>
  <c r="BR50" i="5"/>
  <c r="BT50" i="5"/>
  <c r="CP50" i="5"/>
  <c r="DZ37" i="5"/>
  <c r="DB37" i="5"/>
  <c r="CJ37" i="5"/>
  <c r="BR37" i="5"/>
  <c r="BB37" i="5"/>
  <c r="AL37" i="5"/>
  <c r="V37" i="5"/>
  <c r="Y37" i="5"/>
  <c r="AP37" i="5"/>
  <c r="BG37" i="5"/>
  <c r="BY37" i="5"/>
  <c r="CS37" i="5"/>
  <c r="DN37" i="5"/>
  <c r="Z42" i="5"/>
  <c r="AW42" i="5"/>
  <c r="BT42" i="5"/>
  <c r="CV42" i="5"/>
  <c r="AA43" i="5"/>
  <c r="AZ43" i="5"/>
  <c r="CB43" i="5"/>
  <c r="DG43" i="5"/>
  <c r="W46" i="5"/>
  <c r="BI46" i="5"/>
  <c r="DB46" i="5"/>
  <c r="CQ50" i="5"/>
  <c r="CR50" i="5"/>
  <c r="G37" i="5"/>
  <c r="AA37" i="5"/>
  <c r="AR37" i="5"/>
  <c r="BI37" i="5"/>
  <c r="CA37" i="5"/>
  <c r="CU37" i="5"/>
  <c r="DQ37" i="5"/>
  <c r="AD42" i="5"/>
  <c r="AY42" i="5"/>
  <c r="BY42" i="5"/>
  <c r="CX42" i="5"/>
  <c r="EC42" i="5"/>
  <c r="AC43" i="5"/>
  <c r="BD43" i="5"/>
  <c r="CG43" i="5"/>
  <c r="DI43" i="5"/>
  <c r="Y46" i="5"/>
  <c r="BK46" i="5"/>
  <c r="DE46" i="5"/>
  <c r="DT50" i="5"/>
  <c r="EE36" i="5"/>
  <c r="DI36" i="5"/>
  <c r="CQ36" i="5"/>
  <c r="BX36" i="5"/>
  <c r="BG36" i="5"/>
  <c r="AQ36" i="5"/>
  <c r="AA36" i="5"/>
  <c r="H36" i="5"/>
  <c r="Y36" i="5"/>
  <c r="AP36" i="5"/>
  <c r="BH36" i="5"/>
  <c r="BZ36" i="5"/>
  <c r="CT36" i="5"/>
  <c r="DP36" i="5"/>
  <c r="H37" i="5"/>
  <c r="AB37" i="5"/>
  <c r="AS37" i="5"/>
  <c r="BJ37" i="5"/>
  <c r="CB37" i="5"/>
  <c r="CV37" i="5"/>
  <c r="DR37" i="5"/>
  <c r="AE42" i="5"/>
  <c r="AZ42" i="5"/>
  <c r="CA42" i="5"/>
  <c r="CY42" i="5"/>
  <c r="AD43" i="5"/>
  <c r="BE43" i="5"/>
  <c r="CH43" i="5"/>
  <c r="Z46" i="5"/>
  <c r="BL46" i="5"/>
  <c r="DG46" i="5"/>
  <c r="EA42" i="5"/>
  <c r="DL42" i="5"/>
  <c r="CS42" i="5"/>
  <c r="BZ42" i="5"/>
  <c r="BI42" i="5"/>
  <c r="AS42" i="5"/>
  <c r="AC42" i="5"/>
  <c r="J42" i="5"/>
  <c r="EF42" i="5"/>
  <c r="DI42" i="5"/>
  <c r="CQ42" i="5"/>
  <c r="BX42" i="5"/>
  <c r="BG42" i="5"/>
  <c r="AQ42" i="5"/>
  <c r="AA42" i="5"/>
  <c r="H42" i="5"/>
  <c r="ED42" i="5"/>
  <c r="DG42" i="5"/>
  <c r="CO42" i="5"/>
  <c r="BU42" i="5"/>
  <c r="BE42" i="5"/>
  <c r="AO42" i="5"/>
  <c r="Y42" i="5"/>
  <c r="F42" i="5"/>
  <c r="DZ42" i="5"/>
  <c r="DB42" i="5"/>
  <c r="CJ42" i="5"/>
  <c r="BR42" i="5"/>
  <c r="BB42" i="5"/>
  <c r="AL42" i="5"/>
  <c r="V42" i="5"/>
  <c r="DA42" i="5"/>
  <c r="CH42" i="5"/>
  <c r="BQ42" i="5"/>
  <c r="BA42" i="5"/>
  <c r="AK42" i="5"/>
  <c r="U42" i="5"/>
  <c r="AF42" i="5"/>
  <c r="BC42" i="5"/>
  <c r="CB42" i="5"/>
  <c r="CZ42" i="5"/>
  <c r="CY43" i="5"/>
  <c r="CF43" i="5"/>
  <c r="BO43" i="5"/>
  <c r="AY43" i="5"/>
  <c r="AI43" i="5"/>
  <c r="DT43" i="5"/>
  <c r="CX43" i="5"/>
  <c r="CE43" i="5"/>
  <c r="BN43" i="5"/>
  <c r="AX43" i="5"/>
  <c r="AH43" i="5"/>
  <c r="O43" i="5"/>
  <c r="CZ43" i="5"/>
  <c r="CC43" i="5"/>
  <c r="BJ43" i="5"/>
  <c r="AR43" i="5"/>
  <c r="Z43" i="5"/>
  <c r="F43" i="5"/>
  <c r="CV43" i="5"/>
  <c r="CA43" i="5"/>
  <c r="BH43" i="5"/>
  <c r="AP43" i="5"/>
  <c r="X43" i="5"/>
  <c r="DQ43" i="5"/>
  <c r="CT43" i="5"/>
  <c r="BY43" i="5"/>
  <c r="BF43" i="5"/>
  <c r="AN43" i="5"/>
  <c r="V43" i="5"/>
  <c r="DL43" i="5"/>
  <c r="CQ43" i="5"/>
  <c r="BU43" i="5"/>
  <c r="BC43" i="5"/>
  <c r="AK43" i="5"/>
  <c r="P43" i="5"/>
  <c r="DJ43" i="5"/>
  <c r="CP43" i="5"/>
  <c r="BT43" i="5"/>
  <c r="BB43" i="5"/>
  <c r="AJ43" i="5"/>
  <c r="N43" i="5"/>
  <c r="AE43" i="5"/>
  <c r="BG43" i="5"/>
  <c r="CJ43" i="5"/>
  <c r="DP43" i="5"/>
  <c r="AA46" i="5"/>
  <c r="BM46" i="5"/>
  <c r="DH46" i="5"/>
  <c r="W49" i="5"/>
  <c r="AP49" i="5"/>
  <c r="BI49" i="5"/>
  <c r="CD49" i="5"/>
  <c r="DG49" i="5"/>
  <c r="Z52" i="5"/>
  <c r="AT52" i="5"/>
  <c r="BN52" i="5"/>
  <c r="CP52" i="5"/>
  <c r="EF54" i="5"/>
  <c r="DJ54" i="5"/>
  <c r="CR54" i="5"/>
  <c r="BY54" i="5"/>
  <c r="BH54" i="5"/>
  <c r="AR54" i="5"/>
  <c r="AB54" i="5"/>
  <c r="I54" i="5"/>
  <c r="EE54" i="5"/>
  <c r="DI54" i="5"/>
  <c r="CQ54" i="5"/>
  <c r="BX54" i="5"/>
  <c r="BG54" i="5"/>
  <c r="AQ54" i="5"/>
  <c r="AA54" i="5"/>
  <c r="H54" i="5"/>
  <c r="ED54" i="5"/>
  <c r="DH54" i="5"/>
  <c r="CP54" i="5"/>
  <c r="BW54" i="5"/>
  <c r="BF54" i="5"/>
  <c r="AP54" i="5"/>
  <c r="Z54" i="5"/>
  <c r="G54" i="5"/>
  <c r="EC54" i="5"/>
  <c r="DG54" i="5"/>
  <c r="CO54" i="5"/>
  <c r="BU54" i="5"/>
  <c r="BE54" i="5"/>
  <c r="AO54" i="5"/>
  <c r="Y54" i="5"/>
  <c r="F54" i="5"/>
  <c r="DZ54" i="5"/>
  <c r="DB54" i="5"/>
  <c r="CJ54" i="5"/>
  <c r="BR54" i="5"/>
  <c r="CY54" i="5"/>
  <c r="CF54" i="5"/>
  <c r="BO54" i="5"/>
  <c r="AY54" i="5"/>
  <c r="AI54" i="5"/>
  <c r="P54" i="5"/>
  <c r="AG54" i="5"/>
  <c r="BC54" i="5"/>
  <c r="CD54" i="5"/>
  <c r="DL54" i="5"/>
  <c r="AK57" i="5"/>
  <c r="BO57" i="5"/>
  <c r="BH59" i="5"/>
  <c r="DZ52" i="5"/>
  <c r="DB52" i="5"/>
  <c r="CJ52" i="5"/>
  <c r="BR52" i="5"/>
  <c r="BB52" i="5"/>
  <c r="AL52" i="5"/>
  <c r="V52" i="5"/>
  <c r="DA52" i="5"/>
  <c r="CH52" i="5"/>
  <c r="BQ52" i="5"/>
  <c r="BA52" i="5"/>
  <c r="AK52" i="5"/>
  <c r="U52" i="5"/>
  <c r="CZ52" i="5"/>
  <c r="CG52" i="5"/>
  <c r="BP52" i="5"/>
  <c r="AZ52" i="5"/>
  <c r="AJ52" i="5"/>
  <c r="Q52" i="5"/>
  <c r="CY52" i="5"/>
  <c r="CF52" i="5"/>
  <c r="BO52" i="5"/>
  <c r="AY52" i="5"/>
  <c r="AI52" i="5"/>
  <c r="P52" i="5"/>
  <c r="AB52" i="5"/>
  <c r="AV52" i="5"/>
  <c r="BT52" i="5"/>
  <c r="CR52" i="5"/>
  <c r="DQ52" i="5"/>
  <c r="DN57" i="5"/>
  <c r="CT57" i="5"/>
  <c r="CA57" i="5"/>
  <c r="BJ57" i="5"/>
  <c r="AT57" i="5"/>
  <c r="AD57" i="5"/>
  <c r="K57" i="5"/>
  <c r="EF57" i="5"/>
  <c r="DJ57" i="5"/>
  <c r="CR57" i="5"/>
  <c r="BY57" i="5"/>
  <c r="BH57" i="5"/>
  <c r="AR57" i="5"/>
  <c r="AB57" i="5"/>
  <c r="I57" i="5"/>
  <c r="DI57" i="5"/>
  <c r="CO57" i="5"/>
  <c r="BS57" i="5"/>
  <c r="BA57" i="5"/>
  <c r="AI57" i="5"/>
  <c r="N57" i="5"/>
  <c r="DH57" i="5"/>
  <c r="CM57" i="5"/>
  <c r="BR57" i="5"/>
  <c r="AZ57" i="5"/>
  <c r="AH57" i="5"/>
  <c r="M57" i="5"/>
  <c r="EE57" i="5"/>
  <c r="DG57" i="5"/>
  <c r="CL57" i="5"/>
  <c r="BQ57" i="5"/>
  <c r="AY57" i="5"/>
  <c r="AG57" i="5"/>
  <c r="L57" i="5"/>
  <c r="ED57" i="5"/>
  <c r="DE57" i="5"/>
  <c r="CJ57" i="5"/>
  <c r="BP57" i="5"/>
  <c r="AX57" i="5"/>
  <c r="AF57" i="5"/>
  <c r="J57" i="5"/>
  <c r="EA57" i="5"/>
  <c r="DA57" i="5"/>
  <c r="CF57" i="5"/>
  <c r="BM57" i="5"/>
  <c r="AU57" i="5"/>
  <c r="AA57" i="5"/>
  <c r="F57" i="5"/>
  <c r="DZ57" i="5"/>
  <c r="CZ57" i="5"/>
  <c r="CE57" i="5"/>
  <c r="BL57" i="5"/>
  <c r="AS57" i="5"/>
  <c r="CX57" i="5"/>
  <c r="CC57" i="5"/>
  <c r="BI57" i="5"/>
  <c r="AP57" i="5"/>
  <c r="X57" i="5"/>
  <c r="AM57" i="5"/>
  <c r="BU57" i="5"/>
  <c r="DD57" i="5"/>
  <c r="CZ59" i="5"/>
  <c r="CG59" i="5"/>
  <c r="BP59" i="5"/>
  <c r="AZ59" i="5"/>
  <c r="AJ59" i="5"/>
  <c r="Q59" i="5"/>
  <c r="DT59" i="5"/>
  <c r="CX59" i="5"/>
  <c r="CE59" i="5"/>
  <c r="BN59" i="5"/>
  <c r="AX59" i="5"/>
  <c r="AH59" i="5"/>
  <c r="O59" i="5"/>
  <c r="DP59" i="5"/>
  <c r="CS59" i="5"/>
  <c r="BX59" i="5"/>
  <c r="BE59" i="5"/>
  <c r="AM59" i="5"/>
  <c r="U59" i="5"/>
  <c r="DN59" i="5"/>
  <c r="CR59" i="5"/>
  <c r="BW59" i="5"/>
  <c r="BD59" i="5"/>
  <c r="AL59" i="5"/>
  <c r="P59" i="5"/>
  <c r="DL59" i="5"/>
  <c r="CQ59" i="5"/>
  <c r="BU59" i="5"/>
  <c r="BC59" i="5"/>
  <c r="AK59" i="5"/>
  <c r="N59" i="5"/>
  <c r="DJ59" i="5"/>
  <c r="CP59" i="5"/>
  <c r="BT59" i="5"/>
  <c r="BB59" i="5"/>
  <c r="AI59" i="5"/>
  <c r="M59" i="5"/>
  <c r="EF59" i="5"/>
  <c r="DI59" i="5"/>
  <c r="CO59" i="5"/>
  <c r="BS59" i="5"/>
  <c r="BA59" i="5"/>
  <c r="AG59" i="5"/>
  <c r="L59" i="5"/>
  <c r="EE59" i="5"/>
  <c r="DH59" i="5"/>
  <c r="CM59" i="5"/>
  <c r="BR59" i="5"/>
  <c r="AY59" i="5"/>
  <c r="AF59" i="5"/>
  <c r="K59" i="5"/>
  <c r="ED59" i="5"/>
  <c r="DG59" i="5"/>
  <c r="CL59" i="5"/>
  <c r="BQ59" i="5"/>
  <c r="AW59" i="5"/>
  <c r="AE59" i="5"/>
  <c r="J59" i="5"/>
  <c r="EC59" i="5"/>
  <c r="DE59" i="5"/>
  <c r="CJ59" i="5"/>
  <c r="BO59" i="5"/>
  <c r="AV59" i="5"/>
  <c r="AD59" i="5"/>
  <c r="I59" i="5"/>
  <c r="EB59" i="5"/>
  <c r="DD59" i="5"/>
  <c r="CH59" i="5"/>
  <c r="BM59" i="5"/>
  <c r="AU59" i="5"/>
  <c r="AC59" i="5"/>
  <c r="H59" i="5"/>
  <c r="EA59" i="5"/>
  <c r="DB59" i="5"/>
  <c r="CF59" i="5"/>
  <c r="BL59" i="5"/>
  <c r="AT59" i="5"/>
  <c r="AB59" i="5"/>
  <c r="G59" i="5"/>
  <c r="DZ59" i="5"/>
  <c r="DA59" i="5"/>
  <c r="CD59" i="5"/>
  <c r="BK59" i="5"/>
  <c r="AS59" i="5"/>
  <c r="AA59" i="5"/>
  <c r="F59" i="5"/>
  <c r="BY59" i="5"/>
  <c r="DA49" i="5"/>
  <c r="CH49" i="5"/>
  <c r="BQ49" i="5"/>
  <c r="BA49" i="5"/>
  <c r="AK49" i="5"/>
  <c r="U49" i="5"/>
  <c r="CZ49" i="5"/>
  <c r="CG49" i="5"/>
  <c r="BP49" i="5"/>
  <c r="AZ49" i="5"/>
  <c r="AJ49" i="5"/>
  <c r="Q49" i="5"/>
  <c r="CY49" i="5"/>
  <c r="CF49" i="5"/>
  <c r="BO49" i="5"/>
  <c r="AY49" i="5"/>
  <c r="AI49" i="5"/>
  <c r="P49" i="5"/>
  <c r="DT49" i="5"/>
  <c r="CX49" i="5"/>
  <c r="CE49" i="5"/>
  <c r="BN49" i="5"/>
  <c r="AA49" i="5"/>
  <c r="AT49" i="5"/>
  <c r="BM49" i="5"/>
  <c r="CO49" i="5"/>
  <c r="DL49" i="5"/>
  <c r="G52" i="5"/>
  <c r="AD52" i="5"/>
  <c r="AX52" i="5"/>
  <c r="BW52" i="5"/>
  <c r="CT52" i="5"/>
  <c r="DT52" i="5"/>
  <c r="M54" i="5"/>
  <c r="AL54" i="5"/>
  <c r="BK54" i="5"/>
  <c r="CL54" i="5"/>
  <c r="DR54" i="5"/>
  <c r="H57" i="5"/>
  <c r="AO57" i="5"/>
  <c r="BX57" i="5"/>
  <c r="DP57" i="5"/>
  <c r="V59" i="5"/>
  <c r="BZ59" i="5"/>
  <c r="Z47" i="5"/>
  <c r="AV47" i="5"/>
  <c r="BO47" i="5"/>
  <c r="CJ47" i="5"/>
  <c r="DG47" i="5"/>
  <c r="F49" i="5"/>
  <c r="AB49" i="5"/>
  <c r="AU49" i="5"/>
  <c r="BR49" i="5"/>
  <c r="CP49" i="5"/>
  <c r="DN49" i="5"/>
  <c r="H52" i="5"/>
  <c r="AE52" i="5"/>
  <c r="BC52" i="5"/>
  <c r="BX52" i="5"/>
  <c r="CU52" i="5"/>
  <c r="N54" i="5"/>
  <c r="AM54" i="5"/>
  <c r="BL54" i="5"/>
  <c r="CM54" i="5"/>
  <c r="DT54" i="5"/>
  <c r="O57" i="5"/>
  <c r="AQ57" i="5"/>
  <c r="BZ57" i="5"/>
  <c r="DQ57" i="5"/>
  <c r="W59" i="5"/>
  <c r="CA59" i="5"/>
  <c r="DP47" i="5"/>
  <c r="CU47" i="5"/>
  <c r="CB47" i="5"/>
  <c r="BK47" i="5"/>
  <c r="AU47" i="5"/>
  <c r="AE47" i="5"/>
  <c r="L47" i="5"/>
  <c r="DN47" i="5"/>
  <c r="CT47" i="5"/>
  <c r="CA47" i="5"/>
  <c r="BJ47" i="5"/>
  <c r="AT47" i="5"/>
  <c r="AD47" i="5"/>
  <c r="K47" i="5"/>
  <c r="DL47" i="5"/>
  <c r="CS47" i="5"/>
  <c r="BZ47" i="5"/>
  <c r="BI47" i="5"/>
  <c r="AS47" i="5"/>
  <c r="AC47" i="5"/>
  <c r="J47" i="5"/>
  <c r="AA47" i="5"/>
  <c r="AW47" i="5"/>
  <c r="BP47" i="5"/>
  <c r="CL47" i="5"/>
  <c r="DH47" i="5"/>
  <c r="G49" i="5"/>
  <c r="AC49" i="5"/>
  <c r="AV49" i="5"/>
  <c r="BS49" i="5"/>
  <c r="CQ49" i="5"/>
  <c r="DP49" i="5"/>
  <c r="I52" i="5"/>
  <c r="AF52" i="5"/>
  <c r="BD52" i="5"/>
  <c r="BY52" i="5"/>
  <c r="CV52" i="5"/>
  <c r="O54" i="5"/>
  <c r="AN54" i="5"/>
  <c r="BM54" i="5"/>
  <c r="CS54" i="5"/>
  <c r="P57" i="5"/>
  <c r="AV57" i="5"/>
  <c r="CB57" i="5"/>
  <c r="DR57" i="5"/>
  <c r="X59" i="5"/>
  <c r="CB59" i="5"/>
  <c r="DN44" i="5"/>
  <c r="CT44" i="5"/>
  <c r="CA44" i="5"/>
  <c r="BJ44" i="5"/>
  <c r="AT44" i="5"/>
  <c r="AD44" i="5"/>
  <c r="K44" i="5"/>
  <c r="DL44" i="5"/>
  <c r="CS44" i="5"/>
  <c r="BZ44" i="5"/>
  <c r="BI44" i="5"/>
  <c r="AS44" i="5"/>
  <c r="AC44" i="5"/>
  <c r="J44" i="5"/>
  <c r="Z44" i="5"/>
  <c r="AR44" i="5"/>
  <c r="BL44" i="5"/>
  <c r="CE44" i="5"/>
  <c r="CZ44" i="5"/>
  <c r="DZ44" i="5"/>
  <c r="F47" i="5"/>
  <c r="AB47" i="5"/>
  <c r="AX47" i="5"/>
  <c r="BQ47" i="5"/>
  <c r="CM47" i="5"/>
  <c r="DI47" i="5"/>
  <c r="H49" i="5"/>
  <c r="AD49" i="5"/>
  <c r="AW49" i="5"/>
  <c r="BT49" i="5"/>
  <c r="CR49" i="5"/>
  <c r="DQ49" i="5"/>
  <c r="J52" i="5"/>
  <c r="AG52" i="5"/>
  <c r="BE52" i="5"/>
  <c r="BZ52" i="5"/>
  <c r="CW52" i="5"/>
  <c r="Q54" i="5"/>
  <c r="AS54" i="5"/>
  <c r="BN54" i="5"/>
  <c r="CT54" i="5"/>
  <c r="AI56" i="5"/>
  <c r="BF56" i="5"/>
  <c r="CH56" i="5"/>
  <c r="Q57" i="5"/>
  <c r="AW57" i="5"/>
  <c r="CD57" i="5"/>
  <c r="DT57" i="5"/>
  <c r="Y59" i="5"/>
  <c r="CC59" i="5"/>
  <c r="F44" i="5"/>
  <c r="AA44" i="5"/>
  <c r="AU44" i="5"/>
  <c r="BM44" i="5"/>
  <c r="CF44" i="5"/>
  <c r="DA44" i="5"/>
  <c r="EA44" i="5"/>
  <c r="G47" i="5"/>
  <c r="AF47" i="5"/>
  <c r="AY47" i="5"/>
  <c r="BR47" i="5"/>
  <c r="CO47" i="5"/>
  <c r="DJ47" i="5"/>
  <c r="I49" i="5"/>
  <c r="AE49" i="5"/>
  <c r="AX49" i="5"/>
  <c r="BU49" i="5"/>
  <c r="CS49" i="5"/>
  <c r="DR49" i="5"/>
  <c r="K52" i="5"/>
  <c r="AH52" i="5"/>
  <c r="BF52" i="5"/>
  <c r="CA52" i="5"/>
  <c r="CX52" i="5"/>
  <c r="EA52" i="5"/>
  <c r="U54" i="5"/>
  <c r="AT54" i="5"/>
  <c r="BP54" i="5"/>
  <c r="CU54" i="5"/>
  <c r="DR56" i="5"/>
  <c r="CW56" i="5"/>
  <c r="CY56" i="5"/>
  <c r="CE56" i="5"/>
  <c r="BN56" i="5"/>
  <c r="AX56" i="5"/>
  <c r="AH56" i="5"/>
  <c r="O56" i="5"/>
  <c r="CX56" i="5"/>
  <c r="CD56" i="5"/>
  <c r="BM56" i="5"/>
  <c r="AW56" i="5"/>
  <c r="AG56" i="5"/>
  <c r="N56" i="5"/>
  <c r="DT56" i="5"/>
  <c r="CV56" i="5"/>
  <c r="CC56" i="5"/>
  <c r="BL56" i="5"/>
  <c r="AV56" i="5"/>
  <c r="AF56" i="5"/>
  <c r="M56" i="5"/>
  <c r="DQ56" i="5"/>
  <c r="CU56" i="5"/>
  <c r="CB56" i="5"/>
  <c r="BK56" i="5"/>
  <c r="AU56" i="5"/>
  <c r="AE56" i="5"/>
  <c r="L56" i="5"/>
  <c r="DL56" i="5"/>
  <c r="CR56" i="5"/>
  <c r="BY56" i="5"/>
  <c r="BH56" i="5"/>
  <c r="AR56" i="5"/>
  <c r="AB56" i="5"/>
  <c r="I56" i="5"/>
  <c r="EE56" i="5"/>
  <c r="DH56" i="5"/>
  <c r="CO56" i="5"/>
  <c r="BU56" i="5"/>
  <c r="BE56" i="5"/>
  <c r="AO56" i="5"/>
  <c r="Y56" i="5"/>
  <c r="F56" i="5"/>
  <c r="AJ56" i="5"/>
  <c r="BG56" i="5"/>
  <c r="CJ56" i="5"/>
  <c r="DP56" i="5"/>
  <c r="U57" i="5"/>
  <c r="BB57" i="5"/>
  <c r="CG57" i="5"/>
  <c r="Z59" i="5"/>
  <c r="CT59" i="5"/>
  <c r="J49" i="5"/>
  <c r="AF49" i="5"/>
  <c r="BB49" i="5"/>
  <c r="BW49" i="5"/>
  <c r="CT49" i="5"/>
  <c r="L52" i="5"/>
  <c r="AM52" i="5"/>
  <c r="BG52" i="5"/>
  <c r="CB52" i="5"/>
  <c r="DD52" i="5"/>
  <c r="EB52" i="5"/>
  <c r="V54" i="5"/>
  <c r="AU54" i="5"/>
  <c r="BQ54" i="5"/>
  <c r="CV54" i="5"/>
  <c r="EA54" i="5"/>
  <c r="V57" i="5"/>
  <c r="BC57" i="5"/>
  <c r="CH57" i="5"/>
  <c r="AN59" i="5"/>
  <c r="CU59" i="5"/>
  <c r="K49" i="5"/>
  <c r="AG49" i="5"/>
  <c r="BC49" i="5"/>
  <c r="BX49" i="5"/>
  <c r="CU49" i="5"/>
  <c r="M52" i="5"/>
  <c r="AN52" i="5"/>
  <c r="BH52" i="5"/>
  <c r="CC52" i="5"/>
  <c r="DE52" i="5"/>
  <c r="EC52" i="5"/>
  <c r="W54" i="5"/>
  <c r="AV54" i="5"/>
  <c r="BS54" i="5"/>
  <c r="CW54" i="5"/>
  <c r="EB54" i="5"/>
  <c r="BJ56" i="5"/>
  <c r="CM56" i="5"/>
  <c r="W57" i="5"/>
  <c r="BD57" i="5"/>
  <c r="CP57" i="5"/>
  <c r="AO59" i="5"/>
  <c r="CV59" i="5"/>
  <c r="I44" i="5"/>
  <c r="AF44" i="5"/>
  <c r="AX44" i="5"/>
  <c r="BP44" i="5"/>
  <c r="CJ44" i="5"/>
  <c r="DE44" i="5"/>
  <c r="ED44" i="5"/>
  <c r="M47" i="5"/>
  <c r="AI47" i="5"/>
  <c r="BB47" i="5"/>
  <c r="BU47" i="5"/>
  <c r="CR47" i="5"/>
  <c r="DT47" i="5"/>
  <c r="L49" i="5"/>
  <c r="AH49" i="5"/>
  <c r="BD49" i="5"/>
  <c r="BY49" i="5"/>
  <c r="CV49" i="5"/>
  <c r="N52" i="5"/>
  <c r="AO52" i="5"/>
  <c r="BI52" i="5"/>
  <c r="CD52" i="5"/>
  <c r="DG52" i="5"/>
  <c r="ED52" i="5"/>
  <c r="X54" i="5"/>
  <c r="AW54" i="5"/>
  <c r="BT54" i="5"/>
  <c r="CX54" i="5"/>
  <c r="EA55" i="5"/>
  <c r="DD55" i="5"/>
  <c r="CL55" i="5"/>
  <c r="BS55" i="5"/>
  <c r="BC55" i="5"/>
  <c r="AM55" i="5"/>
  <c r="W55" i="5"/>
  <c r="DZ55" i="5"/>
  <c r="DB55" i="5"/>
  <c r="CJ55" i="5"/>
  <c r="BR55" i="5"/>
  <c r="BB55" i="5"/>
  <c r="AL55" i="5"/>
  <c r="V55" i="5"/>
  <c r="DA55" i="5"/>
  <c r="CH55" i="5"/>
  <c r="BQ55" i="5"/>
  <c r="BA55" i="5"/>
  <c r="AK55" i="5"/>
  <c r="U55" i="5"/>
  <c r="CZ55" i="5"/>
  <c r="CG55" i="5"/>
  <c r="BP55" i="5"/>
  <c r="AZ55" i="5"/>
  <c r="AJ55" i="5"/>
  <c r="Q55" i="5"/>
  <c r="DR55" i="5"/>
  <c r="CW55" i="5"/>
  <c r="CD55" i="5"/>
  <c r="BM55" i="5"/>
  <c r="AW55" i="5"/>
  <c r="AG55" i="5"/>
  <c r="N55" i="5"/>
  <c r="DN55" i="5"/>
  <c r="CT55" i="5"/>
  <c r="CA55" i="5"/>
  <c r="BJ55" i="5"/>
  <c r="AT55" i="5"/>
  <c r="AD55" i="5"/>
  <c r="K55" i="5"/>
  <c r="AE55" i="5"/>
  <c r="BF55" i="5"/>
  <c r="CE55" i="5"/>
  <c r="DJ55" i="5"/>
  <c r="J56" i="5"/>
  <c r="AM56" i="5"/>
  <c r="BO56" i="5"/>
  <c r="CP56" i="5"/>
  <c r="Y57" i="5"/>
  <c r="BE57" i="5"/>
  <c r="CQ57" i="5"/>
  <c r="EB57" i="5"/>
  <c r="AP59" i="5"/>
  <c r="CW59" i="5"/>
  <c r="M49" i="5"/>
  <c r="AL49" i="5"/>
  <c r="BE49" i="5"/>
  <c r="BZ49" i="5"/>
  <c r="CW49" i="5"/>
  <c r="DZ49" i="5"/>
  <c r="O52" i="5"/>
  <c r="AP52" i="5"/>
  <c r="BJ52" i="5"/>
  <c r="CE52" i="5"/>
  <c r="DH52" i="5"/>
  <c r="EE52" i="5"/>
  <c r="AC54" i="5"/>
  <c r="AX54" i="5"/>
  <c r="BZ54" i="5"/>
  <c r="CZ54" i="5"/>
  <c r="Z57" i="5"/>
  <c r="BF57" i="5"/>
  <c r="CS57" i="5"/>
  <c r="EC57" i="5"/>
  <c r="AQ59" i="5"/>
  <c r="CY59" i="5"/>
  <c r="M44" i="5"/>
  <c r="AH44" i="5"/>
  <c r="AZ44" i="5"/>
  <c r="BR44" i="5"/>
  <c r="CM44" i="5"/>
  <c r="DH44" i="5"/>
  <c r="EF44" i="5"/>
  <c r="O47" i="5"/>
  <c r="AK47" i="5"/>
  <c r="BD47" i="5"/>
  <c r="BX47" i="5"/>
  <c r="CW47" i="5"/>
  <c r="N49" i="5"/>
  <c r="AM49" i="5"/>
  <c r="BF49" i="5"/>
  <c r="CA49" i="5"/>
  <c r="DB49" i="5"/>
  <c r="EA49" i="5"/>
  <c r="W52" i="5"/>
  <c r="AQ52" i="5"/>
  <c r="BK52" i="5"/>
  <c r="CL52" i="5"/>
  <c r="DI52" i="5"/>
  <c r="EF52" i="5"/>
  <c r="AD54" i="5"/>
  <c r="AZ54" i="5"/>
  <c r="CA54" i="5"/>
  <c r="DA54" i="5"/>
  <c r="P56" i="5"/>
  <c r="AP56" i="5"/>
  <c r="BQ56" i="5"/>
  <c r="CS56" i="5"/>
  <c r="EA56" i="5"/>
  <c r="AC57" i="5"/>
  <c r="BG57" i="5"/>
  <c r="CU57" i="5"/>
  <c r="AR59" i="5"/>
  <c r="DQ59" i="5"/>
  <c r="P47" i="5"/>
  <c r="AL47" i="5"/>
  <c r="BE47" i="5"/>
  <c r="BY47" i="5"/>
  <c r="CX47" i="5"/>
  <c r="O49" i="5"/>
  <c r="AN49" i="5"/>
  <c r="BG49" i="5"/>
  <c r="CB49" i="5"/>
  <c r="DD49" i="5"/>
  <c r="EB49" i="5"/>
  <c r="X52" i="5"/>
  <c r="AR52" i="5"/>
  <c r="BL52" i="5"/>
  <c r="CM52" i="5"/>
  <c r="DJ52" i="5"/>
  <c r="AE54" i="5"/>
  <c r="BA54" i="5"/>
  <c r="CB54" i="5"/>
  <c r="DD54" i="5"/>
  <c r="Q56" i="5"/>
  <c r="AQ56" i="5"/>
  <c r="BR56" i="5"/>
  <c r="CT56" i="5"/>
  <c r="EB56" i="5"/>
  <c r="AE57" i="5"/>
  <c r="BK57" i="5"/>
  <c r="CV57" i="5"/>
  <c r="BF59" i="5"/>
  <c r="DR59" i="5"/>
  <c r="O44" i="5"/>
  <c r="AJ44" i="5"/>
  <c r="BB44" i="5"/>
  <c r="BT44" i="5"/>
  <c r="CP44" i="5"/>
  <c r="DJ44" i="5"/>
  <c r="Q47" i="5"/>
  <c r="AM47" i="5"/>
  <c r="BF47" i="5"/>
  <c r="CC47" i="5"/>
  <c r="CY47" i="5"/>
  <c r="DZ47" i="5"/>
  <c r="V49" i="5"/>
  <c r="AO49" i="5"/>
  <c r="BH49" i="5"/>
  <c r="CC49" i="5"/>
  <c r="DE49" i="5"/>
  <c r="EC49" i="5"/>
  <c r="Y52" i="5"/>
  <c r="AS52" i="5"/>
  <c r="BM52" i="5"/>
  <c r="CO52" i="5"/>
  <c r="DL52" i="5"/>
  <c r="AF54" i="5"/>
  <c r="BB54" i="5"/>
  <c r="CC54" i="5"/>
  <c r="DE54" i="5"/>
  <c r="I55" i="5"/>
  <c r="AN55" i="5"/>
  <c r="BK55" i="5"/>
  <c r="CP55" i="5"/>
  <c r="DT55" i="5"/>
  <c r="U56" i="5"/>
  <c r="AS56" i="5"/>
  <c r="BS56" i="5"/>
  <c r="CZ56" i="5"/>
  <c r="EC56" i="5"/>
  <c r="AJ57" i="5"/>
  <c r="BN57" i="5"/>
  <c r="CW57" i="5"/>
  <c r="BG59" i="5"/>
  <c r="DN65" i="5"/>
  <c r="CT65" i="5"/>
  <c r="CA65" i="5"/>
  <c r="BJ65" i="5"/>
  <c r="AT65" i="5"/>
  <c r="AD65" i="5"/>
  <c r="K65" i="5"/>
  <c r="DL65" i="5"/>
  <c r="CS65" i="5"/>
  <c r="BZ65" i="5"/>
  <c r="BI65" i="5"/>
  <c r="AS65" i="5"/>
  <c r="AC65" i="5"/>
  <c r="J65" i="5"/>
  <c r="ED65" i="5"/>
  <c r="DE65" i="5"/>
  <c r="CJ65" i="5"/>
  <c r="BP65" i="5"/>
  <c r="AX65" i="5"/>
  <c r="AF65" i="5"/>
  <c r="I65" i="5"/>
  <c r="EC65" i="5"/>
  <c r="DD65" i="5"/>
  <c r="CH65" i="5"/>
  <c r="BO65" i="5"/>
  <c r="AW65" i="5"/>
  <c r="AE65" i="5"/>
  <c r="H65" i="5"/>
  <c r="EB65" i="5"/>
  <c r="DB65" i="5"/>
  <c r="CG65" i="5"/>
  <c r="BN65" i="5"/>
  <c r="AV65" i="5"/>
  <c r="AB65" i="5"/>
  <c r="G65" i="5"/>
  <c r="EA65" i="5"/>
  <c r="DA65" i="5"/>
  <c r="CF65" i="5"/>
  <c r="CX65" i="5"/>
  <c r="CC65" i="5"/>
  <c r="BH65" i="5"/>
  <c r="AP65" i="5"/>
  <c r="X65" i="5"/>
  <c r="CW65" i="5"/>
  <c r="CB65" i="5"/>
  <c r="BG65" i="5"/>
  <c r="AO65" i="5"/>
  <c r="W65" i="5"/>
  <c r="DT65" i="5"/>
  <c r="CV65" i="5"/>
  <c r="BY65" i="5"/>
  <c r="BF65" i="5"/>
  <c r="AN65" i="5"/>
  <c r="V65" i="5"/>
  <c r="AK65" i="5"/>
  <c r="BQ65" i="5"/>
  <c r="CY65" i="5"/>
  <c r="L65" i="5"/>
  <c r="AM65" i="5"/>
  <c r="BS65" i="5"/>
  <c r="DG65" i="5"/>
  <c r="N65" i="5"/>
  <c r="AR65" i="5"/>
  <c r="BU65" i="5"/>
  <c r="DI65" i="5"/>
  <c r="O65" i="5"/>
  <c r="AU65" i="5"/>
  <c r="BW65" i="5"/>
  <c r="DJ65" i="5"/>
  <c r="X53" i="5"/>
  <c r="AN53" i="5"/>
  <c r="BD53" i="5"/>
  <c r="BT53" i="5"/>
  <c r="CM53" i="5"/>
  <c r="DE53" i="5"/>
  <c r="EB53" i="5"/>
  <c r="BJ62" i="5"/>
  <c r="CD62" i="5"/>
  <c r="DD62" i="5"/>
  <c r="AU64" i="5"/>
  <c r="CB64" i="5"/>
  <c r="DJ64" i="5"/>
  <c r="P65" i="5"/>
  <c r="AY65" i="5"/>
  <c r="BX65" i="5"/>
  <c r="DP65" i="5"/>
  <c r="Q65" i="5"/>
  <c r="AZ65" i="5"/>
  <c r="CD65" i="5"/>
  <c r="DQ65" i="5"/>
  <c r="U65" i="5"/>
  <c r="BA65" i="5"/>
  <c r="CE65" i="5"/>
  <c r="DR65" i="5"/>
  <c r="DA62" i="5"/>
  <c r="CH62" i="5"/>
  <c r="BQ62" i="5"/>
  <c r="BA62" i="5"/>
  <c r="AK62" i="5"/>
  <c r="U62" i="5"/>
  <c r="CZ62" i="5"/>
  <c r="CG62" i="5"/>
  <c r="BP62" i="5"/>
  <c r="AZ62" i="5"/>
  <c r="AJ62" i="5"/>
  <c r="Q62" i="5"/>
  <c r="CY62" i="5"/>
  <c r="CF62" i="5"/>
  <c r="BO62" i="5"/>
  <c r="AY62" i="5"/>
  <c r="AI62" i="5"/>
  <c r="P62" i="5"/>
  <c r="DP62" i="5"/>
  <c r="AA62" i="5"/>
  <c r="AT62" i="5"/>
  <c r="BM62" i="5"/>
  <c r="CL62" i="5"/>
  <c r="DH62" i="5"/>
  <c r="EE62" i="5"/>
  <c r="Z64" i="5"/>
  <c r="BC64" i="5"/>
  <c r="CG64" i="5"/>
  <c r="Y65" i="5"/>
  <c r="BB65" i="5"/>
  <c r="CL65" i="5"/>
  <c r="Z65" i="5"/>
  <c r="BC65" i="5"/>
  <c r="CM65" i="5"/>
  <c r="AA65" i="5"/>
  <c r="BD65" i="5"/>
  <c r="CO65" i="5"/>
  <c r="X51" i="5"/>
  <c r="AN51" i="5"/>
  <c r="BD51" i="5"/>
  <c r="BT51" i="5"/>
  <c r="CM51" i="5"/>
  <c r="DE51" i="5"/>
  <c r="EB51" i="5"/>
  <c r="K53" i="5"/>
  <c r="AD53" i="5"/>
  <c r="AT53" i="5"/>
  <c r="BJ53" i="5"/>
  <c r="CA53" i="5"/>
  <c r="CT53" i="5"/>
  <c r="DN53" i="5"/>
  <c r="DP60" i="5"/>
  <c r="CU60" i="5"/>
  <c r="CB60" i="5"/>
  <c r="BK60" i="5"/>
  <c r="AU60" i="5"/>
  <c r="AE60" i="5"/>
  <c r="L60" i="5"/>
  <c r="DL60" i="5"/>
  <c r="CS60" i="5"/>
  <c r="BZ60" i="5"/>
  <c r="BI60" i="5"/>
  <c r="AS60" i="5"/>
  <c r="AC60" i="5"/>
  <c r="J60" i="5"/>
  <c r="Z60" i="5"/>
  <c r="AR60" i="5"/>
  <c r="BL60" i="5"/>
  <c r="CE60" i="5"/>
  <c r="CZ60" i="5"/>
  <c r="DZ60" i="5"/>
  <c r="H62" i="5"/>
  <c r="AD62" i="5"/>
  <c r="AW62" i="5"/>
  <c r="BS62" i="5"/>
  <c r="CP62" i="5"/>
  <c r="DL62" i="5"/>
  <c r="AC64" i="5"/>
  <c r="BI64" i="5"/>
  <c r="CP64" i="5"/>
  <c r="DZ64" i="5"/>
  <c r="AG65" i="5"/>
  <c r="BE65" i="5"/>
  <c r="CP65" i="5"/>
  <c r="DZ65" i="5"/>
  <c r="X48" i="5"/>
  <c r="AN48" i="5"/>
  <c r="BD48" i="5"/>
  <c r="BT48" i="5"/>
  <c r="CM48" i="5"/>
  <c r="DE48" i="5"/>
  <c r="EB48" i="5"/>
  <c r="F51" i="5"/>
  <c r="Y51" i="5"/>
  <c r="AO51" i="5"/>
  <c r="BE51" i="5"/>
  <c r="BU51" i="5"/>
  <c r="CO51" i="5"/>
  <c r="DG51" i="5"/>
  <c r="EC51" i="5"/>
  <c r="L53" i="5"/>
  <c r="AE53" i="5"/>
  <c r="AU53" i="5"/>
  <c r="BK53" i="5"/>
  <c r="CB53" i="5"/>
  <c r="CU53" i="5"/>
  <c r="DP53" i="5"/>
  <c r="AR58" i="5"/>
  <c r="BJ58" i="5"/>
  <c r="CC58" i="5"/>
  <c r="F60" i="5"/>
  <c r="AA60" i="5"/>
  <c r="AT60" i="5"/>
  <c r="BM60" i="5"/>
  <c r="CF60" i="5"/>
  <c r="DA60" i="5"/>
  <c r="EA60" i="5"/>
  <c r="I62" i="5"/>
  <c r="AE62" i="5"/>
  <c r="AX62" i="5"/>
  <c r="BT62" i="5"/>
  <c r="CQ62" i="5"/>
  <c r="DN62" i="5"/>
  <c r="AG64" i="5"/>
  <c r="BJ64" i="5"/>
  <c r="CQ64" i="5"/>
  <c r="EA64" i="5"/>
  <c r="AH65" i="5"/>
  <c r="BK65" i="5"/>
  <c r="CQ65" i="5"/>
  <c r="EE65" i="5"/>
  <c r="X45" i="5"/>
  <c r="AN45" i="5"/>
  <c r="BD45" i="5"/>
  <c r="BT45" i="5"/>
  <c r="CM45" i="5"/>
  <c r="DE45" i="5"/>
  <c r="EB45" i="5"/>
  <c r="F48" i="5"/>
  <c r="Y48" i="5"/>
  <c r="AO48" i="5"/>
  <c r="BE48" i="5"/>
  <c r="BU48" i="5"/>
  <c r="CO48" i="5"/>
  <c r="DG48" i="5"/>
  <c r="EC48" i="5"/>
  <c r="G51" i="5"/>
  <c r="Z51" i="5"/>
  <c r="AP51" i="5"/>
  <c r="BF51" i="5"/>
  <c r="BW51" i="5"/>
  <c r="CP51" i="5"/>
  <c r="DH51" i="5"/>
  <c r="ED51" i="5"/>
  <c r="M53" i="5"/>
  <c r="AF53" i="5"/>
  <c r="AV53" i="5"/>
  <c r="BL53" i="5"/>
  <c r="CC53" i="5"/>
  <c r="CV53" i="5"/>
  <c r="DQ53" i="5"/>
  <c r="EC58" i="5"/>
  <c r="DG58" i="5"/>
  <c r="CO58" i="5"/>
  <c r="BU58" i="5"/>
  <c r="BE58" i="5"/>
  <c r="AO58" i="5"/>
  <c r="Y58" i="5"/>
  <c r="F58" i="5"/>
  <c r="EA58" i="5"/>
  <c r="DD58" i="5"/>
  <c r="CL58" i="5"/>
  <c r="BS58" i="5"/>
  <c r="BC58" i="5"/>
  <c r="AM58" i="5"/>
  <c r="W58" i="5"/>
  <c r="AA58" i="5"/>
  <c r="AS58" i="5"/>
  <c r="BK58" i="5"/>
  <c r="CD58" i="5"/>
  <c r="CY58" i="5"/>
  <c r="G60" i="5"/>
  <c r="AB60" i="5"/>
  <c r="AV60" i="5"/>
  <c r="BN60" i="5"/>
  <c r="CG60" i="5"/>
  <c r="DB60" i="5"/>
  <c r="EB60" i="5"/>
  <c r="J62" i="5"/>
  <c r="AF62" i="5"/>
  <c r="BB62" i="5"/>
  <c r="BU62" i="5"/>
  <c r="CR62" i="5"/>
  <c r="DQ62" i="5"/>
  <c r="AJ64" i="5"/>
  <c r="BK64" i="5"/>
  <c r="CU64" i="5"/>
  <c r="AI65" i="5"/>
  <c r="BL65" i="5"/>
  <c r="CR65" i="5"/>
  <c r="EF65" i="5"/>
  <c r="F45" i="5"/>
  <c r="Y45" i="5"/>
  <c r="AO45" i="5"/>
  <c r="BE45" i="5"/>
  <c r="BU45" i="5"/>
  <c r="CO45" i="5"/>
  <c r="DG45" i="5"/>
  <c r="G48" i="5"/>
  <c r="Z48" i="5"/>
  <c r="AP48" i="5"/>
  <c r="BF48" i="5"/>
  <c r="BW48" i="5"/>
  <c r="CP48" i="5"/>
  <c r="DH48" i="5"/>
  <c r="H51" i="5"/>
  <c r="AA51" i="5"/>
  <c r="AQ51" i="5"/>
  <c r="BG51" i="5"/>
  <c r="BX51" i="5"/>
  <c r="CQ51" i="5"/>
  <c r="DI51" i="5"/>
  <c r="N53" i="5"/>
  <c r="AG53" i="5"/>
  <c r="AW53" i="5"/>
  <c r="BM53" i="5"/>
  <c r="CD53" i="5"/>
  <c r="CW53" i="5"/>
  <c r="G58" i="5"/>
  <c r="AB58" i="5"/>
  <c r="AT58" i="5"/>
  <c r="BL58" i="5"/>
  <c r="CE58" i="5"/>
  <c r="CZ58" i="5"/>
  <c r="DZ58" i="5"/>
  <c r="H60" i="5"/>
  <c r="AD60" i="5"/>
  <c r="AW60" i="5"/>
  <c r="BO60" i="5"/>
  <c r="CH60" i="5"/>
  <c r="DD60" i="5"/>
  <c r="EC60" i="5"/>
  <c r="K62" i="5"/>
  <c r="AG62" i="5"/>
  <c r="BC62" i="5"/>
  <c r="BW62" i="5"/>
  <c r="CS62" i="5"/>
  <c r="DR62" i="5"/>
  <c r="CY64" i="5"/>
  <c r="CF64" i="5"/>
  <c r="BO64" i="5"/>
  <c r="AY64" i="5"/>
  <c r="AI64" i="5"/>
  <c r="P64" i="5"/>
  <c r="DT64" i="5"/>
  <c r="CX64" i="5"/>
  <c r="CE64" i="5"/>
  <c r="BN64" i="5"/>
  <c r="AX64" i="5"/>
  <c r="AH64" i="5"/>
  <c r="O64" i="5"/>
  <c r="DQ64" i="5"/>
  <c r="CT64" i="5"/>
  <c r="BY64" i="5"/>
  <c r="BF64" i="5"/>
  <c r="AN64" i="5"/>
  <c r="V64" i="5"/>
  <c r="DP64" i="5"/>
  <c r="CS64" i="5"/>
  <c r="BX64" i="5"/>
  <c r="BE64" i="5"/>
  <c r="AM64" i="5"/>
  <c r="U64" i="5"/>
  <c r="DN64" i="5"/>
  <c r="CR64" i="5"/>
  <c r="BW64" i="5"/>
  <c r="BD64" i="5"/>
  <c r="AL64" i="5"/>
  <c r="Q64" i="5"/>
  <c r="EE64" i="5"/>
  <c r="DH64" i="5"/>
  <c r="CM64" i="5"/>
  <c r="BR64" i="5"/>
  <c r="AZ64" i="5"/>
  <c r="AF64" i="5"/>
  <c r="K64" i="5"/>
  <c r="ED64" i="5"/>
  <c r="DG64" i="5"/>
  <c r="CL64" i="5"/>
  <c r="BQ64" i="5"/>
  <c r="AW64" i="5"/>
  <c r="AE64" i="5"/>
  <c r="J64" i="5"/>
  <c r="EC64" i="5"/>
  <c r="DE64" i="5"/>
  <c r="CJ64" i="5"/>
  <c r="BP64" i="5"/>
  <c r="AV64" i="5"/>
  <c r="AD64" i="5"/>
  <c r="I64" i="5"/>
  <c r="AK64" i="5"/>
  <c r="BL64" i="5"/>
  <c r="CV64" i="5"/>
  <c r="EF64" i="5"/>
  <c r="AJ65" i="5"/>
  <c r="BM65" i="5"/>
  <c r="CU65" i="5"/>
  <c r="Q68" i="5"/>
  <c r="AM68" i="5"/>
  <c r="BF68" i="5"/>
  <c r="CC68" i="5"/>
  <c r="CY68" i="5"/>
  <c r="DZ68" i="5"/>
  <c r="W68" i="5"/>
  <c r="AP68" i="5"/>
  <c r="BL68" i="5"/>
  <c r="CF68" i="5"/>
  <c r="DB68" i="5"/>
  <c r="EC68" i="5"/>
  <c r="EB63" i="5"/>
  <c r="DE63" i="5"/>
  <c r="CM63" i="5"/>
  <c r="BT63" i="5"/>
  <c r="EA63" i="5"/>
  <c r="DD63" i="5"/>
  <c r="CL63" i="5"/>
  <c r="BS63" i="5"/>
  <c r="BC63" i="5"/>
  <c r="X63" i="5"/>
  <c r="AN63" i="5"/>
  <c r="BE63" i="5"/>
  <c r="BX63" i="5"/>
  <c r="CS63" i="5"/>
  <c r="DP63" i="5"/>
  <c r="Z67" i="5"/>
  <c r="AS67" i="5"/>
  <c r="BL67" i="5"/>
  <c r="CJ67" i="5"/>
  <c r="DG67" i="5"/>
  <c r="X68" i="5"/>
  <c r="AQ68" i="5"/>
  <c r="BM68" i="5"/>
  <c r="CG68" i="5"/>
  <c r="DD68" i="5"/>
  <c r="ED68" i="5"/>
  <c r="AB70" i="5"/>
  <c r="BC70" i="5"/>
  <c r="CC70" i="5"/>
  <c r="F63" i="5"/>
  <c r="Y63" i="5"/>
  <c r="AO63" i="5"/>
  <c r="BF63" i="5"/>
  <c r="BY63" i="5"/>
  <c r="CT63" i="5"/>
  <c r="DQ63" i="5"/>
  <c r="CZ67" i="5"/>
  <c r="CG67" i="5"/>
  <c r="BP67" i="5"/>
  <c r="AZ67" i="5"/>
  <c r="AJ67" i="5"/>
  <c r="Q67" i="5"/>
  <c r="CY67" i="5"/>
  <c r="CF67" i="5"/>
  <c r="BO67" i="5"/>
  <c r="AY67" i="5"/>
  <c r="AI67" i="5"/>
  <c r="P67" i="5"/>
  <c r="DT67" i="5"/>
  <c r="CX67" i="5"/>
  <c r="CE67" i="5"/>
  <c r="BN67" i="5"/>
  <c r="AX67" i="5"/>
  <c r="AH67" i="5"/>
  <c r="O67" i="5"/>
  <c r="AA67" i="5"/>
  <c r="AT67" i="5"/>
  <c r="BM67" i="5"/>
  <c r="CL67" i="5"/>
  <c r="DH67" i="5"/>
  <c r="EE67" i="5"/>
  <c r="Y68" i="5"/>
  <c r="AR68" i="5"/>
  <c r="BN68" i="5"/>
  <c r="CH68" i="5"/>
  <c r="DE68" i="5"/>
  <c r="EE68" i="5"/>
  <c r="ED70" i="5"/>
  <c r="DH70" i="5"/>
  <c r="CP70" i="5"/>
  <c r="BW70" i="5"/>
  <c r="EC70" i="5"/>
  <c r="DG70" i="5"/>
  <c r="CO70" i="5"/>
  <c r="BU70" i="5"/>
  <c r="BE70" i="5"/>
  <c r="DT70" i="5"/>
  <c r="CX70" i="5"/>
  <c r="CE70" i="5"/>
  <c r="BN70" i="5"/>
  <c r="AX70" i="5"/>
  <c r="DQ70" i="5"/>
  <c r="CS70" i="5"/>
  <c r="BT70" i="5"/>
  <c r="BB70" i="5"/>
  <c r="AK70" i="5"/>
  <c r="U70" i="5"/>
  <c r="DP70" i="5"/>
  <c r="CR70" i="5"/>
  <c r="BS70" i="5"/>
  <c r="BA70" i="5"/>
  <c r="AJ70" i="5"/>
  <c r="Q70" i="5"/>
  <c r="DN70" i="5"/>
  <c r="CQ70" i="5"/>
  <c r="BR70" i="5"/>
  <c r="AZ70" i="5"/>
  <c r="AI70" i="5"/>
  <c r="P70" i="5"/>
  <c r="EF70" i="5"/>
  <c r="DD70" i="5"/>
  <c r="CG70" i="5"/>
  <c r="BL70" i="5"/>
  <c r="AT70" i="5"/>
  <c r="AD70" i="5"/>
  <c r="K70" i="5"/>
  <c r="EE70" i="5"/>
  <c r="DB70" i="5"/>
  <c r="CF70" i="5"/>
  <c r="BK70" i="5"/>
  <c r="AS70" i="5"/>
  <c r="AC70" i="5"/>
  <c r="J70" i="5"/>
  <c r="AE70" i="5"/>
  <c r="BD70" i="5"/>
  <c r="CD70" i="5"/>
  <c r="DR70" i="5"/>
  <c r="G63" i="5"/>
  <c r="Z63" i="5"/>
  <c r="AP63" i="5"/>
  <c r="BG63" i="5"/>
  <c r="BZ63" i="5"/>
  <c r="CU63" i="5"/>
  <c r="DR63" i="5"/>
  <c r="F67" i="5"/>
  <c r="AB67" i="5"/>
  <c r="AU67" i="5"/>
  <c r="BQ67" i="5"/>
  <c r="CM67" i="5"/>
  <c r="DI67" i="5"/>
  <c r="EF67" i="5"/>
  <c r="Z68" i="5"/>
  <c r="AV68" i="5"/>
  <c r="BO68" i="5"/>
  <c r="CJ68" i="5"/>
  <c r="DG68" i="5"/>
  <c r="F70" i="5"/>
  <c r="AF70" i="5"/>
  <c r="BF70" i="5"/>
  <c r="CH70" i="5"/>
  <c r="DP68" i="5"/>
  <c r="CU68" i="5"/>
  <c r="CB68" i="5"/>
  <c r="BK68" i="5"/>
  <c r="AU68" i="5"/>
  <c r="AE68" i="5"/>
  <c r="L68" i="5"/>
  <c r="DN68" i="5"/>
  <c r="CT68" i="5"/>
  <c r="CA68" i="5"/>
  <c r="BJ68" i="5"/>
  <c r="AT68" i="5"/>
  <c r="AD68" i="5"/>
  <c r="K68" i="5"/>
  <c r="DL68" i="5"/>
  <c r="CS68" i="5"/>
  <c r="BZ68" i="5"/>
  <c r="BI68" i="5"/>
  <c r="AS68" i="5"/>
  <c r="AC68" i="5"/>
  <c r="J68" i="5"/>
  <c r="AA68" i="5"/>
  <c r="AW68" i="5"/>
  <c r="BP68" i="5"/>
  <c r="CL68" i="5"/>
  <c r="DH68" i="5"/>
  <c r="CP67" i="5"/>
  <c r="DL67" i="5"/>
  <c r="F68" i="5"/>
  <c r="AB68" i="5"/>
  <c r="AX68" i="5"/>
  <c r="BQ68" i="5"/>
  <c r="CM68" i="5"/>
  <c r="DI68" i="5"/>
  <c r="H70" i="5"/>
  <c r="AH70" i="5"/>
  <c r="BH70" i="5"/>
  <c r="CL70" i="5"/>
  <c r="I67" i="5"/>
  <c r="AE67" i="5"/>
  <c r="BA67" i="5"/>
  <c r="BT67" i="5"/>
  <c r="CQ67" i="5"/>
  <c r="DN67" i="5"/>
  <c r="G68" i="5"/>
  <c r="AF68" i="5"/>
  <c r="AY68" i="5"/>
  <c r="BR68" i="5"/>
  <c r="CO68" i="5"/>
  <c r="DJ68" i="5"/>
  <c r="I70" i="5"/>
  <c r="AL70" i="5"/>
  <c r="BI70" i="5"/>
  <c r="CM70" i="5"/>
  <c r="DZ70" i="5"/>
  <c r="X61" i="5"/>
  <c r="AN61" i="5"/>
  <c r="BD61" i="5"/>
  <c r="BT61" i="5"/>
  <c r="CM61" i="5"/>
  <c r="DE61" i="5"/>
  <c r="EB61" i="5"/>
  <c r="K63" i="5"/>
  <c r="AD63" i="5"/>
  <c r="AT63" i="5"/>
  <c r="BK63" i="5"/>
  <c r="CD63" i="5"/>
  <c r="CY63" i="5"/>
  <c r="J67" i="5"/>
  <c r="AF67" i="5"/>
  <c r="BB67" i="5"/>
  <c r="BU67" i="5"/>
  <c r="CR67" i="5"/>
  <c r="DP67" i="5"/>
  <c r="H68" i="5"/>
  <c r="AG68" i="5"/>
  <c r="AZ68" i="5"/>
  <c r="BS68" i="5"/>
  <c r="CP68" i="5"/>
  <c r="DQ68" i="5"/>
  <c r="L70" i="5"/>
  <c r="AM70" i="5"/>
  <c r="BJ70" i="5"/>
  <c r="CT70" i="5"/>
  <c r="EA70" i="5"/>
  <c r="BH71" i="5"/>
  <c r="CU71" i="5"/>
  <c r="EF73" i="5"/>
  <c r="DJ73" i="5"/>
  <c r="CR73" i="5"/>
  <c r="BY73" i="5"/>
  <c r="BH73" i="5"/>
  <c r="AR73" i="5"/>
  <c r="AB73" i="5"/>
  <c r="I73" i="5"/>
  <c r="EE73" i="5"/>
  <c r="DI73" i="5"/>
  <c r="CQ73" i="5"/>
  <c r="BX73" i="5"/>
  <c r="BG73" i="5"/>
  <c r="AQ73" i="5"/>
  <c r="AA73" i="5"/>
  <c r="H73" i="5"/>
  <c r="ED73" i="5"/>
  <c r="DH73" i="5"/>
  <c r="CP73" i="5"/>
  <c r="BW73" i="5"/>
  <c r="BF73" i="5"/>
  <c r="AP73" i="5"/>
  <c r="Z73" i="5"/>
  <c r="G73" i="5"/>
  <c r="DA73" i="5"/>
  <c r="CH73" i="5"/>
  <c r="BQ73" i="5"/>
  <c r="BA73" i="5"/>
  <c r="AK73" i="5"/>
  <c r="U73" i="5"/>
  <c r="CZ73" i="5"/>
  <c r="CG73" i="5"/>
  <c r="BP73" i="5"/>
  <c r="AZ73" i="5"/>
  <c r="AJ73" i="5"/>
  <c r="Q73" i="5"/>
  <c r="CY73" i="5"/>
  <c r="CF73" i="5"/>
  <c r="BO73" i="5"/>
  <c r="AY73" i="5"/>
  <c r="AI73" i="5"/>
  <c r="P73" i="5"/>
  <c r="CU73" i="5"/>
  <c r="BR73" i="5"/>
  <c r="AS73" i="5"/>
  <c r="N73" i="5"/>
  <c r="CT73" i="5"/>
  <c r="BN73" i="5"/>
  <c r="AO73" i="5"/>
  <c r="M73" i="5"/>
  <c r="CS73" i="5"/>
  <c r="BM73" i="5"/>
  <c r="AN73" i="5"/>
  <c r="L73" i="5"/>
  <c r="DT73" i="5"/>
  <c r="CO73" i="5"/>
  <c r="BL73" i="5"/>
  <c r="AM73" i="5"/>
  <c r="K73" i="5"/>
  <c r="DR73" i="5"/>
  <c r="CM73" i="5"/>
  <c r="BK73" i="5"/>
  <c r="AL73" i="5"/>
  <c r="J73" i="5"/>
  <c r="DN73" i="5"/>
  <c r="CE73" i="5"/>
  <c r="BE73" i="5"/>
  <c r="AF73" i="5"/>
  <c r="DL73" i="5"/>
  <c r="CD73" i="5"/>
  <c r="BD73" i="5"/>
  <c r="AE73" i="5"/>
  <c r="DG73" i="5"/>
  <c r="CC73" i="5"/>
  <c r="BC73" i="5"/>
  <c r="AD73" i="5"/>
  <c r="DE73" i="5"/>
  <c r="CB73" i="5"/>
  <c r="BB73" i="5"/>
  <c r="AC73" i="5"/>
  <c r="DD73" i="5"/>
  <c r="CA73" i="5"/>
  <c r="AX73" i="5"/>
  <c r="Y73" i="5"/>
  <c r="BU73" i="5"/>
  <c r="EC73" i="5"/>
  <c r="L63" i="5"/>
  <c r="AE63" i="5"/>
  <c r="AU63" i="5"/>
  <c r="BL63" i="5"/>
  <c r="CE63" i="5"/>
  <c r="CZ63" i="5"/>
  <c r="DZ63" i="5"/>
  <c r="K67" i="5"/>
  <c r="AG67" i="5"/>
  <c r="BC67" i="5"/>
  <c r="BW67" i="5"/>
  <c r="CS67" i="5"/>
  <c r="DQ67" i="5"/>
  <c r="I68" i="5"/>
  <c r="AH68" i="5"/>
  <c r="BA68" i="5"/>
  <c r="BT68" i="5"/>
  <c r="CQ68" i="5"/>
  <c r="DR68" i="5"/>
  <c r="M70" i="5"/>
  <c r="AN70" i="5"/>
  <c r="BM70" i="5"/>
  <c r="CU70" i="5"/>
  <c r="EB70" i="5"/>
  <c r="F73" i="5"/>
  <c r="BZ73" i="5"/>
  <c r="G61" i="5"/>
  <c r="Z61" i="5"/>
  <c r="AP61" i="5"/>
  <c r="BF61" i="5"/>
  <c r="BW61" i="5"/>
  <c r="CP61" i="5"/>
  <c r="DH61" i="5"/>
  <c r="M63" i="5"/>
  <c r="AF63" i="5"/>
  <c r="AV63" i="5"/>
  <c r="BM63" i="5"/>
  <c r="CF63" i="5"/>
  <c r="DA63" i="5"/>
  <c r="EC63" i="5"/>
  <c r="L67" i="5"/>
  <c r="AK67" i="5"/>
  <c r="BD67" i="5"/>
  <c r="BX67" i="5"/>
  <c r="CT67" i="5"/>
  <c r="DR67" i="5"/>
  <c r="M68" i="5"/>
  <c r="AI68" i="5"/>
  <c r="BB68" i="5"/>
  <c r="BU68" i="5"/>
  <c r="CR68" i="5"/>
  <c r="DT68" i="5"/>
  <c r="N70" i="5"/>
  <c r="AO70" i="5"/>
  <c r="BO70" i="5"/>
  <c r="CV70" i="5"/>
  <c r="DA71" i="5"/>
  <c r="CH71" i="5"/>
  <c r="BQ71" i="5"/>
  <c r="BA71" i="5"/>
  <c r="AK71" i="5"/>
  <c r="U71" i="5"/>
  <c r="CZ71" i="5"/>
  <c r="CG71" i="5"/>
  <c r="BP71" i="5"/>
  <c r="AZ71" i="5"/>
  <c r="AJ71" i="5"/>
  <c r="Q71" i="5"/>
  <c r="DL71" i="5"/>
  <c r="CS71" i="5"/>
  <c r="BZ71" i="5"/>
  <c r="BI71" i="5"/>
  <c r="AS71" i="5"/>
  <c r="AC71" i="5"/>
  <c r="J71" i="5"/>
  <c r="DR71" i="5"/>
  <c r="CT71" i="5"/>
  <c r="BW71" i="5"/>
  <c r="BC71" i="5"/>
  <c r="AH71" i="5"/>
  <c r="L71" i="5"/>
  <c r="DQ71" i="5"/>
  <c r="CR71" i="5"/>
  <c r="BU71" i="5"/>
  <c r="BB71" i="5"/>
  <c r="AG71" i="5"/>
  <c r="K71" i="5"/>
  <c r="DP71" i="5"/>
  <c r="CQ71" i="5"/>
  <c r="BT71" i="5"/>
  <c r="AY71" i="5"/>
  <c r="AF71" i="5"/>
  <c r="I71" i="5"/>
  <c r="ED71" i="5"/>
  <c r="DG71" i="5"/>
  <c r="CJ71" i="5"/>
  <c r="BM71" i="5"/>
  <c r="AT71" i="5"/>
  <c r="Z71" i="5"/>
  <c r="EC71" i="5"/>
  <c r="DE71" i="5"/>
  <c r="CF71" i="5"/>
  <c r="BL71" i="5"/>
  <c r="AR71" i="5"/>
  <c r="Y71" i="5"/>
  <c r="EA71" i="5"/>
  <c r="DB71" i="5"/>
  <c r="CD71" i="5"/>
  <c r="BJ71" i="5"/>
  <c r="AL71" i="5"/>
  <c r="BN71" i="5"/>
  <c r="CW71" i="5"/>
  <c r="O73" i="5"/>
  <c r="CJ73" i="5"/>
  <c r="DT75" i="5"/>
  <c r="CX75" i="5"/>
  <c r="CE75" i="5"/>
  <c r="BN75" i="5"/>
  <c r="AX75" i="5"/>
  <c r="AH75" i="5"/>
  <c r="O75" i="5"/>
  <c r="DR75" i="5"/>
  <c r="CW75" i="5"/>
  <c r="CD75" i="5"/>
  <c r="BM75" i="5"/>
  <c r="AW75" i="5"/>
  <c r="AG75" i="5"/>
  <c r="N75" i="5"/>
  <c r="DQ75" i="5"/>
  <c r="CV75" i="5"/>
  <c r="CC75" i="5"/>
  <c r="BL75" i="5"/>
  <c r="AV75" i="5"/>
  <c r="AF75" i="5"/>
  <c r="M75" i="5"/>
  <c r="DP75" i="5"/>
  <c r="EE75" i="5"/>
  <c r="DI75" i="5"/>
  <c r="CQ75" i="5"/>
  <c r="BX75" i="5"/>
  <c r="BG75" i="5"/>
  <c r="AQ75" i="5"/>
  <c r="AA75" i="5"/>
  <c r="H75" i="5"/>
  <c r="ED75" i="5"/>
  <c r="DH75" i="5"/>
  <c r="CP75" i="5"/>
  <c r="BW75" i="5"/>
  <c r="BF75" i="5"/>
  <c r="AP75" i="5"/>
  <c r="Z75" i="5"/>
  <c r="G75" i="5"/>
  <c r="EC75" i="5"/>
  <c r="DG75" i="5"/>
  <c r="CO75" i="5"/>
  <c r="BU75" i="5"/>
  <c r="BE75" i="5"/>
  <c r="AO75" i="5"/>
  <c r="Y75" i="5"/>
  <c r="F75" i="5"/>
  <c r="AJ75" i="5"/>
  <c r="BI75" i="5"/>
  <c r="CJ75" i="5"/>
  <c r="AM78" i="5"/>
  <c r="CG78" i="5"/>
  <c r="EA78" i="5"/>
  <c r="K74" i="6"/>
  <c r="AN78" i="5"/>
  <c r="CH78" i="5"/>
  <c r="EB78" i="5"/>
  <c r="AS78" i="5"/>
  <c r="I122" i="6"/>
  <c r="B132" i="8" s="1"/>
  <c r="E132" i="8" s="1"/>
  <c r="F132" i="8" s="1"/>
  <c r="CY78" i="5"/>
  <c r="CF78" i="5"/>
  <c r="BO78" i="5"/>
  <c r="AY78" i="5"/>
  <c r="AI78" i="5"/>
  <c r="P78" i="5"/>
  <c r="DT78" i="5"/>
  <c r="CX78" i="5"/>
  <c r="CE78" i="5"/>
  <c r="BN78" i="5"/>
  <c r="AX78" i="5"/>
  <c r="AH78" i="5"/>
  <c r="O78" i="5"/>
  <c r="DR78" i="5"/>
  <c r="CW78" i="5"/>
  <c r="CD78" i="5"/>
  <c r="BM78" i="5"/>
  <c r="AW78" i="5"/>
  <c r="AG78" i="5"/>
  <c r="N78" i="5"/>
  <c r="DQ78" i="5"/>
  <c r="CV78" i="5"/>
  <c r="CC78" i="5"/>
  <c r="BL78" i="5"/>
  <c r="AV78" i="5"/>
  <c r="AF78" i="5"/>
  <c r="M78" i="5"/>
  <c r="DP78" i="5"/>
  <c r="CU78" i="5"/>
  <c r="CB78" i="5"/>
  <c r="BK78" i="5"/>
  <c r="AU78" i="5"/>
  <c r="AE78" i="5"/>
  <c r="L78" i="5"/>
  <c r="DL78" i="5"/>
  <c r="CS78" i="5"/>
  <c r="BZ78" i="5"/>
  <c r="BI78" i="5"/>
  <c r="EF78" i="5"/>
  <c r="DJ78" i="5"/>
  <c r="CR78" i="5"/>
  <c r="BY78" i="5"/>
  <c r="BH78" i="5"/>
  <c r="AR78" i="5"/>
  <c r="AB78" i="5"/>
  <c r="I78" i="5"/>
  <c r="EE78" i="5"/>
  <c r="DI78" i="5"/>
  <c r="CQ78" i="5"/>
  <c r="BX78" i="5"/>
  <c r="BG78" i="5"/>
  <c r="AQ78" i="5"/>
  <c r="AA78" i="5"/>
  <c r="H78" i="5"/>
  <c r="ED78" i="5"/>
  <c r="DH78" i="5"/>
  <c r="CP78" i="5"/>
  <c r="BW78" i="5"/>
  <c r="BF78" i="5"/>
  <c r="AP78" i="5"/>
  <c r="Z78" i="5"/>
  <c r="G78" i="5"/>
  <c r="EC78" i="5"/>
  <c r="DG78" i="5"/>
  <c r="CO78" i="5"/>
  <c r="BU78" i="5"/>
  <c r="BE78" i="5"/>
  <c r="AO78" i="5"/>
  <c r="Y78" i="5"/>
  <c r="F78" i="5"/>
  <c r="AT78" i="5"/>
  <c r="CL78" i="5"/>
  <c r="K57" i="6"/>
  <c r="K96" i="6"/>
  <c r="J96" i="6"/>
  <c r="I123" i="6"/>
  <c r="B133" i="8" s="1"/>
  <c r="E133" i="8" s="1"/>
  <c r="F133" i="8" s="1"/>
  <c r="EA74" i="5"/>
  <c r="DD74" i="5"/>
  <c r="CL74" i="5"/>
  <c r="BS74" i="5"/>
  <c r="BC74" i="5"/>
  <c r="AM74" i="5"/>
  <c r="W74" i="5"/>
  <c r="DZ74" i="5"/>
  <c r="DB74" i="5"/>
  <c r="CJ74" i="5"/>
  <c r="BR74" i="5"/>
  <c r="BB74" i="5"/>
  <c r="AL74" i="5"/>
  <c r="V74" i="5"/>
  <c r="DA74" i="5"/>
  <c r="CH74" i="5"/>
  <c r="BQ74" i="5"/>
  <c r="BA74" i="5"/>
  <c r="AK74" i="5"/>
  <c r="U74" i="5"/>
  <c r="DQ74" i="5"/>
  <c r="CV74" i="5"/>
  <c r="CC74" i="5"/>
  <c r="BL74" i="5"/>
  <c r="AV74" i="5"/>
  <c r="AF74" i="5"/>
  <c r="M74" i="5"/>
  <c r="DP74" i="5"/>
  <c r="CU74" i="5"/>
  <c r="CB74" i="5"/>
  <c r="BK74" i="5"/>
  <c r="AU74" i="5"/>
  <c r="AE74" i="5"/>
  <c r="L74" i="5"/>
  <c r="DN74" i="5"/>
  <c r="CT74" i="5"/>
  <c r="CA74" i="5"/>
  <c r="BJ74" i="5"/>
  <c r="AT74" i="5"/>
  <c r="AD74" i="5"/>
  <c r="K74" i="5"/>
  <c r="AG74" i="5"/>
  <c r="BF74" i="5"/>
  <c r="CF74" i="5"/>
  <c r="DJ74" i="5"/>
  <c r="L75" i="5"/>
  <c r="AN75" i="5"/>
  <c r="BP75" i="5"/>
  <c r="CS75" i="5"/>
  <c r="EA75" i="5"/>
  <c r="J78" i="5"/>
  <c r="AZ78" i="5"/>
  <c r="CM78" i="5"/>
  <c r="J25" i="6"/>
  <c r="J57" i="6"/>
  <c r="I124" i="6"/>
  <c r="B134" i="8" s="1"/>
  <c r="F74" i="5"/>
  <c r="AH74" i="5"/>
  <c r="BG74" i="5"/>
  <c r="CG74" i="5"/>
  <c r="DL74" i="5"/>
  <c r="P75" i="5"/>
  <c r="AR75" i="5"/>
  <c r="BQ75" i="5"/>
  <c r="CT75" i="5"/>
  <c r="EB75" i="5"/>
  <c r="K78" i="5"/>
  <c r="BA78" i="5"/>
  <c r="CT78" i="5"/>
  <c r="K25" i="6"/>
  <c r="K87" i="6"/>
  <c r="E19" i="6" s="1"/>
  <c r="J87" i="6"/>
  <c r="G74" i="5"/>
  <c r="AI74" i="5"/>
  <c r="BH74" i="5"/>
  <c r="CM74" i="5"/>
  <c r="DR74" i="5"/>
  <c r="Q75" i="5"/>
  <c r="AS75" i="5"/>
  <c r="BR75" i="5"/>
  <c r="CU75" i="5"/>
  <c r="EF75" i="5"/>
  <c r="Q78" i="5"/>
  <c r="BB78" i="5"/>
  <c r="CZ78" i="5"/>
  <c r="K26" i="6"/>
  <c r="J26" i="6"/>
  <c r="K77" i="6"/>
  <c r="J77" i="6"/>
  <c r="H74" i="5"/>
  <c r="AJ74" i="5"/>
  <c r="BI74" i="5"/>
  <c r="CO74" i="5"/>
  <c r="DT74" i="5"/>
  <c r="U75" i="5"/>
  <c r="AT75" i="5"/>
  <c r="BS75" i="5"/>
  <c r="CY75" i="5"/>
  <c r="DL76" i="5"/>
  <c r="CS76" i="5"/>
  <c r="BZ76" i="5"/>
  <c r="BI76" i="5"/>
  <c r="AS76" i="5"/>
  <c r="AC76" i="5"/>
  <c r="J76" i="5"/>
  <c r="EF76" i="5"/>
  <c r="DJ76" i="5"/>
  <c r="CR76" i="5"/>
  <c r="BY76" i="5"/>
  <c r="BH76" i="5"/>
  <c r="AR76" i="5"/>
  <c r="AB76" i="5"/>
  <c r="I76" i="5"/>
  <c r="EE76" i="5"/>
  <c r="DI76" i="5"/>
  <c r="CQ76" i="5"/>
  <c r="BX76" i="5"/>
  <c r="BG76" i="5"/>
  <c r="AQ76" i="5"/>
  <c r="AA76" i="5"/>
  <c r="H76" i="5"/>
  <c r="ED76" i="5"/>
  <c r="DH76" i="5"/>
  <c r="CP76" i="5"/>
  <c r="BW76" i="5"/>
  <c r="BF76" i="5"/>
  <c r="AP76" i="5"/>
  <c r="Z76" i="5"/>
  <c r="G76" i="5"/>
  <c r="DZ76" i="5"/>
  <c r="DB76" i="5"/>
  <c r="CJ76" i="5"/>
  <c r="BR76" i="5"/>
  <c r="BB76" i="5"/>
  <c r="AL76" i="5"/>
  <c r="V76" i="5"/>
  <c r="DA76" i="5"/>
  <c r="CH76" i="5"/>
  <c r="BQ76" i="5"/>
  <c r="BA76" i="5"/>
  <c r="AK76" i="5"/>
  <c r="U76" i="5"/>
  <c r="CZ76" i="5"/>
  <c r="CG76" i="5"/>
  <c r="BP76" i="5"/>
  <c r="AZ76" i="5"/>
  <c r="AJ76" i="5"/>
  <c r="Q76" i="5"/>
  <c r="AI76" i="5"/>
  <c r="BM76" i="5"/>
  <c r="CU76" i="5"/>
  <c r="EA76" i="5"/>
  <c r="U78" i="5"/>
  <c r="BC78" i="5"/>
  <c r="DA78" i="5"/>
  <c r="K41" i="6"/>
  <c r="I74" i="5"/>
  <c r="AN74" i="5"/>
  <c r="BM74" i="5"/>
  <c r="CP74" i="5"/>
  <c r="V75" i="5"/>
  <c r="AU75" i="5"/>
  <c r="BT75" i="5"/>
  <c r="CZ75" i="5"/>
  <c r="F76" i="5"/>
  <c r="AM76" i="5"/>
  <c r="BN76" i="5"/>
  <c r="CV76" i="5"/>
  <c r="EB76" i="5"/>
  <c r="V78" i="5"/>
  <c r="BD78" i="5"/>
  <c r="DB78" i="5"/>
  <c r="K68" i="6"/>
  <c r="J68" i="6"/>
  <c r="K60" i="6"/>
  <c r="J60" i="6"/>
  <c r="K28" i="6"/>
  <c r="J28" i="6"/>
  <c r="O74" i="5"/>
  <c r="AQ74" i="5"/>
  <c r="BP74" i="5"/>
  <c r="CS74" i="5"/>
  <c r="EB74" i="5"/>
  <c r="AB75" i="5"/>
  <c r="BA75" i="5"/>
  <c r="CA75" i="5"/>
  <c r="DD75" i="5"/>
  <c r="AC78" i="5"/>
  <c r="BQ78" i="5"/>
  <c r="DN78" i="5"/>
  <c r="J36" i="6"/>
  <c r="K52" i="6"/>
  <c r="J52" i="6"/>
  <c r="P74" i="5"/>
  <c r="AR74" i="5"/>
  <c r="BT74" i="5"/>
  <c r="CW74" i="5"/>
  <c r="EC74" i="5"/>
  <c r="AC75" i="5"/>
  <c r="BB75" i="5"/>
  <c r="CB75" i="5"/>
  <c r="DE75" i="5"/>
  <c r="AD78" i="5"/>
  <c r="BR78" i="5"/>
  <c r="K36" i="6"/>
  <c r="K44" i="6"/>
  <c r="J44" i="6"/>
  <c r="X69" i="5"/>
  <c r="AN69" i="5"/>
  <c r="BD69" i="5"/>
  <c r="BT69" i="5"/>
  <c r="CM69" i="5"/>
  <c r="DE69" i="5"/>
  <c r="EB69" i="5"/>
  <c r="Q74" i="5"/>
  <c r="AS74" i="5"/>
  <c r="BU74" i="5"/>
  <c r="CX74" i="5"/>
  <c r="ED74" i="5"/>
  <c r="AD75" i="5"/>
  <c r="BC75" i="5"/>
  <c r="CF75" i="5"/>
  <c r="DJ75" i="5"/>
  <c r="O76" i="5"/>
  <c r="AV76" i="5"/>
  <c r="CA76" i="5"/>
  <c r="DE76" i="5"/>
  <c r="AJ78" i="5"/>
  <c r="BS78" i="5"/>
  <c r="J30" i="6"/>
  <c r="K93" i="6"/>
  <c r="K117" i="6"/>
  <c r="J117" i="6"/>
  <c r="X66" i="5"/>
  <c r="AN66" i="5"/>
  <c r="BD66" i="5"/>
  <c r="BT66" i="5"/>
  <c r="CM66" i="5"/>
  <c r="DE66" i="5"/>
  <c r="EB66" i="5"/>
  <c r="F69" i="5"/>
  <c r="Y69" i="5"/>
  <c r="AO69" i="5"/>
  <c r="BE69" i="5"/>
  <c r="BU69" i="5"/>
  <c r="CO69" i="5"/>
  <c r="DG69" i="5"/>
  <c r="EC69" i="5"/>
  <c r="X74" i="5"/>
  <c r="AW74" i="5"/>
  <c r="BW74" i="5"/>
  <c r="CY74" i="5"/>
  <c r="EE74" i="5"/>
  <c r="AE75" i="5"/>
  <c r="BD75" i="5"/>
  <c r="CG75" i="5"/>
  <c r="DL75" i="5"/>
  <c r="P76" i="5"/>
  <c r="AW76" i="5"/>
  <c r="CB76" i="5"/>
  <c r="DG76" i="5"/>
  <c r="AK78" i="5"/>
  <c r="BT78" i="5"/>
  <c r="K30" i="6"/>
  <c r="J93" i="6"/>
  <c r="F66" i="5"/>
  <c r="Y66" i="5"/>
  <c r="AO66" i="5"/>
  <c r="BE66" i="5"/>
  <c r="BU66" i="5"/>
  <c r="CO66" i="5"/>
  <c r="DG66" i="5"/>
  <c r="G69" i="5"/>
  <c r="Z69" i="5"/>
  <c r="AP69" i="5"/>
  <c r="BF69" i="5"/>
  <c r="BW69" i="5"/>
  <c r="CP69" i="5"/>
  <c r="DH69" i="5"/>
  <c r="Y74" i="5"/>
  <c r="AX74" i="5"/>
  <c r="BX74" i="5"/>
  <c r="CZ74" i="5"/>
  <c r="EF74" i="5"/>
  <c r="AI75" i="5"/>
  <c r="BH75" i="5"/>
  <c r="CH75" i="5"/>
  <c r="DN75" i="5"/>
  <c r="W76" i="5"/>
  <c r="AX76" i="5"/>
  <c r="CC76" i="5"/>
  <c r="DN76" i="5"/>
  <c r="AL78" i="5"/>
  <c r="CA78" i="5"/>
  <c r="DZ78" i="5"/>
  <c r="K31" i="6"/>
  <c r="J112" i="6"/>
  <c r="D23" i="6" s="1"/>
  <c r="J105" i="6"/>
  <c r="K112" i="6"/>
  <c r="E23" i="6" s="1"/>
  <c r="J47" i="6"/>
  <c r="J63" i="6"/>
  <c r="J80" i="6"/>
  <c r="J99" i="6"/>
  <c r="K122" i="6"/>
  <c r="C40" i="6"/>
  <c r="B146" i="8" s="1"/>
  <c r="J42" i="6"/>
  <c r="K47" i="6"/>
  <c r="J58" i="6"/>
  <c r="K63" i="6"/>
  <c r="J75" i="6"/>
  <c r="K80" i="6"/>
  <c r="J94" i="6"/>
  <c r="K99" i="6"/>
  <c r="J114" i="6"/>
  <c r="D24" i="6" s="1"/>
  <c r="X72" i="5"/>
  <c r="AN72" i="5"/>
  <c r="BD72" i="5"/>
  <c r="BT72" i="5"/>
  <c r="CM72" i="5"/>
  <c r="DE72" i="5"/>
  <c r="EB72" i="5"/>
  <c r="L77" i="5"/>
  <c r="AE77" i="5"/>
  <c r="AU77" i="5"/>
  <c r="BK77" i="5"/>
  <c r="CB77" i="5"/>
  <c r="CU77" i="5"/>
  <c r="DP77" i="5"/>
  <c r="J21" i="6"/>
  <c r="J37" i="6"/>
  <c r="K42" i="6"/>
  <c r="J53" i="6"/>
  <c r="K58" i="6"/>
  <c r="J69" i="6"/>
  <c r="K75" i="6"/>
  <c r="J89" i="6"/>
  <c r="K94" i="6"/>
  <c r="J107" i="6"/>
  <c r="K114" i="6"/>
  <c r="E24" i="6" s="1"/>
  <c r="K123" i="6"/>
  <c r="C41" i="6"/>
  <c r="B147" i="8" s="1"/>
  <c r="E147" i="8" s="1"/>
  <c r="F147" i="8" s="1"/>
  <c r="M77" i="5"/>
  <c r="AF77" i="5"/>
  <c r="AV77" i="5"/>
  <c r="BL77" i="5"/>
  <c r="CC77" i="5"/>
  <c r="CV77" i="5"/>
  <c r="DQ77" i="5"/>
  <c r="N77" i="5"/>
  <c r="AG77" i="5"/>
  <c r="AW77" i="5"/>
  <c r="BM77" i="5"/>
  <c r="CD77" i="5"/>
  <c r="CW77" i="5"/>
  <c r="DR77" i="5"/>
  <c r="C42" i="6"/>
  <c r="B148" i="8" s="1"/>
  <c r="E148" i="8" s="1"/>
  <c r="F148" i="8" s="1"/>
  <c r="K116" i="6"/>
  <c r="H125" i="6"/>
  <c r="K17" i="6"/>
  <c r="K33" i="6"/>
  <c r="K49" i="6"/>
  <c r="K65" i="6"/>
  <c r="K82" i="6"/>
  <c r="K101" i="6"/>
  <c r="CH77" i="5"/>
  <c r="DA77" i="5"/>
  <c r="J23" i="6"/>
  <c r="J39" i="6"/>
  <c r="J55" i="6"/>
  <c r="J72" i="6"/>
  <c r="J91" i="6"/>
  <c r="J109" i="6"/>
  <c r="C44" i="6"/>
  <c r="B150" i="8" s="1"/>
  <c r="L72" i="5"/>
  <c r="AE72" i="5"/>
  <c r="AU72" i="5"/>
  <c r="BK72" i="5"/>
  <c r="CB72" i="5"/>
  <c r="CU72" i="5"/>
  <c r="DP72" i="5"/>
  <c r="V77" i="5"/>
  <c r="AL77" i="5"/>
  <c r="BB77" i="5"/>
  <c r="BR77" i="5"/>
  <c r="CJ77" i="5"/>
  <c r="DB77" i="5"/>
  <c r="DZ77" i="5"/>
  <c r="J18" i="6"/>
  <c r="J34" i="6"/>
  <c r="J50" i="6"/>
  <c r="J66" i="6"/>
  <c r="J84" i="6"/>
  <c r="D18" i="6" s="1"/>
  <c r="J102" i="6"/>
  <c r="M72" i="5"/>
  <c r="AF72" i="5"/>
  <c r="AV72" i="5"/>
  <c r="BL72" i="5"/>
  <c r="CC72" i="5"/>
  <c r="CV72" i="5"/>
  <c r="DQ72" i="5"/>
  <c r="W77" i="5"/>
  <c r="AM77" i="5"/>
  <c r="BC77" i="5"/>
  <c r="BS77" i="5"/>
  <c r="CL77" i="5"/>
  <c r="DD77" i="5"/>
  <c r="EA77" i="5"/>
  <c r="J29" i="6"/>
  <c r="J45" i="6"/>
  <c r="J61" i="6"/>
  <c r="J78" i="6"/>
  <c r="J97" i="6"/>
  <c r="J118" i="6"/>
  <c r="CW72" i="5"/>
  <c r="X77" i="5"/>
  <c r="AN77" i="5"/>
  <c r="BD77" i="5"/>
  <c r="BT77" i="5"/>
  <c r="CM77" i="5"/>
  <c r="DE77" i="5"/>
  <c r="G247" i="8" l="1"/>
  <c r="G200" i="8"/>
  <c r="D180" i="8"/>
  <c r="G173" i="8"/>
  <c r="E232" i="8"/>
  <c r="F232" i="8" s="1"/>
  <c r="D173" i="8"/>
  <c r="H232" i="8"/>
  <c r="D232" i="8"/>
  <c r="E173" i="8"/>
  <c r="F173" i="8" s="1"/>
  <c r="H252" i="8"/>
  <c r="H275" i="8"/>
  <c r="E255" i="8"/>
  <c r="F255" i="8" s="1"/>
  <c r="G248" i="8"/>
  <c r="E224" i="8"/>
  <c r="F224" i="8" s="1"/>
  <c r="E244" i="8"/>
  <c r="F244" i="8" s="1"/>
  <c r="E193" i="8"/>
  <c r="F193" i="8" s="1"/>
  <c r="D224" i="8"/>
  <c r="H192" i="8"/>
  <c r="G237" i="8"/>
  <c r="G236" i="8" s="1"/>
  <c r="G156" i="8" s="1"/>
  <c r="G224" i="8"/>
  <c r="D193" i="8"/>
  <c r="H260" i="8"/>
  <c r="E176" i="8"/>
  <c r="F176" i="8" s="1"/>
  <c r="G176" i="8"/>
  <c r="G244" i="8"/>
  <c r="G271" i="8"/>
  <c r="E258" i="8"/>
  <c r="F258" i="8" s="1"/>
  <c r="G216" i="8"/>
  <c r="D251" i="8"/>
  <c r="E251" i="8"/>
  <c r="F251" i="8" s="1"/>
  <c r="D261" i="8"/>
  <c r="E202" i="8"/>
  <c r="F202" i="8" s="1"/>
  <c r="G203" i="8"/>
  <c r="D203" i="8"/>
  <c r="E261" i="8"/>
  <c r="F261" i="8" s="1"/>
  <c r="E194" i="8"/>
  <c r="F194" i="8" s="1"/>
  <c r="D194" i="8"/>
  <c r="D187" i="8"/>
  <c r="D170" i="8"/>
  <c r="G233" i="8"/>
  <c r="E186" i="8"/>
  <c r="F186" i="8" s="1"/>
  <c r="E203" i="8"/>
  <c r="F203" i="8" s="1"/>
  <c r="D219" i="8"/>
  <c r="H261" i="8"/>
  <c r="D258" i="8"/>
  <c r="G229" i="8"/>
  <c r="E219" i="8"/>
  <c r="F219" i="8" s="1"/>
  <c r="G196" i="8"/>
  <c r="G194" i="8"/>
  <c r="G219" i="8"/>
  <c r="E187" i="8"/>
  <c r="F187" i="8" s="1"/>
  <c r="D171" i="8"/>
  <c r="G187" i="8"/>
  <c r="G199" i="8"/>
  <c r="E171" i="8"/>
  <c r="F171" i="8" s="1"/>
  <c r="G210" i="8"/>
  <c r="G170" i="8"/>
  <c r="E229" i="8"/>
  <c r="F229" i="8" s="1"/>
  <c r="D229" i="8"/>
  <c r="G262" i="8"/>
  <c r="G267" i="8"/>
  <c r="G266" i="8" s="1"/>
  <c r="G162" i="8" s="1"/>
  <c r="H271" i="8"/>
  <c r="H262" i="8"/>
  <c r="E212" i="8"/>
  <c r="F212" i="8" s="1"/>
  <c r="D212" i="8"/>
  <c r="G258" i="8"/>
  <c r="G171" i="8"/>
  <c r="G212" i="8"/>
  <c r="E196" i="8"/>
  <c r="F196" i="8" s="1"/>
  <c r="D196" i="8"/>
  <c r="G197" i="8"/>
  <c r="E234" i="8"/>
  <c r="F234" i="8" s="1"/>
  <c r="C234" i="8"/>
  <c r="C184" i="8"/>
  <c r="D184" i="8"/>
  <c r="C207" i="8"/>
  <c r="E207" i="8"/>
  <c r="F207" i="8" s="1"/>
  <c r="C27" i="6"/>
  <c r="B22" i="8" s="1"/>
  <c r="B8" i="8"/>
  <c r="D175" i="8"/>
  <c r="C175" i="8"/>
  <c r="E175" i="8"/>
  <c r="F175" i="8" s="1"/>
  <c r="D133" i="8"/>
  <c r="C245" i="8"/>
  <c r="E245" i="8"/>
  <c r="F245" i="8" s="1"/>
  <c r="C242" i="8"/>
  <c r="D242" i="8"/>
  <c r="C209" i="8"/>
  <c r="E209" i="8"/>
  <c r="F209" i="8" s="1"/>
  <c r="C190" i="8"/>
  <c r="D190" i="8"/>
  <c r="D214" i="8"/>
  <c r="C214" i="8"/>
  <c r="E214" i="8"/>
  <c r="F214" i="8" s="1"/>
  <c r="E253" i="8"/>
  <c r="F253" i="8" s="1"/>
  <c r="C253" i="8"/>
  <c r="C263" i="8"/>
  <c r="E263" i="8"/>
  <c r="F263" i="8" s="1"/>
  <c r="D225" i="8"/>
  <c r="H243" i="8"/>
  <c r="E257" i="8"/>
  <c r="F257" i="8" s="1"/>
  <c r="C257" i="8"/>
  <c r="D231" i="8"/>
  <c r="C231" i="8"/>
  <c r="E231" i="8"/>
  <c r="F231" i="8" s="1"/>
  <c r="G225" i="8"/>
  <c r="G243" i="8"/>
  <c r="G208" i="8"/>
  <c r="E185" i="8"/>
  <c r="F185" i="8" s="1"/>
  <c r="C185" i="8"/>
  <c r="C172" i="8"/>
  <c r="E172" i="8"/>
  <c r="F172" i="8" s="1"/>
  <c r="D172" i="8"/>
  <c r="E134" i="8"/>
  <c r="F134" i="8" s="1"/>
  <c r="D134" i="8"/>
  <c r="E145" i="8"/>
  <c r="F145" i="8" s="1"/>
  <c r="D145" i="8"/>
  <c r="E170" i="8"/>
  <c r="F170" i="8" s="1"/>
  <c r="C174" i="8"/>
  <c r="D174" i="8"/>
  <c r="D250" i="8"/>
  <c r="C250" i="8"/>
  <c r="E250" i="8"/>
  <c r="F250" i="8" s="1"/>
  <c r="I17" i="6"/>
  <c r="B27" i="8" s="1"/>
  <c r="B9" i="8"/>
  <c r="D176" i="8"/>
  <c r="G202" i="8"/>
  <c r="G265" i="8"/>
  <c r="G264" i="8" s="1"/>
  <c r="G161" i="8" s="1"/>
  <c r="E220" i="8"/>
  <c r="F220" i="8" s="1"/>
  <c r="C220" i="8"/>
  <c r="D220" i="8"/>
  <c r="E239" i="8"/>
  <c r="F239" i="8" s="1"/>
  <c r="C239" i="8"/>
  <c r="E150" i="8"/>
  <c r="F150" i="8" s="1"/>
  <c r="D150" i="8"/>
  <c r="D177" i="8"/>
  <c r="E225" i="8"/>
  <c r="F225" i="8" s="1"/>
  <c r="D151" i="8"/>
  <c r="G270" i="8"/>
  <c r="G269" i="8"/>
  <c r="C226" i="8"/>
  <c r="E226" i="8"/>
  <c r="F226" i="8" s="1"/>
  <c r="C222" i="8"/>
  <c r="D222" i="8"/>
  <c r="E177" i="8"/>
  <c r="F177" i="8" s="1"/>
  <c r="D147" i="8"/>
  <c r="G186" i="8"/>
  <c r="H270" i="8"/>
  <c r="G193" i="8"/>
  <c r="H251" i="8"/>
  <c r="C206" i="8"/>
  <c r="D206" i="8"/>
  <c r="H276" i="8"/>
  <c r="E184" i="8"/>
  <c r="F184" i="8" s="1"/>
  <c r="D202" i="8"/>
  <c r="E208" i="8"/>
  <c r="F208" i="8" s="1"/>
  <c r="G255" i="8"/>
  <c r="G254" i="8"/>
  <c r="G180" i="8"/>
  <c r="E204" i="8"/>
  <c r="F204" i="8" s="1"/>
  <c r="C204" i="8"/>
  <c r="D204" i="8"/>
  <c r="E149" i="8"/>
  <c r="F149" i="8" s="1"/>
  <c r="D149" i="8"/>
  <c r="G177" i="8"/>
  <c r="H254" i="8"/>
  <c r="H249" i="8"/>
  <c r="C191" i="8"/>
  <c r="E191" i="8"/>
  <c r="F191" i="8" s="1"/>
  <c r="D146" i="8"/>
  <c r="E146" i="8"/>
  <c r="F146" i="8" s="1"/>
  <c r="D148" i="8"/>
  <c r="D186" i="8"/>
  <c r="D132" i="8"/>
  <c r="D182" i="8"/>
  <c r="C182" i="8"/>
  <c r="E182" i="8"/>
  <c r="F182" i="8" s="1"/>
  <c r="G198" i="8"/>
  <c r="H197" i="8"/>
  <c r="C166" i="8"/>
  <c r="G227" i="8"/>
  <c r="G217" i="8"/>
  <c r="H217" i="8"/>
  <c r="G201" i="8"/>
  <c r="G188" i="8"/>
  <c r="H198" i="8"/>
  <c r="H201" i="8"/>
  <c r="H188" i="8"/>
  <c r="G218" i="8"/>
  <c r="H218" i="8"/>
  <c r="G260" i="8"/>
  <c r="H199" i="8"/>
  <c r="D21" i="6"/>
  <c r="D19" i="6"/>
  <c r="E22" i="6"/>
  <c r="I62" i="6"/>
  <c r="B72" i="8" s="1"/>
  <c r="I29" i="6"/>
  <c r="B39" i="8" s="1"/>
  <c r="I69" i="6"/>
  <c r="B79" i="8" s="1"/>
  <c r="I53" i="6"/>
  <c r="B63" i="8" s="1"/>
  <c r="I68" i="6"/>
  <c r="B78" i="8" s="1"/>
  <c r="I120" i="6"/>
  <c r="B130" i="8" s="1"/>
  <c r="D25" i="6"/>
  <c r="D22" i="6"/>
  <c r="E20" i="6"/>
  <c r="E25" i="6"/>
  <c r="E17" i="6"/>
  <c r="I45" i="6"/>
  <c r="B55" i="8" s="1"/>
  <c r="D16" i="6"/>
  <c r="C22" i="6"/>
  <c r="B17" i="8" s="1"/>
  <c r="I50" i="6"/>
  <c r="B60" i="8" s="1"/>
  <c r="I118" i="6"/>
  <c r="B128" i="8" s="1"/>
  <c r="I56" i="6"/>
  <c r="B66" i="8" s="1"/>
  <c r="I23" i="6"/>
  <c r="B33" i="8" s="1"/>
  <c r="I18" i="6"/>
  <c r="B28" i="8" s="1"/>
  <c r="C34" i="6"/>
  <c r="B140" i="8" s="1"/>
  <c r="I43" i="6"/>
  <c r="B53" i="8" s="1"/>
  <c r="I78" i="6"/>
  <c r="B88" i="8" s="1"/>
  <c r="I107" i="6"/>
  <c r="B117" i="8" s="1"/>
  <c r="C19" i="6"/>
  <c r="B14" i="8" s="1"/>
  <c r="I61" i="6"/>
  <c r="B71" i="8" s="1"/>
  <c r="I89" i="6"/>
  <c r="B99" i="8" s="1"/>
  <c r="C36" i="6"/>
  <c r="B142" i="8" s="1"/>
  <c r="I93" i="6"/>
  <c r="B103" i="8" s="1"/>
  <c r="I30" i="6"/>
  <c r="B40" i="8" s="1"/>
  <c r="I116" i="6"/>
  <c r="B126" i="8" s="1"/>
  <c r="I99" i="6"/>
  <c r="B109" i="8" s="1"/>
  <c r="C23" i="6"/>
  <c r="B18" i="8" s="1"/>
  <c r="I54" i="6"/>
  <c r="B64" i="8" s="1"/>
  <c r="I22" i="6"/>
  <c r="B32" i="8" s="1"/>
  <c r="I80" i="6"/>
  <c r="B90" i="8" s="1"/>
  <c r="I79" i="6"/>
  <c r="B89" i="8" s="1"/>
  <c r="I59" i="6"/>
  <c r="B69" i="8" s="1"/>
  <c r="I95" i="6"/>
  <c r="B105" i="8" s="1"/>
  <c r="C24" i="6"/>
  <c r="B19" i="8" s="1"/>
  <c r="D20" i="6"/>
  <c r="I37" i="6"/>
  <c r="B47" i="8" s="1"/>
  <c r="I94" i="6"/>
  <c r="B104" i="8" s="1"/>
  <c r="I52" i="6"/>
  <c r="B62" i="8" s="1"/>
  <c r="C18" i="6"/>
  <c r="B13" i="8" s="1"/>
  <c r="I87" i="6"/>
  <c r="B97" i="8" s="1"/>
  <c r="I74" i="6"/>
  <c r="B84" i="8" s="1"/>
  <c r="I114" i="6"/>
  <c r="B124" i="8" s="1"/>
  <c r="I26" i="6"/>
  <c r="B36" i="8" s="1"/>
  <c r="I75" i="6"/>
  <c r="B85" i="8" s="1"/>
  <c r="I24" i="6"/>
  <c r="B34" i="8" s="1"/>
  <c r="I71" i="6"/>
  <c r="B81" i="8" s="1"/>
  <c r="I42" i="6"/>
  <c r="B52" i="8" s="1"/>
  <c r="I76" i="6"/>
  <c r="B86" i="8" s="1"/>
  <c r="I65" i="6"/>
  <c r="B75" i="8" s="1"/>
  <c r="I98" i="6"/>
  <c r="B108" i="8" s="1"/>
  <c r="I82" i="6"/>
  <c r="B92" i="8" s="1"/>
  <c r="I77" i="6"/>
  <c r="B87" i="8" s="1"/>
  <c r="I36" i="6"/>
  <c r="B46" i="8" s="1"/>
  <c r="I48" i="6"/>
  <c r="B58" i="8" s="1"/>
  <c r="I20" i="6"/>
  <c r="B30" i="8" s="1"/>
  <c r="I58" i="6"/>
  <c r="B68" i="8" s="1"/>
  <c r="I49" i="6"/>
  <c r="B59" i="8" s="1"/>
  <c r="C26" i="6"/>
  <c r="B21" i="8" s="1"/>
  <c r="I57" i="6"/>
  <c r="B67" i="8" s="1"/>
  <c r="I21" i="6"/>
  <c r="B31" i="8" s="1"/>
  <c r="I64" i="6"/>
  <c r="B74" i="8" s="1"/>
  <c r="D17" i="6"/>
  <c r="I105" i="6"/>
  <c r="B115" i="8" s="1"/>
  <c r="I31" i="6"/>
  <c r="B41" i="8" s="1"/>
  <c r="C31" i="6"/>
  <c r="B137" i="8" s="1"/>
  <c r="I40" i="6"/>
  <c r="B50" i="8" s="1"/>
  <c r="E16" i="6"/>
  <c r="I108" i="6"/>
  <c r="B118" i="8" s="1"/>
  <c r="I63" i="6"/>
  <c r="B73" i="8" s="1"/>
  <c r="I90" i="6"/>
  <c r="B100" i="8" s="1"/>
  <c r="I41" i="6"/>
  <c r="B51" i="8" s="1"/>
  <c r="I25" i="6"/>
  <c r="B35" i="8" s="1"/>
  <c r="I104" i="6"/>
  <c r="B114" i="8" s="1"/>
  <c r="I86" i="6"/>
  <c r="B96" i="8" s="1"/>
  <c r="I67" i="6"/>
  <c r="B77" i="8" s="1"/>
  <c r="I51" i="6"/>
  <c r="B61" i="8" s="1"/>
  <c r="I35" i="6"/>
  <c r="B45" i="8" s="1"/>
  <c r="I19" i="6"/>
  <c r="B29" i="8" s="1"/>
  <c r="C25" i="6"/>
  <c r="B20" i="8" s="1"/>
  <c r="C21" i="6"/>
  <c r="B16" i="8" s="1"/>
  <c r="C17" i="6"/>
  <c r="B12" i="8" s="1"/>
  <c r="I109" i="6"/>
  <c r="B119" i="8" s="1"/>
  <c r="I102" i="6"/>
  <c r="B112" i="8" s="1"/>
  <c r="I46" i="6"/>
  <c r="B56" i="8" s="1"/>
  <c r="I44" i="6"/>
  <c r="B54" i="8" s="1"/>
  <c r="C33" i="6"/>
  <c r="B139" i="8" s="1"/>
  <c r="I112" i="6"/>
  <c r="B122" i="8" s="1"/>
  <c r="C37" i="6"/>
  <c r="B143" i="8" s="1"/>
  <c r="C35" i="6"/>
  <c r="B141" i="8" s="1"/>
  <c r="I60" i="6"/>
  <c r="B70" i="8" s="1"/>
  <c r="I27" i="6"/>
  <c r="B37" i="8" s="1"/>
  <c r="I92" i="6"/>
  <c r="B102" i="8" s="1"/>
  <c r="I72" i="6"/>
  <c r="B82" i="8" s="1"/>
  <c r="I66" i="6"/>
  <c r="B76" i="8" s="1"/>
  <c r="C20" i="6"/>
  <c r="B15" i="8" s="1"/>
  <c r="I81" i="6"/>
  <c r="B91" i="8" s="1"/>
  <c r="I100" i="6"/>
  <c r="B110" i="8" s="1"/>
  <c r="I33" i="6"/>
  <c r="B43" i="8" s="1"/>
  <c r="I47" i="6"/>
  <c r="B57" i="8" s="1"/>
  <c r="I110" i="6"/>
  <c r="B120" i="8" s="1"/>
  <c r="I91" i="6"/>
  <c r="B101" i="8" s="1"/>
  <c r="I38" i="6"/>
  <c r="B48" i="8" s="1"/>
  <c r="I55" i="6"/>
  <c r="B65" i="8" s="1"/>
  <c r="I117" i="6"/>
  <c r="B127" i="8" s="1"/>
  <c r="I32" i="6"/>
  <c r="B42" i="8" s="1"/>
  <c r="I39" i="6"/>
  <c r="B49" i="8" s="1"/>
  <c r="I84" i="6"/>
  <c r="B94" i="8" s="1"/>
  <c r="I101" i="6"/>
  <c r="B111" i="8" s="1"/>
  <c r="I73" i="6"/>
  <c r="B83" i="8" s="1"/>
  <c r="I97" i="6"/>
  <c r="B107" i="8" s="1"/>
  <c r="I34" i="6"/>
  <c r="B44" i="8" s="1"/>
  <c r="I28" i="6"/>
  <c r="B38" i="8" s="1"/>
  <c r="C16" i="6"/>
  <c r="B11" i="8" s="1"/>
  <c r="I96" i="6"/>
  <c r="B106" i="8" s="1"/>
  <c r="C32" i="6"/>
  <c r="B138" i="8" s="1"/>
  <c r="G268" i="8" l="1"/>
  <c r="G163" i="8" s="1"/>
  <c r="H268" i="8"/>
  <c r="H163" i="8" s="1"/>
  <c r="H257" i="8"/>
  <c r="H256" i="8" s="1"/>
  <c r="H159" i="8" s="1"/>
  <c r="G257" i="8"/>
  <c r="G256" i="8" s="1"/>
  <c r="G159" i="8" s="1"/>
  <c r="E14" i="8"/>
  <c r="F14" i="8" s="1"/>
  <c r="D14" i="8"/>
  <c r="E71" i="8"/>
  <c r="F71" i="8" s="1"/>
  <c r="D71" i="8"/>
  <c r="E110" i="8"/>
  <c r="F110" i="8" s="1"/>
  <c r="D110" i="8"/>
  <c r="H245" i="8"/>
  <c r="G245" i="8"/>
  <c r="E50" i="8"/>
  <c r="F50" i="8" s="1"/>
  <c r="D50" i="8"/>
  <c r="E47" i="8"/>
  <c r="F47" i="8" s="1"/>
  <c r="D47" i="8"/>
  <c r="E92" i="8"/>
  <c r="F92" i="8" s="1"/>
  <c r="D92" i="8"/>
  <c r="H242" i="8"/>
  <c r="G242" i="8"/>
  <c r="E11" i="8"/>
  <c r="F11" i="8" s="1"/>
  <c r="D11" i="8"/>
  <c r="E89" i="8"/>
  <c r="F89" i="8" s="1"/>
  <c r="D89" i="8"/>
  <c r="H263" i="8"/>
  <c r="H259" i="8" s="1"/>
  <c r="H160" i="8" s="1"/>
  <c r="G263" i="8"/>
  <c r="E120" i="8"/>
  <c r="F120" i="8" s="1"/>
  <c r="D120" i="8"/>
  <c r="E112" i="8"/>
  <c r="F112" i="8" s="1"/>
  <c r="D112" i="8"/>
  <c r="E105" i="8"/>
  <c r="F105" i="8" s="1"/>
  <c r="D105" i="8"/>
  <c r="E69" i="8"/>
  <c r="F69" i="8" s="1"/>
  <c r="D69" i="8"/>
  <c r="E44" i="8"/>
  <c r="F44" i="8" s="1"/>
  <c r="D44" i="8"/>
  <c r="H253" i="8"/>
  <c r="G253" i="8"/>
  <c r="G175" i="8"/>
  <c r="H175" i="8"/>
  <c r="D118" i="8"/>
  <c r="E118" i="8"/>
  <c r="F118" i="8" s="1"/>
  <c r="E57" i="8"/>
  <c r="F57" i="8" s="1"/>
  <c r="D57" i="8"/>
  <c r="E75" i="8"/>
  <c r="F75" i="8" s="1"/>
  <c r="D75" i="8"/>
  <c r="E41" i="8"/>
  <c r="F41" i="8" s="1"/>
  <c r="D41" i="8"/>
  <c r="H220" i="8"/>
  <c r="G220" i="8"/>
  <c r="E140" i="8"/>
  <c r="F140" i="8" s="1"/>
  <c r="D140" i="8"/>
  <c r="E90" i="8"/>
  <c r="F90" i="8" s="1"/>
  <c r="D90" i="8"/>
  <c r="E39" i="8"/>
  <c r="F39" i="8" s="1"/>
  <c r="D39" i="8"/>
  <c r="H222" i="8"/>
  <c r="G222" i="8"/>
  <c r="H172" i="8"/>
  <c r="G172" i="8"/>
  <c r="E117" i="8"/>
  <c r="F117" i="8" s="1"/>
  <c r="D117" i="8"/>
  <c r="E88" i="8"/>
  <c r="F88" i="8" s="1"/>
  <c r="D88" i="8"/>
  <c r="H204" i="8"/>
  <c r="G204" i="8"/>
  <c r="E61" i="8"/>
  <c r="F61" i="8" s="1"/>
  <c r="D61" i="8"/>
  <c r="H185" i="8"/>
  <c r="G185" i="8"/>
  <c r="D108" i="8"/>
  <c r="E108" i="8"/>
  <c r="F108" i="8" s="1"/>
  <c r="H182" i="8"/>
  <c r="G182" i="8"/>
  <c r="E107" i="8"/>
  <c r="F107" i="8" s="1"/>
  <c r="D107" i="8"/>
  <c r="H214" i="8"/>
  <c r="G214" i="8"/>
  <c r="B23" i="8"/>
  <c r="D22" i="8"/>
  <c r="E22" i="8"/>
  <c r="F22" i="8" s="1"/>
  <c r="H239" i="8"/>
  <c r="H238" i="8" s="1"/>
  <c r="H157" i="8" s="1"/>
  <c r="G239" i="8"/>
  <c r="G238" i="8" s="1"/>
  <c r="G157" i="8" s="1"/>
  <c r="E19" i="8"/>
  <c r="F19" i="8" s="1"/>
  <c r="D19" i="8"/>
  <c r="E91" i="8"/>
  <c r="F91" i="8" s="1"/>
  <c r="D91" i="8"/>
  <c r="E74" i="8"/>
  <c r="F74" i="8" s="1"/>
  <c r="D74" i="8"/>
  <c r="E34" i="8"/>
  <c r="F34" i="8" s="1"/>
  <c r="D34" i="8"/>
  <c r="E31" i="8"/>
  <c r="F31" i="8" s="1"/>
  <c r="D31" i="8"/>
  <c r="E37" i="8"/>
  <c r="F37" i="8" s="1"/>
  <c r="D37" i="8"/>
  <c r="E128" i="8"/>
  <c r="F128" i="8" s="1"/>
  <c r="D128" i="8"/>
  <c r="E109" i="8"/>
  <c r="F109" i="8" s="1"/>
  <c r="D109" i="8"/>
  <c r="E27" i="8"/>
  <c r="F27" i="8" s="1"/>
  <c r="D27" i="8"/>
  <c r="E106" i="8"/>
  <c r="F106" i="8" s="1"/>
  <c r="D106" i="8"/>
  <c r="E12" i="8"/>
  <c r="F12" i="8" s="1"/>
  <c r="D12" i="8"/>
  <c r="E115" i="8"/>
  <c r="F115" i="8" s="1"/>
  <c r="D115" i="8"/>
  <c r="E29" i="8"/>
  <c r="F29" i="8" s="1"/>
  <c r="D29" i="8"/>
  <c r="E94" i="8"/>
  <c r="F94" i="8" s="1"/>
  <c r="D94" i="8"/>
  <c r="E18" i="8"/>
  <c r="F18" i="8" s="1"/>
  <c r="D18" i="8"/>
  <c r="D141" i="8"/>
  <c r="E141" i="8"/>
  <c r="F141" i="8" s="1"/>
  <c r="E17" i="8"/>
  <c r="F17" i="8" s="1"/>
  <c r="D17" i="8"/>
  <c r="G207" i="8"/>
  <c r="H207" i="8"/>
  <c r="E130" i="8"/>
  <c r="F130" i="8" s="1"/>
  <c r="D130" i="8"/>
  <c r="E86" i="8"/>
  <c r="F86" i="8" s="1"/>
  <c r="D86" i="8"/>
  <c r="D81" i="8"/>
  <c r="E81" i="8"/>
  <c r="F81" i="8" s="1"/>
  <c r="E83" i="8"/>
  <c r="F83" i="8" s="1"/>
  <c r="D83" i="8"/>
  <c r="E33" i="8"/>
  <c r="F33" i="8" s="1"/>
  <c r="D33" i="8"/>
  <c r="E85" i="8"/>
  <c r="F85" i="8" s="1"/>
  <c r="D85" i="8"/>
  <c r="E67" i="8"/>
  <c r="F67" i="8" s="1"/>
  <c r="D67" i="8"/>
  <c r="B301" i="8"/>
  <c r="B317" i="8"/>
  <c r="B299" i="8"/>
  <c r="B304" i="8"/>
  <c r="B314" i="8"/>
  <c r="B307" i="8"/>
  <c r="B306" i="8"/>
  <c r="B297" i="8"/>
  <c r="B310" i="8"/>
  <c r="B298" i="8"/>
  <c r="B319" i="8"/>
  <c r="B303" i="8"/>
  <c r="B320" i="8"/>
  <c r="B316" i="8"/>
  <c r="B311" i="8"/>
  <c r="B312" i="8"/>
  <c r="E70" i="8"/>
  <c r="F70" i="8" s="1"/>
  <c r="D70" i="8"/>
  <c r="E60" i="8"/>
  <c r="F60" i="8" s="1"/>
  <c r="D60" i="8"/>
  <c r="E59" i="8"/>
  <c r="F59" i="8" s="1"/>
  <c r="D59" i="8"/>
  <c r="E127" i="8"/>
  <c r="F127" i="8" s="1"/>
  <c r="D127" i="8"/>
  <c r="E35" i="8"/>
  <c r="F35" i="8" s="1"/>
  <c r="D35" i="8"/>
  <c r="E97" i="8"/>
  <c r="F97" i="8" s="1"/>
  <c r="D97" i="8"/>
  <c r="D40" i="8"/>
  <c r="E40" i="8"/>
  <c r="F40" i="8" s="1"/>
  <c r="H250" i="8"/>
  <c r="G250" i="8"/>
  <c r="E87" i="8"/>
  <c r="F87" i="8" s="1"/>
  <c r="D87" i="8"/>
  <c r="E138" i="8"/>
  <c r="F138" i="8" s="1"/>
  <c r="D138" i="8"/>
  <c r="E43" i="8"/>
  <c r="F43" i="8" s="1"/>
  <c r="D43" i="8"/>
  <c r="E53" i="8"/>
  <c r="F53" i="8" s="1"/>
  <c r="D53" i="8"/>
  <c r="E15" i="8"/>
  <c r="F15" i="8" s="1"/>
  <c r="D15" i="8"/>
  <c r="E63" i="8"/>
  <c r="F63" i="8" s="1"/>
  <c r="D63" i="8"/>
  <c r="E79" i="8"/>
  <c r="F79" i="8" s="1"/>
  <c r="D79" i="8"/>
  <c r="E82" i="8"/>
  <c r="F82" i="8" s="1"/>
  <c r="D82" i="8"/>
  <c r="E111" i="8"/>
  <c r="F111" i="8" s="1"/>
  <c r="D111" i="8"/>
  <c r="E72" i="8"/>
  <c r="F72" i="8" s="1"/>
  <c r="D72" i="8"/>
  <c r="D36" i="8"/>
  <c r="E36" i="8"/>
  <c r="F36" i="8" s="1"/>
  <c r="H226" i="8"/>
  <c r="G226" i="8"/>
  <c r="E21" i="8"/>
  <c r="F21" i="8" s="1"/>
  <c r="D21" i="8"/>
  <c r="E84" i="8"/>
  <c r="F84" i="8" s="1"/>
  <c r="D84" i="8"/>
  <c r="E143" i="8"/>
  <c r="F143" i="8" s="1"/>
  <c r="D143" i="8"/>
  <c r="E65" i="8"/>
  <c r="F65" i="8" s="1"/>
  <c r="D65" i="8"/>
  <c r="E51" i="8"/>
  <c r="F51" i="8" s="1"/>
  <c r="D51" i="8"/>
  <c r="E13" i="8"/>
  <c r="F13" i="8" s="1"/>
  <c r="D13" i="8"/>
  <c r="E103" i="8"/>
  <c r="F103" i="8" s="1"/>
  <c r="D103" i="8"/>
  <c r="E55" i="8"/>
  <c r="F55" i="8" s="1"/>
  <c r="D55" i="8"/>
  <c r="G259" i="8"/>
  <c r="G160" i="8" s="1"/>
  <c r="G191" i="8"/>
  <c r="H191" i="8"/>
  <c r="H190" i="8"/>
  <c r="G190" i="8"/>
  <c r="H184" i="8"/>
  <c r="G184" i="8"/>
  <c r="E38" i="8"/>
  <c r="F38" i="8" s="1"/>
  <c r="D38" i="8"/>
  <c r="E78" i="8"/>
  <c r="F78" i="8" s="1"/>
  <c r="D78" i="8"/>
  <c r="E20" i="8"/>
  <c r="F20" i="8" s="1"/>
  <c r="D20" i="8"/>
  <c r="D28" i="8"/>
  <c r="E28" i="8"/>
  <c r="F28" i="8" s="1"/>
  <c r="E45" i="8"/>
  <c r="F45" i="8" s="1"/>
  <c r="D45" i="8"/>
  <c r="E102" i="8"/>
  <c r="F102" i="8" s="1"/>
  <c r="D102" i="8"/>
  <c r="E66" i="8"/>
  <c r="F66" i="8" s="1"/>
  <c r="D66" i="8"/>
  <c r="E77" i="8"/>
  <c r="F77" i="8" s="1"/>
  <c r="D77" i="8"/>
  <c r="E49" i="8"/>
  <c r="F49" i="8" s="1"/>
  <c r="D49" i="8"/>
  <c r="E124" i="8"/>
  <c r="F124" i="8" s="1"/>
  <c r="D124" i="8"/>
  <c r="E114" i="8"/>
  <c r="F114" i="8" s="1"/>
  <c r="D114" i="8"/>
  <c r="E126" i="8"/>
  <c r="F126" i="8" s="1"/>
  <c r="D126" i="8"/>
  <c r="E68" i="8"/>
  <c r="F68" i="8" s="1"/>
  <c r="D68" i="8"/>
  <c r="E122" i="8"/>
  <c r="F122" i="8" s="1"/>
  <c r="D122" i="8"/>
  <c r="E30" i="8"/>
  <c r="F30" i="8" s="1"/>
  <c r="D30" i="8"/>
  <c r="E48" i="8"/>
  <c r="F48" i="8" s="1"/>
  <c r="D48" i="8"/>
  <c r="E139" i="8"/>
  <c r="F139" i="8" s="1"/>
  <c r="D139" i="8"/>
  <c r="E100" i="8"/>
  <c r="F100" i="8" s="1"/>
  <c r="D100" i="8"/>
  <c r="E58" i="8"/>
  <c r="F58" i="8" s="1"/>
  <c r="D58" i="8"/>
  <c r="E62" i="8"/>
  <c r="F62" i="8" s="1"/>
  <c r="D62" i="8"/>
  <c r="E142" i="8"/>
  <c r="F142" i="8" s="1"/>
  <c r="D142" i="8"/>
  <c r="H206" i="8"/>
  <c r="G206" i="8"/>
  <c r="H231" i="8"/>
  <c r="G231" i="8"/>
  <c r="H234" i="8"/>
  <c r="G234" i="8"/>
  <c r="E56" i="8"/>
  <c r="F56" i="8" s="1"/>
  <c r="D56" i="8"/>
  <c r="E119" i="8"/>
  <c r="F119" i="8" s="1"/>
  <c r="D119" i="8"/>
  <c r="E137" i="8"/>
  <c r="F137" i="8" s="1"/>
  <c r="D137" i="8"/>
  <c r="E16" i="8"/>
  <c r="F16" i="8" s="1"/>
  <c r="D16" i="8"/>
  <c r="E52" i="8"/>
  <c r="F52" i="8" s="1"/>
  <c r="D52" i="8"/>
  <c r="E76" i="8"/>
  <c r="F76" i="8" s="1"/>
  <c r="D76" i="8"/>
  <c r="D32" i="8"/>
  <c r="E32" i="8"/>
  <c r="F32" i="8" s="1"/>
  <c r="E64" i="8"/>
  <c r="F64" i="8" s="1"/>
  <c r="D64" i="8"/>
  <c r="E96" i="8"/>
  <c r="F96" i="8" s="1"/>
  <c r="D96" i="8"/>
  <c r="E42" i="8"/>
  <c r="F42" i="8" s="1"/>
  <c r="D42" i="8"/>
  <c r="E101" i="8"/>
  <c r="F101" i="8" s="1"/>
  <c r="D101" i="8"/>
  <c r="E54" i="8"/>
  <c r="F54" i="8" s="1"/>
  <c r="D54" i="8"/>
  <c r="E73" i="8"/>
  <c r="F73" i="8" s="1"/>
  <c r="D73" i="8"/>
  <c r="E46" i="8"/>
  <c r="F46" i="8" s="1"/>
  <c r="D46" i="8"/>
  <c r="E104" i="8"/>
  <c r="F104" i="8" s="1"/>
  <c r="D104" i="8"/>
  <c r="E99" i="8"/>
  <c r="F99" i="8" s="1"/>
  <c r="D99" i="8"/>
  <c r="H174" i="8"/>
  <c r="G174" i="8"/>
  <c r="H209" i="8"/>
  <c r="G209" i="8"/>
  <c r="I125" i="6"/>
  <c r="C28" i="6"/>
  <c r="B296" i="8" l="1"/>
  <c r="G169" i="8"/>
  <c r="G154" i="8" s="1"/>
  <c r="H169" i="8"/>
  <c r="H154" i="8" s="1"/>
  <c r="B309" i="8"/>
  <c r="G241" i="8"/>
  <c r="G158" i="8" s="1"/>
  <c r="G223" i="8"/>
  <c r="G155" i="8" s="1"/>
  <c r="H223" i="8"/>
  <c r="H155" i="8" s="1"/>
  <c r="H241" i="8"/>
  <c r="H158" i="8" s="1"/>
</calcChain>
</file>

<file path=xl/sharedStrings.xml><?xml version="1.0" encoding="utf-8"?>
<sst xmlns="http://schemas.openxmlformats.org/spreadsheetml/2006/main" count="61505" uniqueCount="694">
  <si>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</si>
  <si>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</si>
  <si>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</si>
  <si>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</si>
  <si>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</si>
  <si>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</si>
  <si>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</si>
  <si>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</si>
  <si>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</si>
  <si>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</si>
  <si>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</si>
  <si>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</si>
  <si>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</si>
  <si>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</si>
  <si>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</si>
  <si>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</si>
  <si>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</si>
  <si>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</si>
  <si>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</si>
  <si>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</si>
  <si>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</si>
  <si>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</si>
  <si>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</si>
  <si>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</si>
  <si>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</si>
  <si>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</si>
  <si>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</si>
  <si>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</si>
  <si>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</si>
  <si>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</si>
  <si>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</si>
  <si>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</si>
  <si>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</si>
  <si>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</si>
  <si>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</si>
  <si>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</si>
  <si>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</si>
  <si>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</si>
  <si>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</si>
  <si>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</si>
  <si>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</si>
  <si>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</si>
  <si>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</si>
  <si>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</si>
  <si>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</si>
  <si>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</si>
  <si>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</si>
  <si>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</si>
  <si>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</si>
  <si>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</si>
  <si>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</si>
  <si>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</si>
  <si>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</si>
  <si>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</si>
  <si>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</si>
  <si>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</si>
  <si>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</si>
  <si>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</si>
  <si>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</si>
  <si>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</si>
  <si>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</si>
  <si>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</si>
  <si>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</si>
  <si>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</si>
  <si>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</si>
  <si>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</si>
  <si>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</si>
  <si>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</si>
  <si>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</si>
  <si>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</si>
  <si>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</si>
  <si>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</si>
  <si>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</si>
  <si>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</si>
  <si>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</si>
  <si>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</si>
  <si>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</si>
  <si>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</si>
  <si>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</si>
  <si>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</si>
  <si>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</si>
  <si>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P5163353.JPG</t>
  </si>
  <si>
    <t>TURF</t>
  </si>
  <si>
    <t>MA</t>
  </si>
  <si>
    <t>DICT</t>
  </si>
  <si>
    <t>SPO</t>
  </si>
  <si>
    <t>S</t>
  </si>
  <si>
    <t>SPR</t>
  </si>
  <si>
    <t>TAPE</t>
  </si>
  <si>
    <t>TWS</t>
  </si>
  <si>
    <t>P5163354.JPG</t>
  </si>
  <si>
    <t>WAND</t>
  </si>
  <si>
    <t>P</t>
  </si>
  <si>
    <t>DS</t>
  </si>
  <si>
    <t>C</t>
  </si>
  <si>
    <t>P5163355.JPG</t>
  </si>
  <si>
    <t>R</t>
  </si>
  <si>
    <t>P5163356.JPG</t>
  </si>
  <si>
    <t>SHAD</t>
  </si>
  <si>
    <t>P5163357.JPG</t>
  </si>
  <si>
    <t>P5163358.JPG</t>
  </si>
  <si>
    <t>CALG</t>
  </si>
  <si>
    <t>CA</t>
  </si>
  <si>
    <t>P5163359.JPG</t>
  </si>
  <si>
    <t>P5163360.JPG</t>
  </si>
  <si>
    <t>P5163361.JPG</t>
  </si>
  <si>
    <t>P5163362.JPG</t>
  </si>
  <si>
    <t>P5163363.JPG</t>
  </si>
  <si>
    <t>DCA</t>
  </si>
  <si>
    <t>P5163364.JPG</t>
  </si>
  <si>
    <t>P5163365.JPG</t>
  </si>
  <si>
    <t>P5163366.JPG</t>
  </si>
  <si>
    <t>P5163367.JPG</t>
  </si>
  <si>
    <t>P5163368.JPG</t>
  </si>
  <si>
    <t>P5163369.JPG</t>
  </si>
  <si>
    <t>P5163373.JPG</t>
  </si>
  <si>
    <t>P5163374.JPG</t>
  </si>
  <si>
    <t>P5163375.JPG</t>
  </si>
  <si>
    <t>P5163376.JPG</t>
  </si>
  <si>
    <t>P5163377.JPG</t>
  </si>
  <si>
    <t>GORG</t>
  </si>
  <si>
    <t>G</t>
  </si>
  <si>
    <t>UNK</t>
  </si>
  <si>
    <t>U</t>
  </si>
  <si>
    <t>ODC</t>
  </si>
  <si>
    <t>P5163378.JPG</t>
  </si>
  <si>
    <t>P5163379.JPG</t>
  </si>
  <si>
    <t>MILA</t>
  </si>
  <si>
    <t>P5163380.JPG</t>
  </si>
  <si>
    <t>SR</t>
  </si>
  <si>
    <t>P5163381.JPG</t>
  </si>
  <si>
    <t>P5163382.JPG</t>
  </si>
  <si>
    <t>P5163383.JPG</t>
  </si>
  <si>
    <t>P5163384.JPG</t>
  </si>
  <si>
    <t>P5163385.JPG</t>
  </si>
  <si>
    <t>P5163386.JPG</t>
  </si>
  <si>
    <t>P5163387.JPG</t>
  </si>
  <si>
    <t>P5163390.JPG</t>
  </si>
  <si>
    <t>SS</t>
  </si>
  <si>
    <t>P5163391.JPG</t>
  </si>
  <si>
    <t>P5163392.JPG</t>
  </si>
  <si>
    <t>P5163393.JPG</t>
  </si>
  <si>
    <t>P5163394.JPG</t>
  </si>
  <si>
    <t>P5163395.JPG</t>
  </si>
  <si>
    <t>P5163396.JPG</t>
  </si>
  <si>
    <t>POR</t>
  </si>
  <si>
    <t>P5163397.JPG</t>
  </si>
  <si>
    <t>P5163398.JPG</t>
  </si>
  <si>
    <t>P5163399.JPG</t>
  </si>
  <si>
    <t>P5163400.JPG</t>
  </si>
  <si>
    <t>P5163401.JPG</t>
  </si>
  <si>
    <t>P5163402.JPG</t>
  </si>
  <si>
    <t>P5163403.JPG</t>
  </si>
  <si>
    <t>P5163406.JPG</t>
  </si>
  <si>
    <t>P5163407.JPG</t>
  </si>
  <si>
    <t>P5163408.JPG</t>
  </si>
  <si>
    <t>P5163409.JPG</t>
  </si>
  <si>
    <t>P5163410.JPG</t>
  </si>
  <si>
    <t>P5163411.JPG</t>
  </si>
  <si>
    <t>P5163412.JPG</t>
  </si>
  <si>
    <t>P5163413.JPG</t>
  </si>
  <si>
    <t>P5163414.JPG</t>
  </si>
  <si>
    <t>P5163415.JPG</t>
  </si>
  <si>
    <t>P5163416.JPG</t>
  </si>
  <si>
    <t>P5163417.JPG</t>
  </si>
  <si>
    <t>P5163418.JPG</t>
  </si>
  <si>
    <t>MILC</t>
  </si>
  <si>
    <t>MILS</t>
  </si>
  <si>
    <t>P5163419.JPG</t>
  </si>
  <si>
    <t>P5163420.JPG</t>
  </si>
  <si>
    <t>P5163424.JPG</t>
  </si>
  <si>
    <t>P5163425.JPG</t>
  </si>
  <si>
    <t>P5163426.JPG</t>
  </si>
  <si>
    <t>P5163429.JPG</t>
  </si>
  <si>
    <t>PA</t>
  </si>
  <si>
    <t>P5163430.JPG</t>
  </si>
  <si>
    <t>P5163431.JPG</t>
  </si>
  <si>
    <t>P5163432.JPG</t>
  </si>
  <si>
    <t>P5163433.JPG</t>
  </si>
  <si>
    <t>P5163434.JPG</t>
  </si>
  <si>
    <t>P5163435.JPG</t>
  </si>
  <si>
    <t>MC</t>
  </si>
  <si>
    <t>BL</t>
  </si>
  <si>
    <t>P5163436.JPG</t>
  </si>
  <si>
    <t>P5163437.JPG</t>
  </si>
  <si>
    <t>P5163438.JPG</t>
  </si>
  <si>
    <t>P5163439.JPG</t>
  </si>
  <si>
    <t>P5163440.JPG</t>
  </si>
  <si>
    <t>Major Categories (% of photo excluding TWS)</t>
  </si>
  <si>
    <t>Coral</t>
  </si>
  <si>
    <t>Gorgonians</t>
  </si>
  <si>
    <t>Sponges</t>
  </si>
  <si>
    <t>Zoanthids</t>
  </si>
  <si>
    <t>Z</t>
  </si>
  <si>
    <t>Macroalgae</t>
  </si>
  <si>
    <t>Other live</t>
  </si>
  <si>
    <t>OL</t>
  </si>
  <si>
    <t>Dead coral with Algae</t>
  </si>
  <si>
    <t>Coralline Algae</t>
  </si>
  <si>
    <t>Diseased corals</t>
  </si>
  <si>
    <t>DC</t>
  </si>
  <si>
    <t>Sand, pavement, rubble</t>
  </si>
  <si>
    <t>Unknowns</t>
  </si>
  <si>
    <t>Tape, wand, shadow</t>
  </si>
  <si>
    <t>Number of points classified in image</t>
  </si>
  <si>
    <t>Sub-Categories (% of photo excluding TWS)</t>
  </si>
  <si>
    <t>Acropora cervicornis (AC)</t>
  </si>
  <si>
    <t>AC</t>
  </si>
  <si>
    <t>Acropora palmata (AP)</t>
  </si>
  <si>
    <t>AP</t>
  </si>
  <si>
    <t>Acropora prolifera (APR)</t>
  </si>
  <si>
    <t>APR</t>
  </si>
  <si>
    <t>Agaricia agaricites (AA)</t>
  </si>
  <si>
    <t>AA</t>
  </si>
  <si>
    <t>Agaricia fragilis (AF)</t>
  </si>
  <si>
    <t>AF</t>
  </si>
  <si>
    <t>Agaricia grahamae (AG)</t>
  </si>
  <si>
    <t>AG</t>
  </si>
  <si>
    <t>Agaricia lamarcki (AL)</t>
  </si>
  <si>
    <t>AL</t>
  </si>
  <si>
    <t>Agaricia tenuifolia (AT)</t>
  </si>
  <si>
    <t>AT</t>
  </si>
  <si>
    <t>Agaricia undata (AU)</t>
  </si>
  <si>
    <t>AU</t>
  </si>
  <si>
    <t>Colpophyllia breviserialis (CB)</t>
  </si>
  <si>
    <t>CB</t>
  </si>
  <si>
    <t>Colpophyllia natans (CN)</t>
  </si>
  <si>
    <t>CN</t>
  </si>
  <si>
    <t>Coral (general) (CORAL)</t>
  </si>
  <si>
    <t>CORAL</t>
  </si>
  <si>
    <t>Coral juvenile (CORJU)</t>
  </si>
  <si>
    <t>CORJU</t>
  </si>
  <si>
    <t>Dendrogyra cylindrus (DCY)</t>
  </si>
  <si>
    <t>DCY</t>
  </si>
  <si>
    <t>Dichocoenia stellaris (DST)</t>
  </si>
  <si>
    <t>DST</t>
  </si>
  <si>
    <t>Dichocoenia stokesi (DSO)</t>
  </si>
  <si>
    <t>DSO</t>
  </si>
  <si>
    <t>Diploria clivosa (DC)</t>
  </si>
  <si>
    <t>Diploria labyrinthiformis (DL)</t>
  </si>
  <si>
    <t>DL</t>
  </si>
  <si>
    <t>Diploria strigosa (DS)</t>
  </si>
  <si>
    <t>Eusmilia fastigiata (EF)</t>
  </si>
  <si>
    <t>EF</t>
  </si>
  <si>
    <t>Favia fragum (FF)</t>
  </si>
  <si>
    <t>FF</t>
  </si>
  <si>
    <t>Isophyllia sinuosa (IS)</t>
  </si>
  <si>
    <t>IS</t>
  </si>
  <si>
    <t>Leptoseris cucullata (LC)</t>
  </si>
  <si>
    <t>LC</t>
  </si>
  <si>
    <t>Madracis decactis (MD)</t>
  </si>
  <si>
    <t>MD</t>
  </si>
  <si>
    <t>Madracis mirabilis (MM)</t>
  </si>
  <si>
    <t>MM</t>
  </si>
  <si>
    <t>Manicina areolata (MAR)</t>
  </si>
  <si>
    <t>MAR</t>
  </si>
  <si>
    <t>Meandrina meandrites (MME)</t>
  </si>
  <si>
    <t>MME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</si>
  <si>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</si>
  <si>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</si>
  <si>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</si>
  <si>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</si>
  <si>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</si>
  <si>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</si>
  <si>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MFAV</t>
  </si>
  <si>
    <t>Montastrea franksi (MFRN)</t>
  </si>
  <si>
    <t>MFRN</t>
  </si>
  <si>
    <t>Mussa angulosa (MAN)</t>
  </si>
  <si>
    <t>MAN</t>
  </si>
  <si>
    <t>Mycetophyllia aliciae (MAL)</t>
  </si>
  <si>
    <t>MAL</t>
  </si>
  <si>
    <t>Mycetophyllia danaana (MDA)</t>
  </si>
  <si>
    <t>MDA</t>
  </si>
  <si>
    <t>Mycetophyllia ferox (MF)</t>
  </si>
  <si>
    <t>MF</t>
  </si>
  <si>
    <t>Mycetophyllia lamarckiana (ML)</t>
  </si>
  <si>
    <t>ML</t>
  </si>
  <si>
    <t>Oculina diffusa (OD)</t>
  </si>
  <si>
    <t>OD</t>
  </si>
  <si>
    <t>Porites astreoides (PA)</t>
  </si>
  <si>
    <t>Porites branneri (PB)</t>
  </si>
  <si>
    <t>PB</t>
  </si>
  <si>
    <t>Porites divaricata (PD)</t>
  </si>
  <si>
    <t>PD</t>
  </si>
  <si>
    <t>Porites furcata (PF)</t>
  </si>
  <si>
    <t>PF</t>
  </si>
  <si>
    <t>Porites porites (PP)</t>
  </si>
  <si>
    <t>PP</t>
  </si>
  <si>
    <t>Scolymia cubensis (SC)</t>
  </si>
  <si>
    <t>SC</t>
  </si>
  <si>
    <t>Scolymia lacera (SL)</t>
  </si>
  <si>
    <t>SL</t>
  </si>
  <si>
    <t>Siderastrea radians (SR)</t>
  </si>
  <si>
    <t>Siderastrea siderea (SS)</t>
  </si>
  <si>
    <t>Solenastrea bournoni (SB)</t>
  </si>
  <si>
    <t>SB</t>
  </si>
  <si>
    <t>Solenastrea hyades (SH)</t>
  </si>
  <si>
    <t>SH</t>
  </si>
  <si>
    <t>Stephanocoenia michelinii (SM)</t>
  </si>
  <si>
    <t>SM</t>
  </si>
  <si>
    <t>Tubastraea aurea (TA)</t>
  </si>
  <si>
    <t>TA</t>
  </si>
  <si>
    <t>Briareum (BRI)</t>
  </si>
  <si>
    <t>BRI</t>
  </si>
  <si>
    <t>Erythropodium (ERY)</t>
  </si>
  <si>
    <t>ERY</t>
  </si>
  <si>
    <t>Eunicea (EUN)</t>
  </si>
  <si>
    <t>EUN</t>
  </si>
  <si>
    <t>Gorgonian (GORG)</t>
  </si>
  <si>
    <t>Iciligorgia (ICIL)</t>
  </si>
  <si>
    <t>ICIL</t>
  </si>
  <si>
    <t>Muricea (MUR)</t>
  </si>
  <si>
    <t>MUR</t>
  </si>
  <si>
    <t>Muriceopsis (MOPS)</t>
  </si>
  <si>
    <t>MOPS</t>
  </si>
  <si>
    <t>Plexaura (PAURA)</t>
  </si>
  <si>
    <t>PAURA</t>
  </si>
  <si>
    <t>Plexaurella (PRELA)</t>
  </si>
  <si>
    <t>PRELA</t>
  </si>
  <si>
    <t>Pseudoplexaura (PSDP)</t>
  </si>
  <si>
    <t>PSDP</t>
  </si>
  <si>
    <t>Pseudopterogorgia (PSPT)</t>
  </si>
  <si>
    <t>PSPT</t>
  </si>
  <si>
    <t>Pterogorgia (PTER)</t>
  </si>
  <si>
    <t>PTER</t>
  </si>
  <si>
    <t>Sponge (SPO)</t>
  </si>
  <si>
    <t>Palythoa sp. (PAL)</t>
  </si>
  <si>
    <t>PAL</t>
  </si>
  <si>
    <t>Zoanthid (ZO)</t>
  </si>
  <si>
    <t>ZO</t>
  </si>
  <si>
    <t>Amphiroa (AMP)</t>
  </si>
  <si>
    <t>AMP</t>
  </si>
  <si>
    <t>Dictyota (DICT)</t>
  </si>
  <si>
    <t>Halimeda (HALI)</t>
  </si>
  <si>
    <t>HALI</t>
  </si>
  <si>
    <t>Liagora (LIAG)</t>
  </si>
  <si>
    <t>LIAG</t>
  </si>
  <si>
    <t>Lobophora (LOBO)</t>
  </si>
  <si>
    <t>LOBO</t>
  </si>
  <si>
    <t>Macroalgae (MACA)</t>
  </si>
  <si>
    <t>MACA</t>
  </si>
  <si>
    <t>Padina (PAD)</t>
  </si>
  <si>
    <t>PAD</t>
  </si>
  <si>
    <t>Porolithon (POR)</t>
  </si>
  <si>
    <t>Sargassum (SARG)</t>
  </si>
  <si>
    <t>SARG</t>
  </si>
  <si>
    <t>Schizothrix (SCHIZ)</t>
  </si>
  <si>
    <t>SCHIZ</t>
  </si>
  <si>
    <t>Stypopodium (STY)</t>
  </si>
  <si>
    <t>STY</t>
  </si>
  <si>
    <t>Turbinaria (TURB)</t>
  </si>
  <si>
    <t>TURB</t>
  </si>
  <si>
    <t>Turf (TURF)</t>
  </si>
  <si>
    <t>Wrangelia (WRAN)</t>
  </si>
  <si>
    <t>WRAN</t>
  </si>
  <si>
    <t>Ascidian (ASC)</t>
  </si>
  <si>
    <t>ASC</t>
  </si>
  <si>
    <t>Other (O)</t>
  </si>
  <si>
    <t>O</t>
  </si>
  <si>
    <t>Dead coral with algae (DCA)</t>
  </si>
  <si>
    <t>Dead gorgonian (DG)</t>
  </si>
  <si>
    <t>DG</t>
  </si>
  <si>
    <t>Old dead coral (ODC)</t>
  </si>
  <si>
    <t>Recently dead coral (RDC)</t>
  </si>
  <si>
    <t>RDC</t>
  </si>
  <si>
    <t>Coralline algae (CALG)</t>
  </si>
  <si>
    <t>Diseased coral (DCOR)</t>
  </si>
  <si>
    <t>DCOR</t>
  </si>
  <si>
    <t>Pavement (P)</t>
  </si>
  <si>
    <t>Rubble (R)</t>
  </si>
  <si>
    <t>Sand (S)</t>
  </si>
  <si>
    <t>Unknown (UNK)</t>
  </si>
  <si>
    <t>Shadow (SHAD)</t>
  </si>
  <si>
    <t>Tape (TAPE)</t>
  </si>
  <si>
    <t>Wand (WAND)</t>
  </si>
  <si>
    <t>NOTES (% of image)</t>
  </si>
  <si>
    <t>Aspergillus</t>
  </si>
  <si>
    <t>ASP</t>
  </si>
  <si>
    <t>Bleached coral point</t>
  </si>
  <si>
    <t>Black Band Disease</t>
  </si>
  <si>
    <t>BBD</t>
  </si>
  <si>
    <t>Other disease</t>
  </si>
  <si>
    <t>Plague, Type II (White Plague, Type II)</t>
  </si>
  <si>
    <t>PLA</t>
  </si>
  <si>
    <t>White Band Disease</t>
  </si>
  <si>
    <t>WBD</t>
  </si>
  <si>
    <t>Yellow Blotch Disease</t>
  </si>
  <si>
    <t>YBD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</si>
  <si>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</si>
  <si>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</si>
  <si>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</si>
  <si>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</si>
  <si>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</si>
  <si>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</si>
  <si>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</si>
  <si>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</si>
  <si>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</si>
  <si>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</si>
  <si>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</si>
  <si>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</si>
  <si>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</si>
  <si>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</si>
  <si>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</si>
  <si>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</si>
  <si>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</si>
  <si>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</si>
  <si>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</si>
  <si>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</si>
  <si>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</si>
  <si>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</si>
  <si>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</si>
  <si>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</si>
  <si>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</si>
  <si>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</si>
  <si>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</si>
  <si>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</si>
  <si>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</si>
  <si>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</si>
  <si>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</si>
  <si>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</si>
  <si>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</si>
  <si>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</si>
  <si>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</si>
  <si>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</si>
  <si>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</si>
  <si>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</si>
  <si>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</si>
  <si>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</si>
  <si>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</si>
  <si>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</si>
  <si>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</si>
  <si>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</si>
  <si>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</si>
  <si>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</si>
  <si>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</si>
  <si>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</si>
  <si>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</si>
  <si>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</si>
  <si>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</si>
  <si>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</si>
  <si>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</si>
  <si>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</si>
  <si>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</si>
  <si>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</si>
  <si>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</si>
  <si>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</si>
  <si>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</si>
  <si>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</si>
  <si>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</si>
  <si>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</si>
  <si>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</si>
  <si>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</si>
  <si>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</si>
  <si>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</si>
  <si>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</si>
  <si>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</si>
  <si>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</si>
  <si>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</si>
  <si>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</si>
  <si>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</si>
  <si>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</si>
  <si>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</si>
  <si>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</si>
  <si>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</si>
  <si>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</si>
  <si>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</si>
  <si>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</si>
  <si>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</si>
  <si>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Frenchman reef T1</t>
  </si>
  <si>
    <t>Frenchman reef</t>
  </si>
  <si>
    <t>E:\Melanie\REEF Monitoring SXM\CPC 2023\2023\1. Frenchman reef 2023_May_16\T1\P5163353.JPG</t>
  </si>
  <si>
    <t>E:\Melanie\REEF Monitoring SXM\CPC 2023\2023\1. Frenchman reef 2023_May_16\CPC_FRENCHMAN\P5163353.cpc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</si>
  <si>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</si>
  <si>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</si>
  <si>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</si>
  <si>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</si>
  <si>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</si>
  <si>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</si>
  <si>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</si>
  <si>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</si>
  <si>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</si>
  <si>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</si>
  <si>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</si>
  <si>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</si>
  <si>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</si>
  <si>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</si>
  <si>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</si>
  <si>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</si>
  <si>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</si>
  <si>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</si>
  <si>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</si>
  <si>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Turf</t>
  </si>
  <si>
    <t>Dictyota</t>
  </si>
  <si>
    <t>Sponge</t>
  </si>
  <si>
    <t>Sand</t>
  </si>
  <si>
    <t>Tape</t>
  </si>
  <si>
    <t>E:\Melanie\REEF Monitoring SXM\CPC 2023\2023\1. Frenchman reef 2023_May_16\T1\P5163354.JPG</t>
  </si>
  <si>
    <t>E:\Melanie\REEF Monitoring SXM\CPC 2023\2023\1. Frenchman reef 2023_May_16\CPC_FRENCHMAN\P5163354.cpc</t>
  </si>
  <si>
    <t>Wand</t>
  </si>
  <si>
    <t>Pavement</t>
  </si>
  <si>
    <t>Diploria strigosa</t>
  </si>
  <si>
    <t>E:\Melanie\REEF Monitoring SXM\CPC 2023\2023\1. Frenchman reef 2023_May_16\T1\P5163355.JPG</t>
  </si>
  <si>
    <t>E:\Melanie\REEF Monitoring SXM\CPC 2023\2023\1. Frenchman reef 2023_May_16\CPC_FRENCHMAN\P5163355.cpc</t>
  </si>
  <si>
    <t>Rubble</t>
  </si>
  <si>
    <t>E:\Melanie\REEF Monitoring SXM\CPC 2023\2023\1. Frenchman reef 2023_May_16\T1\P5163356.JPG</t>
  </si>
  <si>
    <t>E:\Melanie\REEF Monitoring SXM\CPC 2023\2023\1. Frenchman reef 2023_May_16\CPC_FRENCHMAN\P5163356.cpc</t>
  </si>
  <si>
    <t>Shadow</t>
  </si>
  <si>
    <t>E:\Melanie\REEF Monitoring SXM\CPC 2023\2023\1. Frenchman reef 2023_May_16\T1\P5163357.JPG</t>
  </si>
  <si>
    <t>E:\Melanie\REEF Monitoring SXM\CPC 2023\2023\1. Frenchman reef 2023_May_16\CPC_FRENCHMAN\P5163357.cpc</t>
  </si>
  <si>
    <t>E:\Melanie\REEF Monitoring SXM\CPC 2023\2023\1. Frenchman reef 2023_May_16\T1\P5163358.JPG</t>
  </si>
  <si>
    <t>E:\Melanie\REEF Monitoring SXM\CPC 2023\2023\1. Frenchman reef 2023_May_16\CPC_FRENCHMAN\P5163358.cpc</t>
  </si>
  <si>
    <t>Coralline algae</t>
  </si>
  <si>
    <t>E:\Melanie\REEF Monitoring SXM\CPC 2023\2023\1. Frenchman reef 2023_May_16\T1\P5163359.JPG</t>
  </si>
  <si>
    <t>E:\Melanie\REEF Monitoring SXM\CPC 2023\2023\1. Frenchman reef 2023_May_16\CPC_FRENCHMAN\P5163359.cpc</t>
  </si>
  <si>
    <t>E:\Melanie\REEF Monitoring SXM\CPC 2023\2023\1. Frenchman reef 2023_May_16\T1\P5163360.JPG</t>
  </si>
  <si>
    <t>E:\Melanie\REEF Monitoring SXM\CPC 2023\2023\1. Frenchman reef 2023_May_16\CPC_FRENCHMAN\P5163360.cpc</t>
  </si>
  <si>
    <t>E:\Melanie\REEF Monitoring SXM\CPC 2023\2023\1. Frenchman reef 2023_May_16\T1\P5163361.JPG</t>
  </si>
  <si>
    <t>E:\Melanie\REEF Monitoring SXM\CPC 2023\2023\1. Frenchman reef 2023_May_16\CPC_FRENCHMAN\P5163361.cpc</t>
  </si>
  <si>
    <t>E:\Melanie\REEF Monitoring SXM\CPC 2023\2023\1. Frenchman reef 2023_May_16\T1\P5163362.JPG</t>
  </si>
  <si>
    <t>E:\Melanie\REEF Monitoring SXM\CPC 2023\2023\1. Frenchman reef 2023_May_16\CPC_FRENCHMAN\P5163362.cpc</t>
  </si>
  <si>
    <t>E:\Melanie\REEF Monitoring SXM\CPC 2023\2023\1. Frenchman reef 2023_May_16\T1\P5163363.JPG</t>
  </si>
  <si>
    <t>E:\Melanie\REEF Monitoring SXM\CPC 2023\2023\1. Frenchman reef 2023_May_16\CPC_FRENCHMAN\P5163363.cpc</t>
  </si>
  <si>
    <t>Dead coral with algae</t>
  </si>
  <si>
    <t>E:\Melanie\REEF Monitoring SXM\CPC 2023\2023\1. Frenchman reef 2023_May_16\T1\P5163364.JPG</t>
  </si>
  <si>
    <t>E:\Melanie\REEF Monitoring SXM\CPC 2023\2023\1. Frenchman reef 2023_May_16\CPC_FRENCHMAN\P5163364.cpc</t>
  </si>
  <si>
    <t>E:\Melanie\REEF Monitoring SXM\CPC 2023\2023\1. Frenchman reef 2023_May_16\T1\P5163365.JPG</t>
  </si>
  <si>
    <t>E:\Melanie\REEF Monitoring SXM\CPC 2023\2023\1. Frenchman reef 2023_May_16\CPC_FRENCHMAN\P5163365.cpc</t>
  </si>
  <si>
    <t>E:\Melanie\REEF Monitoring SXM\CPC 2023\2023\1. Frenchman reef 2023_May_16\T1\P5163366.JPG</t>
  </si>
  <si>
    <t>E:\Melanie\REEF Monitoring SXM\CPC 2023\2023\1. Frenchman reef 2023_May_16\CPC_FRENCHMAN\P5163366.cpc</t>
  </si>
  <si>
    <t>E:\Melanie\REEF Monitoring SXM\CPC 2023\2023\1. Frenchman reef 2023_May_16\T1\P5163367.JPG</t>
  </si>
  <si>
    <t>E:\Melanie\REEF Monitoring SXM\CPC 2023\2023\1. Frenchman reef 2023_May_16\CPC_FRENCHMAN\P5163367.cpc</t>
  </si>
  <si>
    <t>E:\Melanie\REEF Monitoring SXM\CPC 2023\2023\1. Frenchman reef 2023_May_16\T1\P5163368.JPG</t>
  </si>
  <si>
    <t>E:\Melanie\REEF Monitoring SXM\CPC 2023\2023\1. Frenchman reef 2023_May_16\CPC_FRENCHMAN\P5163368.cpc</t>
  </si>
  <si>
    <t>E:\Melanie\REEF Monitoring SXM\CPC 2023\2023\1. Frenchman reef 2023_May_16\T1\P5163369.JPG</t>
  </si>
  <si>
    <t>E:\Melanie\REEF Monitoring SXM\CPC 2023\2023\1. Frenchman reef 2023_May_16\CPC_FRENCHMAN\P5163369.cpc</t>
  </si>
  <si>
    <t>Frenchman's reef</t>
  </si>
  <si>
    <t>E:\Melanie\REEF Monitoring SXM\CPC 2023\2023\1. Frenchman reef 2023_May_16\T2\P5163373.JPG</t>
  </si>
  <si>
    <t>E:\Melanie\REEF Monitoring SXM\CPC 2023\2023\1. Frenchman reef 2023_May_16\CPC_FRENCHMAN\P5163373.cpc</t>
  </si>
  <si>
    <t>E:\Melanie\REEF Monitoring SXM\CPC 2023\2023\1. Frenchman reef 2023_May_16\T2\P5163374.JPG</t>
  </si>
  <si>
    <t>E:\Melanie\REEF Monitoring SXM\CPC 2023\2023\1. Frenchman reef 2023_May_16\CPC_FRENCHMAN\P5163374.cpc</t>
  </si>
  <si>
    <t>E:\Melanie\REEF Monitoring SXM\CPC 2023\2023\1. Frenchman reef 2023_May_16\T2\P5163375.JPG</t>
  </si>
  <si>
    <t>E:\Melanie\REEF Monitoring SXM\CPC 2023\2023\1. Frenchman reef 2023_May_16\CPC_FRENCHMAN\P5163375.cpc</t>
  </si>
  <si>
    <t>E:\Melanie\REEF Monitoring SXM\CPC 2023\2023\1. Frenchman reef 2023_May_16\T2\P5163376.JPG</t>
  </si>
  <si>
    <t>E:\Melanie\REEF Monitoring SXM\CPC 2023\2023\1. Frenchman reef 2023_May_16\CPC_FRENCHMAN\P5163376.cpc</t>
  </si>
  <si>
    <t>E:\Melanie\REEF Monitoring SXM\CPC 2023\2023\1. Frenchman reef 2023_May_16\T2\P5163377.JPG</t>
  </si>
  <si>
    <t>E:\Melanie\REEF Monitoring SXM\CPC 2023\2023\1. Frenchman reef 2023_May_16\CPC_FRENCHMAN\P5163377.cpc</t>
  </si>
  <si>
    <t>Gorgonian</t>
  </si>
  <si>
    <t>Unknown</t>
  </si>
  <si>
    <t>Old dead coral</t>
  </si>
  <si>
    <t>E:\Melanie\REEF Monitoring SXM\CPC 2023\2023\1. Frenchman reef 2023_May_16\T2\P5163378.JPG</t>
  </si>
  <si>
    <t>E:\Melanie\REEF Monitoring SXM\CPC 2023\2023\1. Frenchman reef 2023_May_16\CPC_FRENCHMAN\P5163378.cpc</t>
  </si>
  <si>
    <t xml:space="preserve"> </t>
  </si>
  <si>
    <t>E:\Melanie\REEF Monitoring SXM\CPC 2023\2023\1. Frenchman reef 2023_May_16\T2\P5163379.JPG</t>
  </si>
  <si>
    <t>E:\Melanie\REEF Monitoring SXM\CPC 2023\2023\1. Frenchman reef 2023_May_16\CPC_FRENCHMAN\P5163379.cpc</t>
  </si>
  <si>
    <t>Millipora alcicornis</t>
  </si>
  <si>
    <t>E:\Melanie\REEF Monitoring SXM\CPC 2023\2023\1. Frenchman reef 2023_May_16\T2\P5163380.JPG</t>
  </si>
  <si>
    <t>E:\Melanie\REEF Monitoring SXM\CPC 2023\2023\1. Frenchman reef 2023_May_16\CPC_FRENCHMAN\P5163380.cpc</t>
  </si>
  <si>
    <t>Siderastrea radians</t>
  </si>
  <si>
    <t>E:\Melanie\REEF Monitoring SXM\CPC 2023\2023\1. Frenchman reef 2023_May_16\T2\P5163381.JPG</t>
  </si>
  <si>
    <t>E:\Melanie\REEF Monitoring SXM\CPC 2023\2023\1. Frenchman reef 2023_May_16\CPC_FRENCHMAN\P5163381.cpc</t>
  </si>
  <si>
    <t>E:\Melanie\REEF Monitoring SXM\CPC 2023\2023\1. Frenchman reef 2023_May_16\T2\P5163382.JPG</t>
  </si>
  <si>
    <t>E:\Melanie\REEF Monitoring SXM\CPC 2023\2023\1. Frenchman reef 2023_May_16\CPC_FRENCHMAN\P5163382.cpc</t>
  </si>
  <si>
    <t>E:\Melanie\REEF Monitoring SXM\CPC 2023\2023\1. Frenchman reef 2023_May_16\T2\P5163383.JPG</t>
  </si>
  <si>
    <t>E:\Melanie\REEF Monitoring SXM\CPC 2023\2023\1. Frenchman reef 2023_May_16\CPC_FRENCHMAN\P5163383.cpc</t>
  </si>
  <si>
    <t>E:\Melanie\REEF Monitoring SXM\CPC 2023\2023\1. Frenchman reef 2023_May_16\T2\P5163384.JPG</t>
  </si>
  <si>
    <t>E:\Melanie\REEF Monitoring SXM\CPC 2023\2023\1. Frenchman reef 2023_May_16\CPC_FRENCHMAN\P5163384.cpc</t>
  </si>
  <si>
    <t>E:\Melanie\REEF Monitoring SXM\CPC 2023\2023\1. Frenchman reef 2023_May_16\T2\P5163385.JPG</t>
  </si>
  <si>
    <t>E:\Melanie\REEF Monitoring SXM\CPC 2023\2023\1. Frenchman reef 2023_May_16\CPC_FRENCHMAN\P5163385.cpc</t>
  </si>
  <si>
    <t>E:\Melanie\REEF Monitoring SXM\CPC 2023\2023\1. Frenchman reef 2023_May_16\T2\P5163386.JPG</t>
  </si>
  <si>
    <t>E:\Melanie\REEF Monitoring SXM\CPC 2023\2023\1. Frenchman reef 2023_May_16\CPC_FRENCHMAN\P5163386.cpc</t>
  </si>
  <si>
    <t>E:\Melanie\REEF Monitoring SXM\CPC 2023\2023\1. Frenchman reef 2023_May_16\T2\P5163387.JPG</t>
  </si>
  <si>
    <t>E:\Melanie\REEF Monitoring SXM\CPC 2023\2023\1. Frenchman reef 2023_May_16\CPC_FRENCHMAN\P5163387.cpc</t>
  </si>
  <si>
    <t>E:\Melanie\REEF Monitoring SXM\CPC 2023\2023\1. Frenchman reef 2023_May_16\T3\P5163390.JPG</t>
  </si>
  <si>
    <t>E:\Melanie\REEF Monitoring SXM\CPC 2023\2023\1. Frenchman reef 2023_May_16\CPC_FRENCHMAN\P5163390.cpc</t>
  </si>
  <si>
    <t>Siderastrea siderea</t>
  </si>
  <si>
    <t>E:\Melanie\REEF Monitoring SXM\CPC 2023\2023\1. Frenchman reef 2023_May_16\T3\P5163391.JPG</t>
  </si>
  <si>
    <t>E:\Melanie\REEF Monitoring SXM\CPC 2023\2023\1. Frenchman reef 2023_May_16\CPC_FRENCHMAN\P5163391.cpc</t>
  </si>
  <si>
    <t>E:\Melanie\REEF Monitoring SXM\CPC 2023\2023\1. Frenchman reef 2023_May_16\T3\P5163392.JPG</t>
  </si>
  <si>
    <t>E:\Melanie\REEF Monitoring SXM\CPC 2023\2023\1. Frenchman reef 2023_May_16\CPC_FRENCHMAN\P5163392.cpc</t>
  </si>
  <si>
    <t>E:\Melanie\REEF Monitoring SXM\CPC 2023\2023\1. Frenchman reef 2023_May_16\T3\P5163393.JPG</t>
  </si>
  <si>
    <t>E:\Melanie\REEF Monitoring SXM\CPC 2023\2023\1. Frenchman reef 2023_May_16\CPC_FRENCHMAN\P5163393.cpc</t>
  </si>
  <si>
    <t>E:\Melanie\REEF Monitoring SXM\CPC 2023\2023\1. Frenchman reef 2023_May_16\T3\P5163394.JPG</t>
  </si>
  <si>
    <t>E:\Melanie\REEF Monitoring SXM\CPC 2023\2023\1. Frenchman reef 2023_May_16\CPC_FRENCHMAN\P5163394.cpc</t>
  </si>
  <si>
    <t>E:\Melanie\REEF Monitoring SXM\CPC 2023\2023\1. Frenchman reef 2023_May_16\T3\P5163395.JPG</t>
  </si>
  <si>
    <t>E:\Melanie\REEF Monitoring SXM\CPC 2023\2023\1. Frenchman reef 2023_May_16\CPC_FRENCHMAN\P5163395.cpc</t>
  </si>
  <si>
    <t>E:\Melanie\REEF Monitoring SXM\CPC 2023\2023\1. Frenchman reef 2023_May_16\T3\P5163396.JPG</t>
  </si>
  <si>
    <t>E:\Melanie\REEF Monitoring SXM\CPC 2023\2023\1. Frenchman reef 2023_May_16\CPC_FRENCHMAN\P5163396.cpc</t>
  </si>
  <si>
    <t>Porolithon</t>
  </si>
  <si>
    <t>E:\Melanie\REEF Monitoring SXM\CPC 2023\2023\1. Frenchman reef 2023_May_16\T3\P5163397.JPG</t>
  </si>
  <si>
    <t>E:\Melanie\REEF Monitoring SXM\CPC 2023\2023\1. Frenchman reef 2023_May_16\CPC_FRENCHMAN\P5163397.cpc</t>
  </si>
  <si>
    <t>E:\Melanie\REEF Monitoring SXM\CPC 2023\2023\1. Frenchman reef 2023_May_16\T3\P5163398.JPG</t>
  </si>
  <si>
    <t>E:\Melanie\REEF Monitoring SXM\CPC 2023\2023\1. Frenchman reef 2023_May_16\CPC_FRENCHMAN\P5163398.cpc</t>
  </si>
  <si>
    <t>E:\Melanie\REEF Monitoring SXM\CPC 2023\2023\1. Frenchman reef 2023_May_16\T3\P5163399.JPG</t>
  </si>
  <si>
    <t>E:\Melanie\REEF Monitoring SXM\CPC 2023\2023\1. Frenchman reef 2023_May_16\CPC_FRENCHMAN\P5163399.cpc</t>
  </si>
  <si>
    <t>E:\Melanie\REEF Monitoring SXM\CPC 2023\2023\1. Frenchman reef 2023_May_16\T3\P5163400.JPG</t>
  </si>
  <si>
    <t>E:\Melanie\REEF Monitoring SXM\CPC 2023\2023\1. Frenchman reef 2023_May_16\CPC_FRENCHMAN\P5163400.cpc</t>
  </si>
  <si>
    <t>E:\Melanie\REEF Monitoring SXM\CPC 2023\2023\1. Frenchman reef 2023_May_16\T3\P5163401.JPG</t>
  </si>
  <si>
    <t>E:\Melanie\REEF Monitoring SXM\CPC 2023\2023\1. Frenchman reef 2023_May_16\CPC_FRENCHMAN\P5163401.cpc</t>
  </si>
  <si>
    <t>E:\Melanie\REEF Monitoring SXM\CPC 2023\2023\1. Frenchman reef 2023_May_16\T3\P5163402.JPG</t>
  </si>
  <si>
    <t>E:\Melanie\REEF Monitoring SXM\CPC 2023\2023\1. Frenchman reef 2023_May_16\CPC_FRENCHMAN\P5163402.cpc</t>
  </si>
  <si>
    <t>E:\Melanie\REEF Monitoring SXM\CPC 2023\2023\1. Frenchman reef 2023_May_16\T3\P5163403.JPG</t>
  </si>
  <si>
    <t>E:\Melanie\REEF Monitoring SXM\CPC 2023\2023\1. Frenchman reef 2023_May_16\CPC_FRENCHMAN\P5163403.cpc</t>
  </si>
  <si>
    <t>E:\Melanie\REEF Monitoring SXM\CPC 2023\2023\1. Frenchman reef 2023_May_16\T4\P5163406.JPG</t>
  </si>
  <si>
    <t>E:\Melanie\REEF Monitoring SXM\CPC 2023\2023\1. Frenchman reef 2023_May_16\CPC_FRENCHMAN\P5163406.cpc</t>
  </si>
  <si>
    <t>E:\Melanie\REEF Monitoring SXM\CPC 2023\2023\1. Frenchman reef 2023_May_16\T4\P5163407.JPG</t>
  </si>
  <si>
    <t>E:\Melanie\REEF Monitoring SXM\CPC 2023\2023\1. Frenchman reef 2023_May_16\CPC_FRENCHMAN\P5163407.cpc</t>
  </si>
  <si>
    <t>E:\Melanie\REEF Monitoring SXM\CPC 2023\2023\1. Frenchman reef 2023_May_16\T4\P5163408.JPG</t>
  </si>
  <si>
    <t>E:\Melanie\REEF Monitoring SXM\CPC 2023\2023\1. Frenchman reef 2023_May_16\CPC_FRENCHMAN\P5163408.cpc</t>
  </si>
  <si>
    <t>E:\Melanie\REEF Monitoring SXM\CPC 2023\2023\1. Frenchman reef 2023_May_16\T4\P5163409.JPG</t>
  </si>
  <si>
    <t>E:\Melanie\REEF Monitoring SXM\CPC 2023\2023\1. Frenchman reef 2023_May_16\CPC_FRENCHMAN\P5163409.cpc</t>
  </si>
  <si>
    <t>E:\Melanie\REEF Monitoring SXM\CPC 2023\2023\1. Frenchman reef 2023_May_16\T4\P5163410.JPG</t>
  </si>
  <si>
    <t>E:\Melanie\REEF Monitoring SXM\CPC 2023\2023\1. Frenchman reef 2023_May_16\CPC_FRENCHMAN\P5163410.cpc</t>
  </si>
  <si>
    <t>E:\Melanie\REEF Monitoring SXM\CPC 2023\2023\1. Frenchman reef 2023_May_16\T4\P5163411.JPG</t>
  </si>
  <si>
    <t>E:\Melanie\REEF Monitoring SXM\CPC 2023\2023\1. Frenchman reef 2023_May_16\CPC_FRENCHMAN\P5163411.cpc</t>
  </si>
  <si>
    <t>E:\Melanie\REEF Monitoring SXM\CPC 2023\2023\1. Frenchman reef 2023_May_16\T4\P5163412.JPG</t>
  </si>
  <si>
    <t>E:\Melanie\REEF Monitoring SXM\CPC 2023\2023\1. Frenchman reef 2023_May_16\CPC_FRENCHMAN\P5163412.cpc</t>
  </si>
  <si>
    <t>E:\Melanie\REEF Monitoring SXM\CPC 2023\2023\1. Frenchman reef 2023_May_16\T4\P5163413.JPG</t>
  </si>
  <si>
    <t>E:\Melanie\REEF Monitoring SXM\CPC 2023\2023\1. Frenchman reef 2023_May_16\CPC_FRENCHMAN\P5163413.cpc</t>
  </si>
  <si>
    <t>E:\Melanie\REEF Monitoring SXM\CPC 2023\2023\1. Frenchman reef 2023_May_16\T4\P5163414.JPG</t>
  </si>
  <si>
    <t>E:\Melanie\REEF Monitoring SXM\CPC 2023\2023\1. Frenchman reef 2023_May_16\CPC_FRENCHMAN\P5163414.cpc</t>
  </si>
  <si>
    <t>E:\Melanie\REEF Monitoring SXM\CPC 2023\2023\1. Frenchman reef 2023_May_16\T4\P5163415.JPG</t>
  </si>
  <si>
    <t>E:\Melanie\REEF Monitoring SXM\CPC 2023\2023\1. Frenchman reef 2023_May_16\CPC_FRENCHMAN\P5163415.cpc</t>
  </si>
  <si>
    <t>E:\Melanie\REEF Monitoring SXM\CPC 2023\2023\1. Frenchman reef 2023_May_16\T4\P5163416.JPG</t>
  </si>
  <si>
    <t>E:\Melanie\REEF Monitoring SXM\CPC 2023\2023\1. Frenchman reef 2023_May_16\CPC_FRENCHMAN\P5163416.cpc</t>
  </si>
  <si>
    <t>E:\Melanie\REEF Monitoring SXM\CPC 2023\2023\1. Frenchman reef 2023_May_16\T4\P5163417.JPG</t>
  </si>
  <si>
    <t>E:\Melanie\REEF Monitoring SXM\CPC 2023\2023\1. Frenchman reef 2023_May_16\CPC_FRENCHMAN\P5163417.cpc</t>
  </si>
  <si>
    <t>E:\Melanie\REEF Monitoring SXM\CPC 2023\2023\1. Frenchman reef 2023_May_16\T4\P5163418.JPG</t>
  </si>
  <si>
    <t>E:\Melanie\REEF Monitoring SXM\CPC 2023\2023\1. Frenchman reef 2023_May_16\CPC_FRENCHMAN\P5163418.cpc</t>
  </si>
  <si>
    <t>Millipora complanata</t>
  </si>
  <si>
    <t>Millipora squarrosa</t>
  </si>
  <si>
    <t>E:\Melanie\REEF Monitoring SXM\CPC 2023\2023\1. Frenchman reef 2023_May_16\T4\P5163419.JPG</t>
  </si>
  <si>
    <t>E:\Melanie\REEF Monitoring SXM\CPC 2023\2023\1. Frenchman reef 2023_May_16\CPC_FRENCHMAN\P5163419.cpc</t>
  </si>
  <si>
    <t>E:\Melanie\REEF Monitoring SXM\CPC 2023\2023\1. Frenchman reef 2023_May_16\T4\P5163420.JPG</t>
  </si>
  <si>
    <t>E:\Melanie\REEF Monitoring SXM\CPC 2023\2023\1. Frenchman reef 2023_May_16\CPC_FRENCHMAN\P5163420.cpc</t>
  </si>
  <si>
    <t>E:\Melanie\REEF Monitoring SXM\CPC 2023\2023\1. Frenchman reef 2023_May_16\T5\P5163424.JPG</t>
  </si>
  <si>
    <t>E:\Melanie\REEF Monitoring SXM\CPC 2023\2023\1. Frenchman reef 2023_May_16\CPC_FRENCHMAN\P5163424.cpc</t>
  </si>
  <si>
    <t>E:\Melanie\REEF Monitoring SXM\CPC 2023\2023\1. Frenchman reef 2023_May_16\T5\P5163425.JPG</t>
  </si>
  <si>
    <t>E:\Melanie\REEF Monitoring SXM\CPC 2023\2023\1. Frenchman reef 2023_May_16\CPC_FRENCHMAN\P5163425.cpc</t>
  </si>
  <si>
    <t>E:\Melanie\REEF Monitoring SXM\CPC 2023\2023\1. Frenchman reef 2023_May_16\T5\P5163426.JPG</t>
  </si>
  <si>
    <t>E:\Melanie\REEF Monitoring SXM\CPC 2023\2023\1. Frenchman reef 2023_May_16\CPC_FRENCHMAN\P5163426.cpc</t>
  </si>
  <si>
    <t>E:\Melanie\REEF Monitoring SXM\CPC 2023\2023\1. Frenchman reef 2023_May_16\T5\P5163429.JPG</t>
  </si>
  <si>
    <t>E:\Melanie\REEF Monitoring SXM\CPC 2023\2023\1. Frenchman reef 2023_May_16\CPC_FRENCHMAN\P5163429.cpc</t>
  </si>
  <si>
    <t>Porites astreoides</t>
  </si>
  <si>
    <t>E:\Melanie\REEF Monitoring SXM\CPC 2023\2023\1. Frenchman reef 2023_May_16\T5\P5163430.JPG</t>
  </si>
  <si>
    <t>E:\Melanie\REEF Monitoring SXM\CPC 2023\2023\1. Frenchman reef 2023_May_16\CPC_FRENCHMAN\P5163430.cpc</t>
  </si>
  <si>
    <t>E:\Melanie\REEF Monitoring SXM\CPC 2023\2023\1. Frenchman reef 2023_May_16\T5\P5163431.JPG</t>
  </si>
  <si>
    <t>E:\Melanie\REEF Monitoring SXM\CPC 2023\2023\1. Frenchman reef 2023_May_16\CPC_FRENCHMAN\P5163431.cpc</t>
  </si>
  <si>
    <t>E:\Melanie\REEF Monitoring SXM\CPC 2023\2023\1. Frenchman reef 2023_May_16\T5\P5163432.JPG</t>
  </si>
  <si>
    <t>E:\Melanie\REEF Monitoring SXM\CPC 2023\2023\1. Frenchman reef 2023_May_16\CPC_FRENCHMAN\P5163432.cpc</t>
  </si>
  <si>
    <t>E:\Melanie\REEF Monitoring SXM\CPC 2023\2023\1. Frenchman reef 2023_May_16\T5\P5163433.JPG</t>
  </si>
  <si>
    <t>E:\Melanie\REEF Monitoring SXM\CPC 2023\2023\1. Frenchman reef 2023_May_16\CPC_FRENCHMAN\P5163433.cpc</t>
  </si>
  <si>
    <t>E:\Melanie\REEF Monitoring SXM\CPC 2023\2023\1. Frenchman reef 2023_May_16\T5\P5163434.JPG</t>
  </si>
  <si>
    <t>E:\Melanie\REEF Monitoring SXM\CPC 2023\2023\1. Frenchman reef 2023_May_16\CPC_FRENCHMAN\P5163434.cpc</t>
  </si>
  <si>
    <t>E:\Melanie\REEF Monitoring SXM\CPC 2023\2023\1. Frenchman reef 2023_May_16\T5\P5163435.JPG</t>
  </si>
  <si>
    <t>E:\Melanie\REEF Monitoring SXM\CPC 2023\2023\1. Frenchman reef 2023_May_16\CPC_FRENCHMAN\P5163435.cpc</t>
  </si>
  <si>
    <t>Montastraea cavernosa</t>
  </si>
  <si>
    <t>E:\Melanie\REEF Monitoring SXM\CPC 2023\2023\1. Frenchman reef 2023_May_16\T5\P5163436.JPG</t>
  </si>
  <si>
    <t>E:\Melanie\REEF Monitoring SXM\CPC 2023\2023\1. Frenchman reef 2023_May_16\CPC_FRENCHMAN\P5163436.cpc</t>
  </si>
  <si>
    <t>E:\Melanie\REEF Monitoring SXM\CPC 2023\2023\1. Frenchman reef 2023_May_16\T5\P5163437.JPG</t>
  </si>
  <si>
    <t>E:\Melanie\REEF Monitoring SXM\CPC 2023\2023\1. Frenchman reef 2023_May_16\CPC_FRENCHMAN\P5163437.cpc</t>
  </si>
  <si>
    <t>E:\Melanie\REEF Monitoring SXM\CPC 2023\2023\1. Frenchman reef 2023_May_16\T5\P5163438.JPG</t>
  </si>
  <si>
    <t>E:\Melanie\REEF Monitoring SXM\CPC 2023\2023\1. Frenchman reef 2023_May_16\CPC_FRENCHMAN\P5163438.cpc</t>
  </si>
  <si>
    <t>E:\Melanie\REEF Monitoring SXM\CPC 2023\2023\1. Frenchman reef 2023_May_16\T5\P5163439.JPG</t>
  </si>
  <si>
    <t>E:\Melanie\REEF Monitoring SXM\CPC 2023\2023\1. Frenchman reef 2023_May_16\CPC_FRENCHMAN\P5163439.cpc</t>
  </si>
  <si>
    <t>E:\Melanie\REEF Monitoring SXM\CPC 2023\2023\1. Frenchman reef 2023_May_16\T5\P5163440.JPG</t>
  </si>
  <si>
    <t>E:\Melanie\REEF Monitoring SXM\CPC 2023\2023\1. Frenchman reef 2023_May_16\CPC_FRENCHMAN\P5163440.cpc</t>
  </si>
  <si>
    <t>Dataset name:</t>
  </si>
  <si>
    <t>Analysis date:</t>
  </si>
  <si>
    <t>TRANSECT NAME</t>
  </si>
  <si>
    <t>2023 FR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</si>
  <si>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</si>
  <si>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</si>
  <si>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</si>
  <si>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</si>
  <si>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</si>
  <si>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</si>
  <si>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</si>
  <si>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</si>
  <si>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</si>
  <si>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</si>
  <si>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</si>
  <si>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</si>
  <si>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</si>
  <si>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</si>
  <si>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</si>
  <si>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</si>
  <si>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</si>
  <si>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</si>
  <si>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</si>
  <si>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E:\Melanie\REEF Monitoring SXM\CPC 2023\2023\2023 FR.xlsx:Data summary</t>
  </si>
  <si>
    <t>E:\Melanie\REEF Monitoring SXM\CPC 2023\2023\2023 FR.xlsx:2023 FR</t>
  </si>
  <si>
    <t>Project: GCRMN 2023</t>
  </si>
  <si>
    <t>Location: Frenchman reef</t>
  </si>
  <si>
    <t>Anna Venema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</si>
</sst>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0" fillId="20" borderId="0" xfId="0" applyFill="1"/>
    <xf numFmtId="2" fontId="0" fillId="20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0" borderId="5" xfId="0" applyFill="1" applyBorder="1"/>
    <xf numFmtId="2" fontId="0" fillId="20" borderId="5" xfId="0" applyNumberFormat="1" applyFill="1" applyBorder="1"/>
    <xf numFmtId="0" fontId="1" fillId="0" borderId="4" xfId="0" applyFont="1" applyBorder="1"/>
    <xf numFmtId="0" fontId="0" fillId="20" borderId="6" xfId="0" applyFill="1" applyBorder="1"/>
    <xf numFmtId="0" fontId="0" fillId="0" borderId="6" xfId="0" applyBorder="1"/>
    <xf numFmtId="0" fontId="1" fillId="0" borderId="6" xfId="0" applyFont="1" applyBorder="1"/>
    <xf numFmtId="0" fontId="0" fillId="20" borderId="7" xfId="0" applyFill="1" applyBorder="1"/>
    <xf numFmtId="0" fontId="1" fillId="0" borderId="8" xfId="0" applyFont="1" applyBorder="1" applyAlignment="1">
      <alignment horizontal="center"/>
    </xf>
    <xf numFmtId="2" fontId="0" fillId="20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0" borderId="9" xfId="0" applyFill="1" applyBorder="1"/>
    <xf numFmtId="0" fontId="0" fillId="20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0" borderId="0" xfId="0" applyFont="1" applyFill="1"/>
    <xf numFmtId="2" fontId="2" fillId="20" borderId="0" xfId="0" applyNumberFormat="1" applyFont="1" applyFill="1"/>
    <xf numFmtId="1" fontId="2" fillId="0" borderId="0" xfId="0" applyNumberFormat="1" applyFont="1"/>
    <xf numFmtId="1" fontId="2" fillId="20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0" borderId="13" xfId="0" applyFont="1" applyFill="1" applyBorder="1"/>
    <xf numFmtId="0" fontId="2" fillId="0" borderId="13" xfId="0" applyFont="1" applyBorder="1"/>
    <xf numFmtId="0" fontId="3" fillId="20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0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0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F882-3D6F-4229-970A-40C5CBEBFBC0}">
  <dimension ref="A1:AH19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1.140625" bestFit="1" customWidth="1"/>
    <col min="6" max="6" width="105.28515625" bestFit="1" customWidth="1"/>
  </cols>
  <sheetData>
    <row r="1" spans="1:34" ht="16.5" thickTop="1" thickBot="1" x14ac:dyDescent="0.3">
      <c r="A1" s="36" t="s">
        <v>412</v>
      </c>
      <c r="B1" s="36" t="s">
        <v>56</v>
      </c>
      <c r="C1" s="36" t="s">
        <v>413</v>
      </c>
      <c r="D1" s="36" t="s">
        <v>414</v>
      </c>
      <c r="E1" s="36" t="s">
        <v>415</v>
      </c>
      <c r="F1" s="36" t="s">
        <v>416</v>
      </c>
      <c r="G1" s="36" t="s">
        <v>417</v>
      </c>
      <c r="H1" s="36" t="s">
        <v>418</v>
      </c>
      <c r="I1" s="36" t="s">
        <v>419</v>
      </c>
      <c r="J1" s="36" t="s">
        <v>420</v>
      </c>
      <c r="K1" s="36" t="s">
        <v>421</v>
      </c>
      <c r="L1" s="36" t="s">
        <v>422</v>
      </c>
      <c r="M1" s="36" t="s">
        <v>423</v>
      </c>
      <c r="N1" s="36" t="s">
        <v>424</v>
      </c>
      <c r="O1" s="36" t="s">
        <v>425</v>
      </c>
      <c r="P1" s="36" t="s">
        <v>426</v>
      </c>
      <c r="Q1" s="36" t="s">
        <v>427</v>
      </c>
      <c r="R1" s="36" t="s">
        <v>428</v>
      </c>
      <c r="S1" s="36" t="s">
        <v>429</v>
      </c>
      <c r="T1" s="36" t="s">
        <v>430</v>
      </c>
      <c r="U1" s="36" t="s">
        <v>431</v>
      </c>
      <c r="V1" s="36" t="s">
        <v>432</v>
      </c>
      <c r="W1" s="36" t="s">
        <v>433</v>
      </c>
      <c r="X1" s="36" t="s">
        <v>434</v>
      </c>
      <c r="Y1" s="36" t="s">
        <v>435</v>
      </c>
      <c r="Z1" s="36" t="s">
        <v>436</v>
      </c>
      <c r="AA1" s="36" t="s">
        <v>437</v>
      </c>
      <c r="AB1" s="36" t="s">
        <v>438</v>
      </c>
      <c r="AC1" s="36" t="s">
        <v>439</v>
      </c>
      <c r="AD1" s="36" t="s">
        <v>440</v>
      </c>
      <c r="AE1" s="36" t="s">
        <v>441</v>
      </c>
      <c r="AF1" s="36" t="s">
        <v>442</v>
      </c>
      <c r="AG1" s="36" t="s">
        <v>443</v>
      </c>
      <c r="AH1" s="36" t="s">
        <v>444</v>
      </c>
    </row>
    <row r="2" spans="1:34" ht="15.75" thickTop="1" x14ac:dyDescent="0.25">
      <c r="A2" s="43" t="s">
        <v>82</v>
      </c>
      <c r="B2" s="40"/>
      <c r="C2" s="58" t="s">
        <v>83</v>
      </c>
      <c r="D2" s="58" t="s">
        <v>472</v>
      </c>
      <c r="E2" s="58" t="s">
        <v>470</v>
      </c>
      <c r="F2" s="58" t="s">
        <v>471</v>
      </c>
      <c r="G2" s="58"/>
      <c r="H2" s="58" t="s">
        <v>468</v>
      </c>
      <c r="I2" s="58"/>
      <c r="J2" s="58"/>
      <c r="K2" s="58"/>
      <c r="L2" s="58" t="s">
        <v>469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46" t="s">
        <v>82</v>
      </c>
      <c r="B3" s="33"/>
      <c r="C3" t="s">
        <v>83</v>
      </c>
      <c r="E3" t="s">
        <v>470</v>
      </c>
      <c r="F3" t="s">
        <v>471</v>
      </c>
      <c r="H3" t="s">
        <v>468</v>
      </c>
      <c r="L3" t="s">
        <v>469</v>
      </c>
      <c r="AH3" s="51"/>
    </row>
    <row r="4" spans="1:34" x14ac:dyDescent="0.25">
      <c r="A4" s="46" t="s">
        <v>82</v>
      </c>
      <c r="B4" s="33"/>
      <c r="C4" t="s">
        <v>83</v>
      </c>
      <c r="E4" t="s">
        <v>470</v>
      </c>
      <c r="F4" t="s">
        <v>471</v>
      </c>
      <c r="H4" t="s">
        <v>468</v>
      </c>
      <c r="L4" t="s">
        <v>469</v>
      </c>
      <c r="AH4" s="51"/>
    </row>
    <row r="5" spans="1:34" x14ac:dyDescent="0.25">
      <c r="A5" s="46" t="s">
        <v>82</v>
      </c>
      <c r="B5" s="33"/>
      <c r="C5" t="s">
        <v>83</v>
      </c>
      <c r="E5" t="s">
        <v>470</v>
      </c>
      <c r="F5" t="s">
        <v>471</v>
      </c>
      <c r="H5" t="s">
        <v>468</v>
      </c>
      <c r="L5" t="s">
        <v>469</v>
      </c>
      <c r="AH5" s="51"/>
    </row>
    <row r="6" spans="1:34" x14ac:dyDescent="0.25">
      <c r="A6" s="46" t="s">
        <v>84</v>
      </c>
      <c r="B6" s="33"/>
      <c r="C6" t="s">
        <v>83</v>
      </c>
      <c r="E6" t="s">
        <v>470</v>
      </c>
      <c r="F6" t="s">
        <v>471</v>
      </c>
      <c r="H6" t="s">
        <v>468</v>
      </c>
      <c r="L6" t="s">
        <v>469</v>
      </c>
      <c r="AH6" s="51"/>
    </row>
    <row r="7" spans="1:34" x14ac:dyDescent="0.25">
      <c r="A7" s="46" t="s">
        <v>85</v>
      </c>
      <c r="B7" s="33"/>
      <c r="C7" t="s">
        <v>86</v>
      </c>
      <c r="E7" t="s">
        <v>470</v>
      </c>
      <c r="F7" t="s">
        <v>471</v>
      </c>
      <c r="H7" t="s">
        <v>468</v>
      </c>
      <c r="L7" t="s">
        <v>469</v>
      </c>
      <c r="AH7" s="51"/>
    </row>
    <row r="8" spans="1:34" x14ac:dyDescent="0.25">
      <c r="A8" s="46" t="s">
        <v>82</v>
      </c>
      <c r="B8" s="33"/>
      <c r="C8" t="s">
        <v>83</v>
      </c>
      <c r="E8" t="s">
        <v>470</v>
      </c>
      <c r="F8" t="s">
        <v>471</v>
      </c>
      <c r="H8" t="s">
        <v>468</v>
      </c>
      <c r="L8" t="s">
        <v>469</v>
      </c>
      <c r="AH8" s="51"/>
    </row>
    <row r="9" spans="1:34" x14ac:dyDescent="0.25">
      <c r="A9" s="46" t="s">
        <v>82</v>
      </c>
      <c r="B9" s="33"/>
      <c r="C9" t="s">
        <v>83</v>
      </c>
      <c r="E9" t="s">
        <v>470</v>
      </c>
      <c r="F9" t="s">
        <v>471</v>
      </c>
      <c r="H9" t="s">
        <v>468</v>
      </c>
      <c r="L9" t="s">
        <v>469</v>
      </c>
      <c r="AH9" s="51"/>
    </row>
    <row r="10" spans="1:34" x14ac:dyDescent="0.25">
      <c r="A10" s="46" t="s">
        <v>82</v>
      </c>
      <c r="B10" s="33"/>
      <c r="C10" t="s">
        <v>83</v>
      </c>
      <c r="E10" t="s">
        <v>470</v>
      </c>
      <c r="F10" t="s">
        <v>471</v>
      </c>
      <c r="H10" t="s">
        <v>468</v>
      </c>
      <c r="L10" t="s">
        <v>469</v>
      </c>
      <c r="AH10" s="51"/>
    </row>
    <row r="11" spans="1:34" x14ac:dyDescent="0.25">
      <c r="A11" s="46" t="s">
        <v>82</v>
      </c>
      <c r="B11" s="33"/>
      <c r="C11" t="s">
        <v>83</v>
      </c>
      <c r="E11" t="s">
        <v>470</v>
      </c>
      <c r="F11" t="s">
        <v>471</v>
      </c>
      <c r="H11" t="s">
        <v>468</v>
      </c>
      <c r="L11" t="s">
        <v>469</v>
      </c>
      <c r="AH11" s="51"/>
    </row>
    <row r="12" spans="1:34" x14ac:dyDescent="0.25">
      <c r="A12" s="46" t="s">
        <v>84</v>
      </c>
      <c r="B12" s="33"/>
      <c r="C12" t="s">
        <v>83</v>
      </c>
      <c r="E12" t="s">
        <v>470</v>
      </c>
      <c r="F12" t="s">
        <v>471</v>
      </c>
      <c r="H12" t="s">
        <v>468</v>
      </c>
      <c r="L12" t="s">
        <v>469</v>
      </c>
      <c r="AH12" s="51"/>
    </row>
    <row r="13" spans="1:34" x14ac:dyDescent="0.25">
      <c r="A13" s="46" t="s">
        <v>86</v>
      </c>
      <c r="B13" s="33"/>
      <c r="C13" t="s">
        <v>87</v>
      </c>
      <c r="E13" t="s">
        <v>470</v>
      </c>
      <c r="F13" t="s">
        <v>471</v>
      </c>
      <c r="H13" t="s">
        <v>468</v>
      </c>
      <c r="L13" t="s">
        <v>469</v>
      </c>
      <c r="AH13" s="51"/>
    </row>
    <row r="14" spans="1:34" x14ac:dyDescent="0.25">
      <c r="A14" s="46" t="s">
        <v>86</v>
      </c>
      <c r="B14" s="33"/>
      <c r="C14" t="s">
        <v>87</v>
      </c>
      <c r="E14" t="s">
        <v>470</v>
      </c>
      <c r="F14" t="s">
        <v>471</v>
      </c>
      <c r="H14" t="s">
        <v>468</v>
      </c>
      <c r="L14" t="s">
        <v>469</v>
      </c>
      <c r="AH14" s="51"/>
    </row>
    <row r="15" spans="1:34" x14ac:dyDescent="0.25">
      <c r="A15" s="46" t="s">
        <v>84</v>
      </c>
      <c r="B15" s="33"/>
      <c r="C15" t="s">
        <v>83</v>
      </c>
      <c r="E15" t="s">
        <v>470</v>
      </c>
      <c r="F15" t="s">
        <v>471</v>
      </c>
      <c r="H15" t="s">
        <v>468</v>
      </c>
      <c r="L15" t="s">
        <v>469</v>
      </c>
      <c r="AH15" s="51"/>
    </row>
    <row r="16" spans="1:34" x14ac:dyDescent="0.25">
      <c r="A16" s="46" t="s">
        <v>82</v>
      </c>
      <c r="B16" s="33"/>
      <c r="C16" t="s">
        <v>83</v>
      </c>
      <c r="E16" t="s">
        <v>470</v>
      </c>
      <c r="F16" t="s">
        <v>471</v>
      </c>
      <c r="H16" t="s">
        <v>468</v>
      </c>
      <c r="L16" t="s">
        <v>469</v>
      </c>
      <c r="AH16" s="51"/>
    </row>
    <row r="17" spans="1:34" x14ac:dyDescent="0.25">
      <c r="A17" s="46" t="s">
        <v>82</v>
      </c>
      <c r="B17" s="33"/>
      <c r="C17" t="s">
        <v>83</v>
      </c>
      <c r="E17" t="s">
        <v>470</v>
      </c>
      <c r="F17" t="s">
        <v>471</v>
      </c>
      <c r="H17" t="s">
        <v>468</v>
      </c>
      <c r="L17" t="s">
        <v>469</v>
      </c>
      <c r="AH17" s="51"/>
    </row>
    <row r="18" spans="1:34" x14ac:dyDescent="0.25">
      <c r="A18" s="46" t="s">
        <v>84</v>
      </c>
      <c r="B18" s="33"/>
      <c r="C18" t="s">
        <v>83</v>
      </c>
      <c r="E18" t="s">
        <v>470</v>
      </c>
      <c r="F18" t="s">
        <v>471</v>
      </c>
      <c r="H18" t="s">
        <v>468</v>
      </c>
      <c r="L18" t="s">
        <v>469</v>
      </c>
      <c r="AH18" s="51"/>
    </row>
    <row r="19" spans="1:34" x14ac:dyDescent="0.25">
      <c r="A19" s="46" t="s">
        <v>88</v>
      </c>
      <c r="B19" s="33"/>
      <c r="C19" t="s">
        <v>89</v>
      </c>
      <c r="E19" t="s">
        <v>470</v>
      </c>
      <c r="F19" t="s">
        <v>471</v>
      </c>
      <c r="H19" t="s">
        <v>468</v>
      </c>
      <c r="L19" t="s">
        <v>469</v>
      </c>
      <c r="AH19" s="51"/>
    </row>
    <row r="20" spans="1:34" x14ac:dyDescent="0.25">
      <c r="A20" s="46" t="s">
        <v>82</v>
      </c>
      <c r="B20" s="33"/>
      <c r="C20" t="s">
        <v>83</v>
      </c>
      <c r="E20" t="s">
        <v>470</v>
      </c>
      <c r="F20" t="s">
        <v>471</v>
      </c>
      <c r="H20" t="s">
        <v>468</v>
      </c>
      <c r="L20" t="s">
        <v>469</v>
      </c>
      <c r="AH20" s="51"/>
    </row>
    <row r="21" spans="1:34" x14ac:dyDescent="0.25">
      <c r="A21" s="46" t="s">
        <v>84</v>
      </c>
      <c r="B21" s="33"/>
      <c r="C21" t="s">
        <v>83</v>
      </c>
      <c r="E21" t="s">
        <v>470</v>
      </c>
      <c r="F21" t="s">
        <v>471</v>
      </c>
      <c r="H21" t="s">
        <v>468</v>
      </c>
      <c r="L21" t="s">
        <v>469</v>
      </c>
      <c r="AH21" s="51"/>
    </row>
    <row r="22" spans="1:34" x14ac:dyDescent="0.25">
      <c r="A22" s="46" t="s">
        <v>84</v>
      </c>
      <c r="B22" s="33"/>
      <c r="C22" t="s">
        <v>83</v>
      </c>
      <c r="E22" t="s">
        <v>470</v>
      </c>
      <c r="F22" t="s">
        <v>471</v>
      </c>
      <c r="H22" t="s">
        <v>468</v>
      </c>
      <c r="L22" t="s">
        <v>469</v>
      </c>
      <c r="AH22" s="51"/>
    </row>
    <row r="23" spans="1:34" x14ac:dyDescent="0.25">
      <c r="A23" s="46" t="s">
        <v>86</v>
      </c>
      <c r="B23" s="33"/>
      <c r="C23" t="s">
        <v>87</v>
      </c>
      <c r="E23" t="s">
        <v>470</v>
      </c>
      <c r="F23" t="s">
        <v>471</v>
      </c>
      <c r="H23" t="s">
        <v>468</v>
      </c>
      <c r="L23" t="s">
        <v>469</v>
      </c>
      <c r="AH23" s="51"/>
    </row>
    <row r="24" spans="1:34" x14ac:dyDescent="0.25">
      <c r="A24" s="46" t="s">
        <v>84</v>
      </c>
      <c r="B24" s="33"/>
      <c r="C24" t="s">
        <v>83</v>
      </c>
      <c r="E24" t="s">
        <v>470</v>
      </c>
      <c r="F24" t="s">
        <v>471</v>
      </c>
      <c r="H24" t="s">
        <v>468</v>
      </c>
      <c r="L24" t="s">
        <v>469</v>
      </c>
      <c r="AH24" s="51"/>
    </row>
    <row r="25" spans="1:34" x14ac:dyDescent="0.25">
      <c r="A25" s="46" t="s">
        <v>82</v>
      </c>
      <c r="B25" s="33"/>
      <c r="C25" t="s">
        <v>83</v>
      </c>
      <c r="E25" t="s">
        <v>470</v>
      </c>
      <c r="F25" t="s">
        <v>471</v>
      </c>
      <c r="H25" t="s">
        <v>468</v>
      </c>
      <c r="L25" t="s">
        <v>469</v>
      </c>
      <c r="AH25" s="51"/>
    </row>
    <row r="26" spans="1:34" ht="15.75" thickBot="1" x14ac:dyDescent="0.3">
      <c r="A26" s="60" t="s">
        <v>82</v>
      </c>
      <c r="B26" s="59"/>
      <c r="C26" s="54" t="s">
        <v>83</v>
      </c>
      <c r="D26" s="54" t="s">
        <v>473</v>
      </c>
      <c r="E26" s="54" t="s">
        <v>470</v>
      </c>
      <c r="F26" s="54" t="s">
        <v>471</v>
      </c>
      <c r="G26" s="54"/>
      <c r="H26" s="54" t="s">
        <v>468</v>
      </c>
      <c r="I26" s="54"/>
      <c r="J26" s="54"/>
      <c r="K26" s="54"/>
      <c r="L26" s="54" t="s">
        <v>469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7"/>
    </row>
    <row r="27" spans="1:34" ht="15.75" thickTop="1" x14ac:dyDescent="0.25">
      <c r="A27" s="43" t="s">
        <v>82</v>
      </c>
      <c r="B27" s="40"/>
      <c r="C27" s="58" t="s">
        <v>83</v>
      </c>
      <c r="D27" s="58" t="s">
        <v>472</v>
      </c>
      <c r="E27" s="58" t="s">
        <v>496</v>
      </c>
      <c r="F27" s="58" t="s">
        <v>497</v>
      </c>
      <c r="G27" s="58"/>
      <c r="H27" s="58" t="s">
        <v>468</v>
      </c>
      <c r="I27" s="58"/>
      <c r="J27" s="58"/>
      <c r="K27" s="58"/>
      <c r="L27" s="58" t="s">
        <v>469</v>
      </c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61"/>
    </row>
    <row r="28" spans="1:34" x14ac:dyDescent="0.25">
      <c r="A28" s="46" t="s">
        <v>91</v>
      </c>
      <c r="B28" s="33"/>
      <c r="C28" t="s">
        <v>89</v>
      </c>
      <c r="E28" t="s">
        <v>496</v>
      </c>
      <c r="F28" t="s">
        <v>497</v>
      </c>
      <c r="H28" t="s">
        <v>468</v>
      </c>
      <c r="L28" t="s">
        <v>469</v>
      </c>
      <c r="AH28" s="51"/>
    </row>
    <row r="29" spans="1:34" x14ac:dyDescent="0.25">
      <c r="A29" s="46" t="s">
        <v>84</v>
      </c>
      <c r="B29" s="33"/>
      <c r="C29" t="s">
        <v>83</v>
      </c>
      <c r="E29" t="s">
        <v>496</v>
      </c>
      <c r="F29" t="s">
        <v>497</v>
      </c>
      <c r="H29" t="s">
        <v>468</v>
      </c>
      <c r="L29" t="s">
        <v>469</v>
      </c>
      <c r="AH29" s="51"/>
    </row>
    <row r="30" spans="1:34" x14ac:dyDescent="0.25">
      <c r="A30" s="46" t="s">
        <v>84</v>
      </c>
      <c r="B30" s="33"/>
      <c r="C30" t="s">
        <v>83</v>
      </c>
      <c r="E30" t="s">
        <v>496</v>
      </c>
      <c r="F30" t="s">
        <v>497</v>
      </c>
      <c r="H30" t="s">
        <v>468</v>
      </c>
      <c r="L30" t="s">
        <v>469</v>
      </c>
      <c r="AH30" s="51"/>
    </row>
    <row r="31" spans="1:34" x14ac:dyDescent="0.25">
      <c r="A31" s="46" t="s">
        <v>82</v>
      </c>
      <c r="B31" s="33"/>
      <c r="C31" t="s">
        <v>83</v>
      </c>
      <c r="E31" t="s">
        <v>496</v>
      </c>
      <c r="F31" t="s">
        <v>497</v>
      </c>
      <c r="H31" t="s">
        <v>468</v>
      </c>
      <c r="L31" t="s">
        <v>469</v>
      </c>
      <c r="AH31" s="51"/>
    </row>
    <row r="32" spans="1:34" x14ac:dyDescent="0.25">
      <c r="A32" s="46" t="s">
        <v>84</v>
      </c>
      <c r="B32" s="33"/>
      <c r="C32" t="s">
        <v>83</v>
      </c>
      <c r="E32" t="s">
        <v>496</v>
      </c>
      <c r="F32" t="s">
        <v>497</v>
      </c>
      <c r="H32" t="s">
        <v>468</v>
      </c>
      <c r="L32" t="s">
        <v>469</v>
      </c>
      <c r="AH32" s="51"/>
    </row>
    <row r="33" spans="1:34" x14ac:dyDescent="0.25">
      <c r="A33" s="46" t="s">
        <v>88</v>
      </c>
      <c r="B33" s="33"/>
      <c r="C33" t="s">
        <v>89</v>
      </c>
      <c r="E33" t="s">
        <v>496</v>
      </c>
      <c r="F33" t="s">
        <v>497</v>
      </c>
      <c r="H33" t="s">
        <v>468</v>
      </c>
      <c r="L33" t="s">
        <v>469</v>
      </c>
      <c r="AH33" s="51"/>
    </row>
    <row r="34" spans="1:34" x14ac:dyDescent="0.25">
      <c r="A34" s="46" t="s">
        <v>84</v>
      </c>
      <c r="B34" s="33"/>
      <c r="C34" t="s">
        <v>83</v>
      </c>
      <c r="E34" t="s">
        <v>496</v>
      </c>
      <c r="F34" t="s">
        <v>497</v>
      </c>
      <c r="H34" t="s">
        <v>468</v>
      </c>
      <c r="L34" t="s">
        <v>469</v>
      </c>
      <c r="AH34" s="51"/>
    </row>
    <row r="35" spans="1:34" x14ac:dyDescent="0.25">
      <c r="A35" s="46" t="s">
        <v>86</v>
      </c>
      <c r="B35" s="33"/>
      <c r="C35" t="s">
        <v>87</v>
      </c>
      <c r="E35" t="s">
        <v>496</v>
      </c>
      <c r="F35" t="s">
        <v>497</v>
      </c>
      <c r="H35" t="s">
        <v>468</v>
      </c>
      <c r="L35" t="s">
        <v>469</v>
      </c>
      <c r="AH35" s="51"/>
    </row>
    <row r="36" spans="1:34" x14ac:dyDescent="0.25">
      <c r="A36" s="46" t="s">
        <v>86</v>
      </c>
      <c r="B36" s="33"/>
      <c r="C36" t="s">
        <v>87</v>
      </c>
      <c r="E36" t="s">
        <v>496</v>
      </c>
      <c r="F36" t="s">
        <v>497</v>
      </c>
      <c r="H36" t="s">
        <v>468</v>
      </c>
      <c r="L36" t="s">
        <v>469</v>
      </c>
      <c r="AH36" s="51"/>
    </row>
    <row r="37" spans="1:34" x14ac:dyDescent="0.25">
      <c r="A37" s="46" t="s">
        <v>84</v>
      </c>
      <c r="B37" s="33"/>
      <c r="C37" t="s">
        <v>83</v>
      </c>
      <c r="E37" t="s">
        <v>496</v>
      </c>
      <c r="F37" t="s">
        <v>497</v>
      </c>
      <c r="H37" t="s">
        <v>468</v>
      </c>
      <c r="L37" t="s">
        <v>469</v>
      </c>
      <c r="AH37" s="51"/>
    </row>
    <row r="38" spans="1:34" x14ac:dyDescent="0.25">
      <c r="A38" s="46" t="s">
        <v>91</v>
      </c>
      <c r="B38" s="33"/>
      <c r="C38" t="s">
        <v>89</v>
      </c>
      <c r="E38" t="s">
        <v>496</v>
      </c>
      <c r="F38" t="s">
        <v>497</v>
      </c>
      <c r="H38" t="s">
        <v>468</v>
      </c>
      <c r="L38" t="s">
        <v>469</v>
      </c>
      <c r="AH38" s="51"/>
    </row>
    <row r="39" spans="1:34" x14ac:dyDescent="0.25">
      <c r="A39" s="46" t="s">
        <v>86</v>
      </c>
      <c r="B39" s="33"/>
      <c r="C39" t="s">
        <v>87</v>
      </c>
      <c r="E39" t="s">
        <v>496</v>
      </c>
      <c r="F39" t="s">
        <v>497</v>
      </c>
      <c r="H39" t="s">
        <v>468</v>
      </c>
      <c r="L39" t="s">
        <v>469</v>
      </c>
      <c r="AH39" s="51"/>
    </row>
    <row r="40" spans="1:34" x14ac:dyDescent="0.25">
      <c r="A40" s="46" t="s">
        <v>82</v>
      </c>
      <c r="B40" s="33"/>
      <c r="C40" t="s">
        <v>83</v>
      </c>
      <c r="E40" t="s">
        <v>496</v>
      </c>
      <c r="F40" t="s">
        <v>497</v>
      </c>
      <c r="H40" t="s">
        <v>468</v>
      </c>
      <c r="L40" t="s">
        <v>469</v>
      </c>
      <c r="AH40" s="51"/>
    </row>
    <row r="41" spans="1:34" x14ac:dyDescent="0.25">
      <c r="A41" s="46" t="s">
        <v>91</v>
      </c>
      <c r="B41" s="33"/>
      <c r="C41" t="s">
        <v>89</v>
      </c>
      <c r="E41" t="s">
        <v>496</v>
      </c>
      <c r="F41" t="s">
        <v>497</v>
      </c>
      <c r="H41" t="s">
        <v>468</v>
      </c>
      <c r="L41" t="s">
        <v>469</v>
      </c>
      <c r="AH41" s="51"/>
    </row>
    <row r="42" spans="1:34" x14ac:dyDescent="0.25">
      <c r="A42" s="46" t="s">
        <v>92</v>
      </c>
      <c r="B42" s="33"/>
      <c r="C42" t="s">
        <v>87</v>
      </c>
      <c r="E42" t="s">
        <v>496</v>
      </c>
      <c r="F42" t="s">
        <v>497</v>
      </c>
      <c r="H42" t="s">
        <v>468</v>
      </c>
      <c r="L42" t="s">
        <v>469</v>
      </c>
      <c r="AH42" s="51"/>
    </row>
    <row r="43" spans="1:34" x14ac:dyDescent="0.25">
      <c r="A43" s="46" t="s">
        <v>86</v>
      </c>
      <c r="B43" s="33"/>
      <c r="C43" t="s">
        <v>87</v>
      </c>
      <c r="E43" t="s">
        <v>496</v>
      </c>
      <c r="F43" t="s">
        <v>497</v>
      </c>
      <c r="H43" t="s">
        <v>468</v>
      </c>
      <c r="L43" t="s">
        <v>469</v>
      </c>
      <c r="AH43" s="51"/>
    </row>
    <row r="44" spans="1:34" x14ac:dyDescent="0.25">
      <c r="A44" s="46" t="s">
        <v>86</v>
      </c>
      <c r="B44" s="33"/>
      <c r="C44" t="s">
        <v>87</v>
      </c>
      <c r="E44" t="s">
        <v>496</v>
      </c>
      <c r="F44" t="s">
        <v>497</v>
      </c>
      <c r="H44" t="s">
        <v>468</v>
      </c>
      <c r="L44" t="s">
        <v>469</v>
      </c>
      <c r="AH44" s="51"/>
    </row>
    <row r="45" spans="1:34" x14ac:dyDescent="0.25">
      <c r="A45" s="46" t="s">
        <v>85</v>
      </c>
      <c r="B45" s="33"/>
      <c r="C45" t="s">
        <v>86</v>
      </c>
      <c r="E45" t="s">
        <v>496</v>
      </c>
      <c r="F45" t="s">
        <v>497</v>
      </c>
      <c r="H45" t="s">
        <v>468</v>
      </c>
      <c r="L45" t="s">
        <v>469</v>
      </c>
      <c r="AH45" s="51"/>
    </row>
    <row r="46" spans="1:34" x14ac:dyDescent="0.25">
      <c r="A46" s="46" t="s">
        <v>82</v>
      </c>
      <c r="B46" s="33"/>
      <c r="C46" t="s">
        <v>83</v>
      </c>
      <c r="E46" t="s">
        <v>496</v>
      </c>
      <c r="F46" t="s">
        <v>497</v>
      </c>
      <c r="H46" t="s">
        <v>468</v>
      </c>
      <c r="L46" t="s">
        <v>469</v>
      </c>
      <c r="AH46" s="51"/>
    </row>
    <row r="47" spans="1:34" x14ac:dyDescent="0.25">
      <c r="A47" s="46" t="s">
        <v>91</v>
      </c>
      <c r="B47" s="33"/>
      <c r="C47" t="s">
        <v>89</v>
      </c>
      <c r="E47" t="s">
        <v>496</v>
      </c>
      <c r="F47" t="s">
        <v>497</v>
      </c>
      <c r="H47" t="s">
        <v>468</v>
      </c>
      <c r="L47" t="s">
        <v>469</v>
      </c>
      <c r="AH47" s="51"/>
    </row>
    <row r="48" spans="1:34" x14ac:dyDescent="0.25">
      <c r="A48" s="46" t="s">
        <v>84</v>
      </c>
      <c r="B48" s="33"/>
      <c r="C48" t="s">
        <v>83</v>
      </c>
      <c r="E48" t="s">
        <v>496</v>
      </c>
      <c r="F48" t="s">
        <v>497</v>
      </c>
      <c r="H48" t="s">
        <v>468</v>
      </c>
      <c r="L48" t="s">
        <v>469</v>
      </c>
      <c r="AH48" s="51"/>
    </row>
    <row r="49" spans="1:34" x14ac:dyDescent="0.25">
      <c r="A49" s="46" t="s">
        <v>85</v>
      </c>
      <c r="B49" s="33"/>
      <c r="C49" t="s">
        <v>86</v>
      </c>
      <c r="E49" t="s">
        <v>496</v>
      </c>
      <c r="F49" t="s">
        <v>497</v>
      </c>
      <c r="H49" t="s">
        <v>468</v>
      </c>
      <c r="L49" t="s">
        <v>469</v>
      </c>
      <c r="AH49" s="51"/>
    </row>
    <row r="50" spans="1:34" x14ac:dyDescent="0.25">
      <c r="A50" s="46" t="s">
        <v>93</v>
      </c>
      <c r="B50" s="33"/>
      <c r="C50" t="s">
        <v>94</v>
      </c>
      <c r="E50" t="s">
        <v>496</v>
      </c>
      <c r="F50" t="s">
        <v>497</v>
      </c>
      <c r="H50" t="s">
        <v>468</v>
      </c>
      <c r="L50" t="s">
        <v>469</v>
      </c>
      <c r="AH50" s="51"/>
    </row>
    <row r="51" spans="1:34" ht="15.75" thickBot="1" x14ac:dyDescent="0.3">
      <c r="A51" s="60" t="s">
        <v>93</v>
      </c>
      <c r="B51" s="59"/>
      <c r="C51" s="54" t="s">
        <v>94</v>
      </c>
      <c r="D51" s="54" t="s">
        <v>473</v>
      </c>
      <c r="E51" s="54" t="s">
        <v>496</v>
      </c>
      <c r="F51" s="54" t="s">
        <v>497</v>
      </c>
      <c r="G51" s="54"/>
      <c r="H51" s="54" t="s">
        <v>468</v>
      </c>
      <c r="I51" s="54"/>
      <c r="J51" s="54"/>
      <c r="K51" s="54"/>
      <c r="L51" s="54" t="s">
        <v>469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7"/>
    </row>
    <row r="52" spans="1:34" ht="15.75" thickTop="1" x14ac:dyDescent="0.25">
      <c r="A52" s="43" t="s">
        <v>84</v>
      </c>
      <c r="B52" s="40"/>
      <c r="C52" s="58" t="s">
        <v>83</v>
      </c>
      <c r="D52" s="58" t="s">
        <v>472</v>
      </c>
      <c r="E52" s="58" t="s">
        <v>501</v>
      </c>
      <c r="F52" s="58" t="s">
        <v>502</v>
      </c>
      <c r="G52" s="58"/>
      <c r="H52" s="58" t="s">
        <v>468</v>
      </c>
      <c r="I52" s="58"/>
      <c r="J52" s="58"/>
      <c r="K52" s="58"/>
      <c r="L52" s="58" t="s">
        <v>469</v>
      </c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61"/>
    </row>
    <row r="53" spans="1:34" x14ac:dyDescent="0.25">
      <c r="A53" s="46" t="s">
        <v>84</v>
      </c>
      <c r="B53" s="33"/>
      <c r="C53" t="s">
        <v>83</v>
      </c>
      <c r="E53" t="s">
        <v>501</v>
      </c>
      <c r="F53" t="s">
        <v>502</v>
      </c>
      <c r="H53" t="s">
        <v>468</v>
      </c>
      <c r="L53" t="s">
        <v>469</v>
      </c>
      <c r="AH53" s="51"/>
    </row>
    <row r="54" spans="1:34" x14ac:dyDescent="0.25">
      <c r="A54" s="46" t="s">
        <v>82</v>
      </c>
      <c r="B54" s="33"/>
      <c r="C54" t="s">
        <v>83</v>
      </c>
      <c r="E54" t="s">
        <v>501</v>
      </c>
      <c r="F54" t="s">
        <v>502</v>
      </c>
      <c r="H54" t="s">
        <v>468</v>
      </c>
      <c r="L54" t="s">
        <v>469</v>
      </c>
      <c r="AH54" s="51"/>
    </row>
    <row r="55" spans="1:34" x14ac:dyDescent="0.25">
      <c r="A55" s="46" t="s">
        <v>93</v>
      </c>
      <c r="B55" s="33"/>
      <c r="C55" t="s">
        <v>94</v>
      </c>
      <c r="E55" t="s">
        <v>501</v>
      </c>
      <c r="F55" t="s">
        <v>502</v>
      </c>
      <c r="H55" t="s">
        <v>468</v>
      </c>
      <c r="L55" t="s">
        <v>469</v>
      </c>
      <c r="AH55" s="51"/>
    </row>
    <row r="56" spans="1:34" x14ac:dyDescent="0.25">
      <c r="A56" s="46" t="s">
        <v>82</v>
      </c>
      <c r="B56" s="33"/>
      <c r="C56" t="s">
        <v>83</v>
      </c>
      <c r="E56" t="s">
        <v>501</v>
      </c>
      <c r="F56" t="s">
        <v>502</v>
      </c>
      <c r="H56" t="s">
        <v>468</v>
      </c>
      <c r="L56" t="s">
        <v>469</v>
      </c>
      <c r="AH56" s="51"/>
    </row>
    <row r="57" spans="1:34" x14ac:dyDescent="0.25">
      <c r="A57" s="46" t="s">
        <v>84</v>
      </c>
      <c r="B57" s="33"/>
      <c r="C57" t="s">
        <v>83</v>
      </c>
      <c r="E57" t="s">
        <v>501</v>
      </c>
      <c r="F57" t="s">
        <v>502</v>
      </c>
      <c r="H57" t="s">
        <v>468</v>
      </c>
      <c r="L57" t="s">
        <v>469</v>
      </c>
      <c r="AH57" s="51"/>
    </row>
    <row r="58" spans="1:34" x14ac:dyDescent="0.25">
      <c r="A58" s="46" t="s">
        <v>96</v>
      </c>
      <c r="B58" s="33"/>
      <c r="C58" t="s">
        <v>87</v>
      </c>
      <c r="E58" t="s">
        <v>501</v>
      </c>
      <c r="F58" t="s">
        <v>502</v>
      </c>
      <c r="H58" t="s">
        <v>468</v>
      </c>
      <c r="L58" t="s">
        <v>469</v>
      </c>
      <c r="AH58" s="51"/>
    </row>
    <row r="59" spans="1:34" x14ac:dyDescent="0.25">
      <c r="A59" s="46" t="s">
        <v>82</v>
      </c>
      <c r="B59" s="33"/>
      <c r="C59" t="s">
        <v>83</v>
      </c>
      <c r="E59" t="s">
        <v>501</v>
      </c>
      <c r="F59" t="s">
        <v>502</v>
      </c>
      <c r="H59" t="s">
        <v>468</v>
      </c>
      <c r="L59" t="s">
        <v>469</v>
      </c>
      <c r="AH59" s="51"/>
    </row>
    <row r="60" spans="1:34" x14ac:dyDescent="0.25">
      <c r="A60" s="46" t="s">
        <v>92</v>
      </c>
      <c r="B60" s="33"/>
      <c r="C60" t="s">
        <v>87</v>
      </c>
      <c r="E60" t="s">
        <v>501</v>
      </c>
      <c r="F60" t="s">
        <v>502</v>
      </c>
      <c r="H60" t="s">
        <v>468</v>
      </c>
      <c r="L60" t="s">
        <v>469</v>
      </c>
      <c r="AH60" s="51"/>
    </row>
    <row r="61" spans="1:34" x14ac:dyDescent="0.25">
      <c r="A61" s="46" t="s">
        <v>82</v>
      </c>
      <c r="B61" s="33"/>
      <c r="C61" t="s">
        <v>83</v>
      </c>
      <c r="E61" t="s">
        <v>501</v>
      </c>
      <c r="F61" t="s">
        <v>502</v>
      </c>
      <c r="H61" t="s">
        <v>468</v>
      </c>
      <c r="L61" t="s">
        <v>469</v>
      </c>
      <c r="AH61" s="51"/>
    </row>
    <row r="62" spans="1:34" x14ac:dyDescent="0.25">
      <c r="A62" s="46" t="s">
        <v>84</v>
      </c>
      <c r="B62" s="33"/>
      <c r="C62" t="s">
        <v>83</v>
      </c>
      <c r="E62" t="s">
        <v>501</v>
      </c>
      <c r="F62" t="s">
        <v>502</v>
      </c>
      <c r="H62" t="s">
        <v>468</v>
      </c>
      <c r="L62" t="s">
        <v>469</v>
      </c>
      <c r="AH62" s="51"/>
    </row>
    <row r="63" spans="1:34" x14ac:dyDescent="0.25">
      <c r="A63" s="46" t="s">
        <v>84</v>
      </c>
      <c r="B63" s="33"/>
      <c r="C63" t="s">
        <v>83</v>
      </c>
      <c r="E63" t="s">
        <v>501</v>
      </c>
      <c r="F63" t="s">
        <v>502</v>
      </c>
      <c r="H63" t="s">
        <v>468</v>
      </c>
      <c r="L63" t="s">
        <v>469</v>
      </c>
      <c r="AH63" s="51"/>
    </row>
    <row r="64" spans="1:34" x14ac:dyDescent="0.25">
      <c r="A64" s="46" t="s">
        <v>91</v>
      </c>
      <c r="B64" s="33"/>
      <c r="C64" t="s">
        <v>89</v>
      </c>
      <c r="E64" t="s">
        <v>501</v>
      </c>
      <c r="F64" t="s">
        <v>502</v>
      </c>
      <c r="H64" t="s">
        <v>468</v>
      </c>
      <c r="L64" t="s">
        <v>469</v>
      </c>
      <c r="AH64" s="51"/>
    </row>
    <row r="65" spans="1:34" x14ac:dyDescent="0.25">
      <c r="A65" s="46" t="s">
        <v>84</v>
      </c>
      <c r="B65" s="33"/>
      <c r="C65" t="s">
        <v>83</v>
      </c>
      <c r="E65" t="s">
        <v>501</v>
      </c>
      <c r="F65" t="s">
        <v>502</v>
      </c>
      <c r="H65" t="s">
        <v>468</v>
      </c>
      <c r="L65" t="s">
        <v>469</v>
      </c>
      <c r="AH65" s="51"/>
    </row>
    <row r="66" spans="1:34" x14ac:dyDescent="0.25">
      <c r="A66" s="46" t="s">
        <v>84</v>
      </c>
      <c r="B66" s="33"/>
      <c r="C66" t="s">
        <v>83</v>
      </c>
      <c r="E66" t="s">
        <v>501</v>
      </c>
      <c r="F66" t="s">
        <v>502</v>
      </c>
      <c r="H66" t="s">
        <v>468</v>
      </c>
      <c r="L66" t="s">
        <v>469</v>
      </c>
      <c r="AH66" s="51"/>
    </row>
    <row r="67" spans="1:34" x14ac:dyDescent="0.25">
      <c r="A67" s="46" t="s">
        <v>92</v>
      </c>
      <c r="B67" s="33"/>
      <c r="C67" t="s">
        <v>87</v>
      </c>
      <c r="E67" t="s">
        <v>501</v>
      </c>
      <c r="F67" t="s">
        <v>502</v>
      </c>
      <c r="H67" t="s">
        <v>468</v>
      </c>
      <c r="L67" t="s">
        <v>469</v>
      </c>
      <c r="AH67" s="51"/>
    </row>
    <row r="68" spans="1:34" x14ac:dyDescent="0.25">
      <c r="A68" s="46" t="s">
        <v>84</v>
      </c>
      <c r="B68" s="33"/>
      <c r="C68" t="s">
        <v>83</v>
      </c>
      <c r="E68" t="s">
        <v>501</v>
      </c>
      <c r="F68" t="s">
        <v>502</v>
      </c>
      <c r="H68" t="s">
        <v>468</v>
      </c>
      <c r="L68" t="s">
        <v>469</v>
      </c>
      <c r="AH68" s="51"/>
    </row>
    <row r="69" spans="1:34" x14ac:dyDescent="0.25">
      <c r="A69" s="46" t="s">
        <v>84</v>
      </c>
      <c r="B69" s="33"/>
      <c r="C69" t="s">
        <v>83</v>
      </c>
      <c r="E69" t="s">
        <v>501</v>
      </c>
      <c r="F69" t="s">
        <v>502</v>
      </c>
      <c r="H69" t="s">
        <v>468</v>
      </c>
      <c r="L69" t="s">
        <v>469</v>
      </c>
      <c r="AH69" s="51"/>
    </row>
    <row r="70" spans="1:34" x14ac:dyDescent="0.25">
      <c r="A70" s="46" t="s">
        <v>84</v>
      </c>
      <c r="B70" s="33"/>
      <c r="C70" t="s">
        <v>83</v>
      </c>
      <c r="E70" t="s">
        <v>501</v>
      </c>
      <c r="F70" t="s">
        <v>502</v>
      </c>
      <c r="H70" t="s">
        <v>468</v>
      </c>
      <c r="L70" t="s">
        <v>469</v>
      </c>
      <c r="AH70" s="51"/>
    </row>
    <row r="71" spans="1:34" x14ac:dyDescent="0.25">
      <c r="A71" s="46" t="s">
        <v>82</v>
      </c>
      <c r="B71" s="33"/>
      <c r="C71" t="s">
        <v>83</v>
      </c>
      <c r="E71" t="s">
        <v>501</v>
      </c>
      <c r="F71" t="s">
        <v>502</v>
      </c>
      <c r="H71" t="s">
        <v>468</v>
      </c>
      <c r="L71" t="s">
        <v>469</v>
      </c>
      <c r="AH71" s="51"/>
    </row>
    <row r="72" spans="1:34" x14ac:dyDescent="0.25">
      <c r="A72" s="46" t="s">
        <v>84</v>
      </c>
      <c r="B72" s="33"/>
      <c r="C72" t="s">
        <v>83</v>
      </c>
      <c r="E72" t="s">
        <v>501</v>
      </c>
      <c r="F72" t="s">
        <v>502</v>
      </c>
      <c r="H72" t="s">
        <v>468</v>
      </c>
      <c r="L72" t="s">
        <v>469</v>
      </c>
      <c r="AH72" s="51"/>
    </row>
    <row r="73" spans="1:34" x14ac:dyDescent="0.25">
      <c r="A73" s="46" t="s">
        <v>82</v>
      </c>
      <c r="B73" s="33"/>
      <c r="C73" t="s">
        <v>83</v>
      </c>
      <c r="E73" t="s">
        <v>501</v>
      </c>
      <c r="F73" t="s">
        <v>502</v>
      </c>
      <c r="H73" t="s">
        <v>468</v>
      </c>
      <c r="L73" t="s">
        <v>469</v>
      </c>
      <c r="AH73" s="51"/>
    </row>
    <row r="74" spans="1:34" x14ac:dyDescent="0.25">
      <c r="A74" s="46" t="s">
        <v>84</v>
      </c>
      <c r="B74" s="33"/>
      <c r="C74" t="s">
        <v>83</v>
      </c>
      <c r="E74" t="s">
        <v>501</v>
      </c>
      <c r="F74" t="s">
        <v>502</v>
      </c>
      <c r="H74" t="s">
        <v>468</v>
      </c>
      <c r="L74" t="s">
        <v>469</v>
      </c>
      <c r="AH74" s="51"/>
    </row>
    <row r="75" spans="1:34" x14ac:dyDescent="0.25">
      <c r="A75" s="46" t="s">
        <v>92</v>
      </c>
      <c r="B75" s="33"/>
      <c r="C75" t="s">
        <v>87</v>
      </c>
      <c r="E75" t="s">
        <v>501</v>
      </c>
      <c r="F75" t="s">
        <v>502</v>
      </c>
      <c r="H75" t="s">
        <v>468</v>
      </c>
      <c r="L75" t="s">
        <v>469</v>
      </c>
      <c r="AH75" s="51"/>
    </row>
    <row r="76" spans="1:34" ht="15.75" thickBot="1" x14ac:dyDescent="0.3">
      <c r="A76" s="60" t="s">
        <v>82</v>
      </c>
      <c r="B76" s="59"/>
      <c r="C76" s="54" t="s">
        <v>83</v>
      </c>
      <c r="D76" s="54" t="s">
        <v>473</v>
      </c>
      <c r="E76" s="54" t="s">
        <v>501</v>
      </c>
      <c r="F76" s="54" t="s">
        <v>502</v>
      </c>
      <c r="G76" s="54"/>
      <c r="H76" s="54" t="s">
        <v>468</v>
      </c>
      <c r="I76" s="54"/>
      <c r="J76" s="54"/>
      <c r="K76" s="54"/>
      <c r="L76" s="54" t="s">
        <v>469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7"/>
    </row>
    <row r="77" spans="1:34" ht="15.75" thickTop="1" x14ac:dyDescent="0.25">
      <c r="A77" s="43" t="s">
        <v>85</v>
      </c>
      <c r="B77" s="40"/>
      <c r="C77" s="58" t="s">
        <v>86</v>
      </c>
      <c r="D77" s="58" t="s">
        <v>472</v>
      </c>
      <c r="E77" s="58" t="s">
        <v>504</v>
      </c>
      <c r="F77" s="58" t="s">
        <v>505</v>
      </c>
      <c r="G77" s="58"/>
      <c r="H77" s="58" t="s">
        <v>468</v>
      </c>
      <c r="I77" s="58"/>
      <c r="J77" s="58"/>
      <c r="K77" s="58"/>
      <c r="L77" s="58" t="s">
        <v>469</v>
      </c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61"/>
    </row>
    <row r="78" spans="1:34" x14ac:dyDescent="0.25">
      <c r="A78" s="46" t="s">
        <v>84</v>
      </c>
      <c r="B78" s="33"/>
      <c r="C78" t="s">
        <v>83</v>
      </c>
      <c r="E78" t="s">
        <v>504</v>
      </c>
      <c r="F78" t="s">
        <v>505</v>
      </c>
      <c r="H78" t="s">
        <v>468</v>
      </c>
      <c r="L78" t="s">
        <v>469</v>
      </c>
      <c r="AH78" s="51"/>
    </row>
    <row r="79" spans="1:34" x14ac:dyDescent="0.25">
      <c r="A79" s="46" t="s">
        <v>92</v>
      </c>
      <c r="B79" s="33"/>
      <c r="C79" t="s">
        <v>87</v>
      </c>
      <c r="E79" t="s">
        <v>504</v>
      </c>
      <c r="F79" t="s">
        <v>505</v>
      </c>
      <c r="H79" t="s">
        <v>468</v>
      </c>
      <c r="L79" t="s">
        <v>469</v>
      </c>
      <c r="AH79" s="51"/>
    </row>
    <row r="80" spans="1:34" x14ac:dyDescent="0.25">
      <c r="A80" s="46" t="s">
        <v>82</v>
      </c>
      <c r="B80" s="33"/>
      <c r="C80" t="s">
        <v>83</v>
      </c>
      <c r="E80" t="s">
        <v>504</v>
      </c>
      <c r="F80" t="s">
        <v>505</v>
      </c>
      <c r="H80" t="s">
        <v>468</v>
      </c>
      <c r="L80" t="s">
        <v>469</v>
      </c>
      <c r="AH80" s="51"/>
    </row>
    <row r="81" spans="1:34" x14ac:dyDescent="0.25">
      <c r="A81" s="46" t="s">
        <v>82</v>
      </c>
      <c r="B81" s="33"/>
      <c r="C81" t="s">
        <v>83</v>
      </c>
      <c r="E81" t="s">
        <v>504</v>
      </c>
      <c r="F81" t="s">
        <v>505</v>
      </c>
      <c r="H81" t="s">
        <v>468</v>
      </c>
      <c r="L81" t="s">
        <v>469</v>
      </c>
      <c r="AH81" s="51"/>
    </row>
    <row r="82" spans="1:34" x14ac:dyDescent="0.25">
      <c r="A82" s="46" t="s">
        <v>82</v>
      </c>
      <c r="B82" s="33"/>
      <c r="C82" t="s">
        <v>83</v>
      </c>
      <c r="E82" t="s">
        <v>504</v>
      </c>
      <c r="F82" t="s">
        <v>505</v>
      </c>
      <c r="H82" t="s">
        <v>468</v>
      </c>
      <c r="L82" t="s">
        <v>469</v>
      </c>
      <c r="AH82" s="51"/>
    </row>
    <row r="83" spans="1:34" x14ac:dyDescent="0.25">
      <c r="A83" s="46" t="s">
        <v>92</v>
      </c>
      <c r="B83" s="33"/>
      <c r="C83" t="s">
        <v>87</v>
      </c>
      <c r="E83" t="s">
        <v>504</v>
      </c>
      <c r="F83" t="s">
        <v>505</v>
      </c>
      <c r="H83" t="s">
        <v>468</v>
      </c>
      <c r="L83" t="s">
        <v>469</v>
      </c>
      <c r="AH83" s="51"/>
    </row>
    <row r="84" spans="1:34" x14ac:dyDescent="0.25">
      <c r="A84" s="46" t="s">
        <v>82</v>
      </c>
      <c r="B84" s="33"/>
      <c r="C84" t="s">
        <v>83</v>
      </c>
      <c r="E84" t="s">
        <v>504</v>
      </c>
      <c r="F84" t="s">
        <v>505</v>
      </c>
      <c r="H84" t="s">
        <v>468</v>
      </c>
      <c r="L84" t="s">
        <v>469</v>
      </c>
      <c r="AH84" s="51"/>
    </row>
    <row r="85" spans="1:34" x14ac:dyDescent="0.25">
      <c r="A85" s="46" t="s">
        <v>92</v>
      </c>
      <c r="B85" s="33"/>
      <c r="C85" t="s">
        <v>87</v>
      </c>
      <c r="E85" t="s">
        <v>504</v>
      </c>
      <c r="F85" t="s">
        <v>505</v>
      </c>
      <c r="H85" t="s">
        <v>468</v>
      </c>
      <c r="L85" t="s">
        <v>469</v>
      </c>
      <c r="AH85" s="51"/>
    </row>
    <row r="86" spans="1:34" x14ac:dyDescent="0.25">
      <c r="A86" s="46" t="s">
        <v>92</v>
      </c>
      <c r="B86" s="33"/>
      <c r="C86" t="s">
        <v>87</v>
      </c>
      <c r="E86" t="s">
        <v>504</v>
      </c>
      <c r="F86" t="s">
        <v>505</v>
      </c>
      <c r="H86" t="s">
        <v>468</v>
      </c>
      <c r="L86" t="s">
        <v>469</v>
      </c>
      <c r="AH86" s="51"/>
    </row>
    <row r="87" spans="1:34" x14ac:dyDescent="0.25">
      <c r="A87" s="46" t="s">
        <v>82</v>
      </c>
      <c r="B87" s="33"/>
      <c r="C87" t="s">
        <v>83</v>
      </c>
      <c r="E87" t="s">
        <v>504</v>
      </c>
      <c r="F87" t="s">
        <v>505</v>
      </c>
      <c r="H87" t="s">
        <v>468</v>
      </c>
      <c r="L87" t="s">
        <v>469</v>
      </c>
      <c r="AH87" s="51"/>
    </row>
    <row r="88" spans="1:34" x14ac:dyDescent="0.25">
      <c r="A88" s="46" t="s">
        <v>82</v>
      </c>
      <c r="B88" s="33"/>
      <c r="C88" t="s">
        <v>83</v>
      </c>
      <c r="E88" t="s">
        <v>504</v>
      </c>
      <c r="F88" t="s">
        <v>505</v>
      </c>
      <c r="H88" t="s">
        <v>468</v>
      </c>
      <c r="L88" t="s">
        <v>469</v>
      </c>
      <c r="AH88" s="51"/>
    </row>
    <row r="89" spans="1:34" x14ac:dyDescent="0.25">
      <c r="A89" s="46" t="s">
        <v>98</v>
      </c>
      <c r="B89" s="33"/>
      <c r="C89" t="s">
        <v>89</v>
      </c>
      <c r="E89" t="s">
        <v>504</v>
      </c>
      <c r="F89" t="s">
        <v>505</v>
      </c>
      <c r="H89" t="s">
        <v>468</v>
      </c>
      <c r="L89" t="s">
        <v>469</v>
      </c>
      <c r="AH89" s="51"/>
    </row>
    <row r="90" spans="1:34" x14ac:dyDescent="0.25">
      <c r="A90" s="46" t="s">
        <v>98</v>
      </c>
      <c r="B90" s="33"/>
      <c r="C90" t="s">
        <v>89</v>
      </c>
      <c r="E90" t="s">
        <v>504</v>
      </c>
      <c r="F90" t="s">
        <v>505</v>
      </c>
      <c r="H90" t="s">
        <v>468</v>
      </c>
      <c r="L90" t="s">
        <v>469</v>
      </c>
      <c r="AH90" s="51"/>
    </row>
    <row r="91" spans="1:34" x14ac:dyDescent="0.25">
      <c r="A91" s="46" t="s">
        <v>91</v>
      </c>
      <c r="B91" s="33"/>
      <c r="C91" t="s">
        <v>89</v>
      </c>
      <c r="E91" t="s">
        <v>504</v>
      </c>
      <c r="F91" t="s">
        <v>505</v>
      </c>
      <c r="H91" t="s">
        <v>468</v>
      </c>
      <c r="L91" t="s">
        <v>469</v>
      </c>
      <c r="AH91" s="51"/>
    </row>
    <row r="92" spans="1:34" x14ac:dyDescent="0.25">
      <c r="A92" s="46" t="s">
        <v>82</v>
      </c>
      <c r="B92" s="33"/>
      <c r="C92" t="s">
        <v>83</v>
      </c>
      <c r="E92" t="s">
        <v>504</v>
      </c>
      <c r="F92" t="s">
        <v>505</v>
      </c>
      <c r="H92" t="s">
        <v>468</v>
      </c>
      <c r="L92" t="s">
        <v>469</v>
      </c>
      <c r="AH92" s="51"/>
    </row>
    <row r="93" spans="1:34" x14ac:dyDescent="0.25">
      <c r="A93" s="46" t="s">
        <v>85</v>
      </c>
      <c r="B93" s="33"/>
      <c r="C93" t="s">
        <v>86</v>
      </c>
      <c r="E93" t="s">
        <v>504</v>
      </c>
      <c r="F93" t="s">
        <v>505</v>
      </c>
      <c r="H93" t="s">
        <v>468</v>
      </c>
      <c r="L93" t="s">
        <v>469</v>
      </c>
      <c r="AH93" s="51"/>
    </row>
    <row r="94" spans="1:34" x14ac:dyDescent="0.25">
      <c r="A94" s="46" t="s">
        <v>92</v>
      </c>
      <c r="B94" s="33"/>
      <c r="C94" t="s">
        <v>87</v>
      </c>
      <c r="E94" t="s">
        <v>504</v>
      </c>
      <c r="F94" t="s">
        <v>505</v>
      </c>
      <c r="H94" t="s">
        <v>468</v>
      </c>
      <c r="L94" t="s">
        <v>469</v>
      </c>
      <c r="AH94" s="51"/>
    </row>
    <row r="95" spans="1:34" x14ac:dyDescent="0.25">
      <c r="A95" s="46" t="s">
        <v>82</v>
      </c>
      <c r="B95" s="33"/>
      <c r="C95" t="s">
        <v>83</v>
      </c>
      <c r="E95" t="s">
        <v>504</v>
      </c>
      <c r="F95" t="s">
        <v>505</v>
      </c>
      <c r="H95" t="s">
        <v>468</v>
      </c>
      <c r="L95" t="s">
        <v>469</v>
      </c>
      <c r="AH95" s="51"/>
    </row>
    <row r="96" spans="1:34" x14ac:dyDescent="0.25">
      <c r="A96" s="46" t="s">
        <v>84</v>
      </c>
      <c r="B96" s="33"/>
      <c r="C96" t="s">
        <v>83</v>
      </c>
      <c r="E96" t="s">
        <v>504</v>
      </c>
      <c r="F96" t="s">
        <v>505</v>
      </c>
      <c r="H96" t="s">
        <v>468</v>
      </c>
      <c r="L96" t="s">
        <v>469</v>
      </c>
      <c r="AH96" s="51"/>
    </row>
    <row r="97" spans="1:34" x14ac:dyDescent="0.25">
      <c r="A97" s="46" t="s">
        <v>84</v>
      </c>
      <c r="B97" s="33"/>
      <c r="C97" t="s">
        <v>83</v>
      </c>
      <c r="E97" t="s">
        <v>504</v>
      </c>
      <c r="F97" t="s">
        <v>505</v>
      </c>
      <c r="H97" t="s">
        <v>468</v>
      </c>
      <c r="L97" t="s">
        <v>469</v>
      </c>
      <c r="AH97" s="51"/>
    </row>
    <row r="98" spans="1:34" x14ac:dyDescent="0.25">
      <c r="A98" s="46" t="s">
        <v>92</v>
      </c>
      <c r="B98" s="33"/>
      <c r="C98" t="s">
        <v>87</v>
      </c>
      <c r="E98" t="s">
        <v>504</v>
      </c>
      <c r="F98" t="s">
        <v>505</v>
      </c>
      <c r="H98" t="s">
        <v>468</v>
      </c>
      <c r="L98" t="s">
        <v>469</v>
      </c>
      <c r="AH98" s="51"/>
    </row>
    <row r="99" spans="1:34" x14ac:dyDescent="0.25">
      <c r="A99" s="46" t="s">
        <v>82</v>
      </c>
      <c r="B99" s="33"/>
      <c r="C99" t="s">
        <v>83</v>
      </c>
      <c r="E99" t="s">
        <v>504</v>
      </c>
      <c r="F99" t="s">
        <v>505</v>
      </c>
      <c r="H99" t="s">
        <v>468</v>
      </c>
      <c r="L99" t="s">
        <v>469</v>
      </c>
      <c r="AH99" s="51"/>
    </row>
    <row r="100" spans="1:34" x14ac:dyDescent="0.25">
      <c r="A100" s="46" t="s">
        <v>82</v>
      </c>
      <c r="B100" s="33"/>
      <c r="C100" t="s">
        <v>83</v>
      </c>
      <c r="E100" t="s">
        <v>504</v>
      </c>
      <c r="F100" t="s">
        <v>505</v>
      </c>
      <c r="H100" t="s">
        <v>468</v>
      </c>
      <c r="L100" t="s">
        <v>469</v>
      </c>
      <c r="AH100" s="51"/>
    </row>
    <row r="101" spans="1:34" ht="15.75" thickBot="1" x14ac:dyDescent="0.3">
      <c r="A101" s="60" t="s">
        <v>84</v>
      </c>
      <c r="B101" s="59"/>
      <c r="C101" s="54" t="s">
        <v>83</v>
      </c>
      <c r="D101" s="54" t="s">
        <v>473</v>
      </c>
      <c r="E101" s="54" t="s">
        <v>504</v>
      </c>
      <c r="F101" s="54" t="s">
        <v>505</v>
      </c>
      <c r="G101" s="54"/>
      <c r="H101" s="54" t="s">
        <v>468</v>
      </c>
      <c r="I101" s="54"/>
      <c r="J101" s="54"/>
      <c r="K101" s="54"/>
      <c r="L101" s="54" t="s">
        <v>469</v>
      </c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7"/>
    </row>
    <row r="102" spans="1:34" ht="15.75" thickTop="1" x14ac:dyDescent="0.25">
      <c r="A102" s="43" t="s">
        <v>98</v>
      </c>
      <c r="B102" s="40"/>
      <c r="C102" s="58" t="s">
        <v>89</v>
      </c>
      <c r="D102" s="58" t="s">
        <v>472</v>
      </c>
      <c r="E102" s="58" t="s">
        <v>507</v>
      </c>
      <c r="F102" s="58" t="s">
        <v>508</v>
      </c>
      <c r="G102" s="58"/>
      <c r="H102" s="58" t="s">
        <v>468</v>
      </c>
      <c r="I102" s="58"/>
      <c r="J102" s="58"/>
      <c r="K102" s="58"/>
      <c r="L102" s="58" t="s">
        <v>469</v>
      </c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61"/>
    </row>
    <row r="103" spans="1:34" x14ac:dyDescent="0.25">
      <c r="A103" s="46" t="s">
        <v>82</v>
      </c>
      <c r="B103" s="33"/>
      <c r="C103" t="s">
        <v>83</v>
      </c>
      <c r="E103" t="s">
        <v>507</v>
      </c>
      <c r="F103" t="s">
        <v>508</v>
      </c>
      <c r="H103" t="s">
        <v>468</v>
      </c>
      <c r="L103" t="s">
        <v>469</v>
      </c>
      <c r="AH103" s="51"/>
    </row>
    <row r="104" spans="1:34" x14ac:dyDescent="0.25">
      <c r="A104" s="46" t="s">
        <v>84</v>
      </c>
      <c r="B104" s="33"/>
      <c r="C104" t="s">
        <v>83</v>
      </c>
      <c r="E104" t="s">
        <v>507</v>
      </c>
      <c r="F104" t="s">
        <v>508</v>
      </c>
      <c r="H104" t="s">
        <v>468</v>
      </c>
      <c r="L104" t="s">
        <v>469</v>
      </c>
      <c r="AH104" s="51"/>
    </row>
    <row r="105" spans="1:34" x14ac:dyDescent="0.25">
      <c r="A105" s="46" t="s">
        <v>84</v>
      </c>
      <c r="B105" s="33"/>
      <c r="C105" t="s">
        <v>83</v>
      </c>
      <c r="E105" t="s">
        <v>507</v>
      </c>
      <c r="F105" t="s">
        <v>508</v>
      </c>
      <c r="H105" t="s">
        <v>468</v>
      </c>
      <c r="L105" t="s">
        <v>469</v>
      </c>
      <c r="AH105" s="51"/>
    </row>
    <row r="106" spans="1:34" x14ac:dyDescent="0.25">
      <c r="A106" s="46" t="s">
        <v>92</v>
      </c>
      <c r="B106" s="33"/>
      <c r="C106" t="s">
        <v>87</v>
      </c>
      <c r="E106" t="s">
        <v>507</v>
      </c>
      <c r="F106" t="s">
        <v>508</v>
      </c>
      <c r="H106" t="s">
        <v>468</v>
      </c>
      <c r="L106" t="s">
        <v>469</v>
      </c>
      <c r="AH106" s="51"/>
    </row>
    <row r="107" spans="1:34" x14ac:dyDescent="0.25">
      <c r="A107" s="46" t="s">
        <v>84</v>
      </c>
      <c r="B107" s="33"/>
      <c r="C107" t="s">
        <v>83</v>
      </c>
      <c r="E107" t="s">
        <v>507</v>
      </c>
      <c r="F107" t="s">
        <v>508</v>
      </c>
      <c r="H107" t="s">
        <v>468</v>
      </c>
      <c r="L107" t="s">
        <v>469</v>
      </c>
      <c r="AH107" s="51"/>
    </row>
    <row r="108" spans="1:34" x14ac:dyDescent="0.25">
      <c r="A108" s="46" t="s">
        <v>92</v>
      </c>
      <c r="B108" s="33"/>
      <c r="C108" t="s">
        <v>87</v>
      </c>
      <c r="E108" t="s">
        <v>507</v>
      </c>
      <c r="F108" t="s">
        <v>508</v>
      </c>
      <c r="H108" t="s">
        <v>468</v>
      </c>
      <c r="L108" t="s">
        <v>469</v>
      </c>
      <c r="AH108" s="51"/>
    </row>
    <row r="109" spans="1:34" x14ac:dyDescent="0.25">
      <c r="A109" s="46" t="s">
        <v>92</v>
      </c>
      <c r="B109" s="33"/>
      <c r="C109" t="s">
        <v>87</v>
      </c>
      <c r="E109" t="s">
        <v>507</v>
      </c>
      <c r="F109" t="s">
        <v>508</v>
      </c>
      <c r="H109" t="s">
        <v>468</v>
      </c>
      <c r="L109" t="s">
        <v>469</v>
      </c>
      <c r="AH109" s="51"/>
    </row>
    <row r="110" spans="1:34" x14ac:dyDescent="0.25">
      <c r="A110" s="46" t="s">
        <v>84</v>
      </c>
      <c r="B110" s="33"/>
      <c r="C110" t="s">
        <v>83</v>
      </c>
      <c r="E110" t="s">
        <v>507</v>
      </c>
      <c r="F110" t="s">
        <v>508</v>
      </c>
      <c r="H110" t="s">
        <v>468</v>
      </c>
      <c r="L110" t="s">
        <v>469</v>
      </c>
      <c r="AH110" s="51"/>
    </row>
    <row r="111" spans="1:34" x14ac:dyDescent="0.25">
      <c r="A111" s="46" t="s">
        <v>82</v>
      </c>
      <c r="B111" s="33"/>
      <c r="C111" t="s">
        <v>83</v>
      </c>
      <c r="E111" t="s">
        <v>507</v>
      </c>
      <c r="F111" t="s">
        <v>508</v>
      </c>
      <c r="H111" t="s">
        <v>468</v>
      </c>
      <c r="L111" t="s">
        <v>469</v>
      </c>
      <c r="AH111" s="51"/>
    </row>
    <row r="112" spans="1:34" x14ac:dyDescent="0.25">
      <c r="A112" s="46" t="s">
        <v>82</v>
      </c>
      <c r="B112" s="33"/>
      <c r="C112" t="s">
        <v>83</v>
      </c>
      <c r="E112" t="s">
        <v>507</v>
      </c>
      <c r="F112" t="s">
        <v>508</v>
      </c>
      <c r="H112" t="s">
        <v>468</v>
      </c>
      <c r="L112" t="s">
        <v>469</v>
      </c>
      <c r="AH112" s="51"/>
    </row>
    <row r="113" spans="1:34" x14ac:dyDescent="0.25">
      <c r="A113" s="46" t="s">
        <v>82</v>
      </c>
      <c r="B113" s="33"/>
      <c r="C113" t="s">
        <v>83</v>
      </c>
      <c r="E113" t="s">
        <v>507</v>
      </c>
      <c r="F113" t="s">
        <v>508</v>
      </c>
      <c r="H113" t="s">
        <v>468</v>
      </c>
      <c r="L113" t="s">
        <v>469</v>
      </c>
      <c r="AH113" s="51"/>
    </row>
    <row r="114" spans="1:34" x14ac:dyDescent="0.25">
      <c r="A114" s="46" t="s">
        <v>82</v>
      </c>
      <c r="B114" s="33"/>
      <c r="C114" t="s">
        <v>83</v>
      </c>
      <c r="E114" t="s">
        <v>507</v>
      </c>
      <c r="F114" t="s">
        <v>508</v>
      </c>
      <c r="H114" t="s">
        <v>468</v>
      </c>
      <c r="L114" t="s">
        <v>469</v>
      </c>
      <c r="AH114" s="51"/>
    </row>
    <row r="115" spans="1:34" x14ac:dyDescent="0.25">
      <c r="A115" s="46" t="s">
        <v>82</v>
      </c>
      <c r="B115" s="33"/>
      <c r="C115" t="s">
        <v>83</v>
      </c>
      <c r="E115" t="s">
        <v>507</v>
      </c>
      <c r="F115" t="s">
        <v>508</v>
      </c>
      <c r="H115" t="s">
        <v>468</v>
      </c>
      <c r="L115" t="s">
        <v>469</v>
      </c>
      <c r="AH115" s="51"/>
    </row>
    <row r="116" spans="1:34" x14ac:dyDescent="0.25">
      <c r="A116" s="46" t="s">
        <v>82</v>
      </c>
      <c r="B116" s="33"/>
      <c r="C116" t="s">
        <v>83</v>
      </c>
      <c r="E116" t="s">
        <v>507</v>
      </c>
      <c r="F116" t="s">
        <v>508</v>
      </c>
      <c r="H116" t="s">
        <v>468</v>
      </c>
      <c r="L116" t="s">
        <v>469</v>
      </c>
      <c r="AH116" s="51"/>
    </row>
    <row r="117" spans="1:34" x14ac:dyDescent="0.25">
      <c r="A117" s="46" t="s">
        <v>82</v>
      </c>
      <c r="B117" s="33"/>
      <c r="C117" t="s">
        <v>83</v>
      </c>
      <c r="E117" t="s">
        <v>507</v>
      </c>
      <c r="F117" t="s">
        <v>508</v>
      </c>
      <c r="H117" t="s">
        <v>468</v>
      </c>
      <c r="L117" t="s">
        <v>469</v>
      </c>
      <c r="AH117" s="51"/>
    </row>
    <row r="118" spans="1:34" x14ac:dyDescent="0.25">
      <c r="A118" s="46" t="s">
        <v>82</v>
      </c>
      <c r="B118" s="33"/>
      <c r="C118" t="s">
        <v>83</v>
      </c>
      <c r="E118" t="s">
        <v>507</v>
      </c>
      <c r="F118" t="s">
        <v>508</v>
      </c>
      <c r="H118" t="s">
        <v>468</v>
      </c>
      <c r="L118" t="s">
        <v>469</v>
      </c>
      <c r="AH118" s="51"/>
    </row>
    <row r="119" spans="1:34" x14ac:dyDescent="0.25">
      <c r="A119" s="46" t="s">
        <v>82</v>
      </c>
      <c r="B119" s="33"/>
      <c r="C119" t="s">
        <v>83</v>
      </c>
      <c r="E119" t="s">
        <v>507</v>
      </c>
      <c r="F119" t="s">
        <v>508</v>
      </c>
      <c r="H119" t="s">
        <v>468</v>
      </c>
      <c r="L119" t="s">
        <v>469</v>
      </c>
      <c r="AH119" s="51"/>
    </row>
    <row r="120" spans="1:34" x14ac:dyDescent="0.25">
      <c r="A120" s="46" t="s">
        <v>82</v>
      </c>
      <c r="B120" s="33"/>
      <c r="C120" t="s">
        <v>83</v>
      </c>
      <c r="E120" t="s">
        <v>507</v>
      </c>
      <c r="F120" t="s">
        <v>508</v>
      </c>
      <c r="H120" t="s">
        <v>468</v>
      </c>
      <c r="L120" t="s">
        <v>469</v>
      </c>
      <c r="AH120" s="51"/>
    </row>
    <row r="121" spans="1:34" x14ac:dyDescent="0.25">
      <c r="A121" s="46" t="s">
        <v>82</v>
      </c>
      <c r="B121" s="33"/>
      <c r="C121" t="s">
        <v>83</v>
      </c>
      <c r="E121" t="s">
        <v>507</v>
      </c>
      <c r="F121" t="s">
        <v>508</v>
      </c>
      <c r="H121" t="s">
        <v>468</v>
      </c>
      <c r="L121" t="s">
        <v>469</v>
      </c>
      <c r="AH121" s="51"/>
    </row>
    <row r="122" spans="1:34" x14ac:dyDescent="0.25">
      <c r="A122" s="46" t="s">
        <v>82</v>
      </c>
      <c r="B122" s="33"/>
      <c r="C122" t="s">
        <v>83</v>
      </c>
      <c r="E122" t="s">
        <v>507</v>
      </c>
      <c r="F122" t="s">
        <v>508</v>
      </c>
      <c r="H122" t="s">
        <v>468</v>
      </c>
      <c r="L122" t="s">
        <v>469</v>
      </c>
      <c r="AH122" s="51"/>
    </row>
    <row r="123" spans="1:34" x14ac:dyDescent="0.25">
      <c r="A123" s="46" t="s">
        <v>82</v>
      </c>
      <c r="B123" s="33"/>
      <c r="C123" t="s">
        <v>83</v>
      </c>
      <c r="E123" t="s">
        <v>507</v>
      </c>
      <c r="F123" t="s">
        <v>508</v>
      </c>
      <c r="H123" t="s">
        <v>468</v>
      </c>
      <c r="L123" t="s">
        <v>469</v>
      </c>
      <c r="AH123" s="51"/>
    </row>
    <row r="124" spans="1:34" x14ac:dyDescent="0.25">
      <c r="A124" s="46" t="s">
        <v>84</v>
      </c>
      <c r="B124" s="33"/>
      <c r="C124" t="s">
        <v>83</v>
      </c>
      <c r="E124" t="s">
        <v>507</v>
      </c>
      <c r="F124" t="s">
        <v>508</v>
      </c>
      <c r="H124" t="s">
        <v>468</v>
      </c>
      <c r="L124" t="s">
        <v>469</v>
      </c>
      <c r="AH124" s="51"/>
    </row>
    <row r="125" spans="1:34" x14ac:dyDescent="0.25">
      <c r="A125" s="46" t="s">
        <v>92</v>
      </c>
      <c r="B125" s="33"/>
      <c r="C125" t="s">
        <v>87</v>
      </c>
      <c r="E125" t="s">
        <v>507</v>
      </c>
      <c r="F125" t="s">
        <v>508</v>
      </c>
      <c r="H125" t="s">
        <v>468</v>
      </c>
      <c r="L125" t="s">
        <v>469</v>
      </c>
      <c r="AH125" s="51"/>
    </row>
    <row r="126" spans="1:34" ht="15.75" thickBot="1" x14ac:dyDescent="0.3">
      <c r="A126" s="60" t="s">
        <v>86</v>
      </c>
      <c r="B126" s="59"/>
      <c r="C126" s="54" t="s">
        <v>87</v>
      </c>
      <c r="D126" s="54" t="s">
        <v>473</v>
      </c>
      <c r="E126" s="54" t="s">
        <v>507</v>
      </c>
      <c r="F126" s="54" t="s">
        <v>508</v>
      </c>
      <c r="G126" s="54"/>
      <c r="H126" s="54" t="s">
        <v>468</v>
      </c>
      <c r="I126" s="54"/>
      <c r="J126" s="54"/>
      <c r="K126" s="54"/>
      <c r="L126" s="54" t="s">
        <v>469</v>
      </c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7"/>
    </row>
    <row r="127" spans="1:34" ht="15.75" thickTop="1" x14ac:dyDescent="0.25">
      <c r="A127" s="43" t="s">
        <v>98</v>
      </c>
      <c r="B127" s="40"/>
      <c r="C127" s="58" t="s">
        <v>89</v>
      </c>
      <c r="D127" s="58" t="s">
        <v>472</v>
      </c>
      <c r="E127" s="58" t="s">
        <v>509</v>
      </c>
      <c r="F127" s="58" t="s">
        <v>510</v>
      </c>
      <c r="G127" s="58"/>
      <c r="H127" s="58" t="s">
        <v>468</v>
      </c>
      <c r="I127" s="58"/>
      <c r="J127" s="58"/>
      <c r="K127" s="58"/>
      <c r="L127" s="58" t="s">
        <v>469</v>
      </c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61"/>
    </row>
    <row r="128" spans="1:34" x14ac:dyDescent="0.25">
      <c r="A128" s="46" t="s">
        <v>82</v>
      </c>
      <c r="B128" s="33"/>
      <c r="C128" t="s">
        <v>83</v>
      </c>
      <c r="E128" t="s">
        <v>509</v>
      </c>
      <c r="F128" t="s">
        <v>510</v>
      </c>
      <c r="H128" t="s">
        <v>468</v>
      </c>
      <c r="L128" t="s">
        <v>469</v>
      </c>
      <c r="AH128" s="51"/>
    </row>
    <row r="129" spans="1:34" x14ac:dyDescent="0.25">
      <c r="A129" s="46" t="s">
        <v>82</v>
      </c>
      <c r="B129" s="33"/>
      <c r="C129" t="s">
        <v>83</v>
      </c>
      <c r="E129" t="s">
        <v>509</v>
      </c>
      <c r="F129" t="s">
        <v>510</v>
      </c>
      <c r="H129" t="s">
        <v>468</v>
      </c>
      <c r="L129" t="s">
        <v>469</v>
      </c>
      <c r="AH129" s="51"/>
    </row>
    <row r="130" spans="1:34" x14ac:dyDescent="0.25">
      <c r="A130" s="46" t="s">
        <v>84</v>
      </c>
      <c r="B130" s="33"/>
      <c r="C130" t="s">
        <v>83</v>
      </c>
      <c r="E130" t="s">
        <v>509</v>
      </c>
      <c r="F130" t="s">
        <v>510</v>
      </c>
      <c r="H130" t="s">
        <v>468</v>
      </c>
      <c r="L130" t="s">
        <v>469</v>
      </c>
      <c r="AH130" s="51"/>
    </row>
    <row r="131" spans="1:34" x14ac:dyDescent="0.25">
      <c r="A131" s="46" t="s">
        <v>91</v>
      </c>
      <c r="B131" s="33"/>
      <c r="C131" t="s">
        <v>89</v>
      </c>
      <c r="E131" t="s">
        <v>509</v>
      </c>
      <c r="F131" t="s">
        <v>510</v>
      </c>
      <c r="H131" t="s">
        <v>468</v>
      </c>
      <c r="L131" t="s">
        <v>469</v>
      </c>
      <c r="AH131" s="51"/>
    </row>
    <row r="132" spans="1:34" x14ac:dyDescent="0.25">
      <c r="A132" s="46" t="s">
        <v>82</v>
      </c>
      <c r="B132" s="33"/>
      <c r="C132" t="s">
        <v>83</v>
      </c>
      <c r="E132" t="s">
        <v>509</v>
      </c>
      <c r="F132" t="s">
        <v>510</v>
      </c>
      <c r="H132" t="s">
        <v>468</v>
      </c>
      <c r="L132" t="s">
        <v>469</v>
      </c>
      <c r="AH132" s="51"/>
    </row>
    <row r="133" spans="1:34" x14ac:dyDescent="0.25">
      <c r="A133" s="46" t="s">
        <v>86</v>
      </c>
      <c r="B133" s="33"/>
      <c r="C133" t="s">
        <v>87</v>
      </c>
      <c r="E133" t="s">
        <v>509</v>
      </c>
      <c r="F133" t="s">
        <v>510</v>
      </c>
      <c r="H133" t="s">
        <v>468</v>
      </c>
      <c r="L133" t="s">
        <v>469</v>
      </c>
      <c r="AH133" s="51"/>
    </row>
    <row r="134" spans="1:34" x14ac:dyDescent="0.25">
      <c r="A134" s="46" t="s">
        <v>91</v>
      </c>
      <c r="B134" s="33"/>
      <c r="C134" t="s">
        <v>89</v>
      </c>
      <c r="E134" t="s">
        <v>509</v>
      </c>
      <c r="F134" t="s">
        <v>510</v>
      </c>
      <c r="H134" t="s">
        <v>468</v>
      </c>
      <c r="L134" t="s">
        <v>469</v>
      </c>
      <c r="AH134" s="51"/>
    </row>
    <row r="135" spans="1:34" x14ac:dyDescent="0.25">
      <c r="A135" s="46" t="s">
        <v>86</v>
      </c>
      <c r="B135" s="33"/>
      <c r="C135" t="s">
        <v>87</v>
      </c>
      <c r="E135" t="s">
        <v>509</v>
      </c>
      <c r="F135" t="s">
        <v>510</v>
      </c>
      <c r="H135" t="s">
        <v>468</v>
      </c>
      <c r="L135" t="s">
        <v>469</v>
      </c>
      <c r="AH135" s="51"/>
    </row>
    <row r="136" spans="1:34" x14ac:dyDescent="0.25">
      <c r="A136" s="46" t="s">
        <v>82</v>
      </c>
      <c r="B136" s="33"/>
      <c r="C136" t="s">
        <v>83</v>
      </c>
      <c r="E136" t="s">
        <v>509</v>
      </c>
      <c r="F136" t="s">
        <v>510</v>
      </c>
      <c r="H136" t="s">
        <v>468</v>
      </c>
      <c r="L136" t="s">
        <v>469</v>
      </c>
      <c r="AH136" s="51"/>
    </row>
    <row r="137" spans="1:34" x14ac:dyDescent="0.25">
      <c r="A137" s="46" t="s">
        <v>82</v>
      </c>
      <c r="B137" s="33"/>
      <c r="C137" t="s">
        <v>83</v>
      </c>
      <c r="E137" t="s">
        <v>509</v>
      </c>
      <c r="F137" t="s">
        <v>510</v>
      </c>
      <c r="H137" t="s">
        <v>468</v>
      </c>
      <c r="L137" t="s">
        <v>469</v>
      </c>
      <c r="AH137" s="51"/>
    </row>
    <row r="138" spans="1:34" x14ac:dyDescent="0.25">
      <c r="A138" s="46" t="s">
        <v>82</v>
      </c>
      <c r="B138" s="33"/>
      <c r="C138" t="s">
        <v>83</v>
      </c>
      <c r="E138" t="s">
        <v>509</v>
      </c>
      <c r="F138" t="s">
        <v>510</v>
      </c>
      <c r="H138" t="s">
        <v>468</v>
      </c>
      <c r="L138" t="s">
        <v>469</v>
      </c>
      <c r="AH138" s="51"/>
    </row>
    <row r="139" spans="1:34" x14ac:dyDescent="0.25">
      <c r="A139" s="46" t="s">
        <v>84</v>
      </c>
      <c r="B139" s="33"/>
      <c r="C139" t="s">
        <v>83</v>
      </c>
      <c r="E139" t="s">
        <v>509</v>
      </c>
      <c r="F139" t="s">
        <v>510</v>
      </c>
      <c r="H139" t="s">
        <v>468</v>
      </c>
      <c r="L139" t="s">
        <v>469</v>
      </c>
      <c r="AH139" s="51"/>
    </row>
    <row r="140" spans="1:34" x14ac:dyDescent="0.25">
      <c r="A140" s="46" t="s">
        <v>86</v>
      </c>
      <c r="B140" s="33"/>
      <c r="C140" t="s">
        <v>87</v>
      </c>
      <c r="E140" t="s">
        <v>509</v>
      </c>
      <c r="F140" t="s">
        <v>510</v>
      </c>
      <c r="H140" t="s">
        <v>468</v>
      </c>
      <c r="L140" t="s">
        <v>469</v>
      </c>
      <c r="AH140" s="51"/>
    </row>
    <row r="141" spans="1:34" x14ac:dyDescent="0.25">
      <c r="A141" s="46" t="s">
        <v>82</v>
      </c>
      <c r="B141" s="33"/>
      <c r="C141" t="s">
        <v>83</v>
      </c>
      <c r="E141" t="s">
        <v>509</v>
      </c>
      <c r="F141" t="s">
        <v>510</v>
      </c>
      <c r="H141" t="s">
        <v>468</v>
      </c>
      <c r="L141" t="s">
        <v>469</v>
      </c>
      <c r="AH141" s="51"/>
    </row>
    <row r="142" spans="1:34" x14ac:dyDescent="0.25">
      <c r="A142" s="46" t="s">
        <v>86</v>
      </c>
      <c r="B142" s="33"/>
      <c r="C142" t="s">
        <v>87</v>
      </c>
      <c r="E142" t="s">
        <v>509</v>
      </c>
      <c r="F142" t="s">
        <v>510</v>
      </c>
      <c r="H142" t="s">
        <v>468</v>
      </c>
      <c r="L142" t="s">
        <v>469</v>
      </c>
      <c r="AH142" s="51"/>
    </row>
    <row r="143" spans="1:34" x14ac:dyDescent="0.25">
      <c r="A143" s="46" t="s">
        <v>86</v>
      </c>
      <c r="B143" s="33"/>
      <c r="C143" t="s">
        <v>87</v>
      </c>
      <c r="E143" t="s">
        <v>509</v>
      </c>
      <c r="F143" t="s">
        <v>510</v>
      </c>
      <c r="H143" t="s">
        <v>468</v>
      </c>
      <c r="L143" t="s">
        <v>469</v>
      </c>
      <c r="AH143" s="51"/>
    </row>
    <row r="144" spans="1:34" x14ac:dyDescent="0.25">
      <c r="A144" s="46" t="s">
        <v>101</v>
      </c>
      <c r="B144" s="33"/>
      <c r="C144" t="s">
        <v>102</v>
      </c>
      <c r="E144" t="s">
        <v>509</v>
      </c>
      <c r="F144" t="s">
        <v>510</v>
      </c>
      <c r="H144" t="s">
        <v>468</v>
      </c>
      <c r="L144" t="s">
        <v>469</v>
      </c>
      <c r="AH144" s="51"/>
    </row>
    <row r="145" spans="1:34" x14ac:dyDescent="0.25">
      <c r="A145" s="46" t="s">
        <v>84</v>
      </c>
      <c r="B145" s="33"/>
      <c r="C145" t="s">
        <v>83</v>
      </c>
      <c r="E145" t="s">
        <v>509</v>
      </c>
      <c r="F145" t="s">
        <v>510</v>
      </c>
      <c r="H145" t="s">
        <v>468</v>
      </c>
      <c r="L145" t="s">
        <v>469</v>
      </c>
      <c r="AH145" s="51"/>
    </row>
    <row r="146" spans="1:34" x14ac:dyDescent="0.25">
      <c r="A146" s="46" t="s">
        <v>86</v>
      </c>
      <c r="B146" s="33"/>
      <c r="C146" t="s">
        <v>87</v>
      </c>
      <c r="E146" t="s">
        <v>509</v>
      </c>
      <c r="F146" t="s">
        <v>510</v>
      </c>
      <c r="H146" t="s">
        <v>468</v>
      </c>
      <c r="L146" t="s">
        <v>469</v>
      </c>
      <c r="AH146" s="51"/>
    </row>
    <row r="147" spans="1:34" x14ac:dyDescent="0.25">
      <c r="A147" s="46" t="s">
        <v>82</v>
      </c>
      <c r="B147" s="33"/>
      <c r="C147" t="s">
        <v>83</v>
      </c>
      <c r="E147" t="s">
        <v>509</v>
      </c>
      <c r="F147" t="s">
        <v>510</v>
      </c>
      <c r="H147" t="s">
        <v>468</v>
      </c>
      <c r="L147" t="s">
        <v>469</v>
      </c>
      <c r="AH147" s="51"/>
    </row>
    <row r="148" spans="1:34" x14ac:dyDescent="0.25">
      <c r="A148" s="46" t="s">
        <v>101</v>
      </c>
      <c r="B148" s="33"/>
      <c r="C148" t="s">
        <v>102</v>
      </c>
      <c r="E148" t="s">
        <v>509</v>
      </c>
      <c r="F148" t="s">
        <v>510</v>
      </c>
      <c r="H148" t="s">
        <v>468</v>
      </c>
      <c r="L148" t="s">
        <v>469</v>
      </c>
      <c r="AH148" s="51"/>
    </row>
    <row r="149" spans="1:34" x14ac:dyDescent="0.25">
      <c r="A149" s="46" t="s">
        <v>91</v>
      </c>
      <c r="B149" s="33"/>
      <c r="C149" t="s">
        <v>89</v>
      </c>
      <c r="E149" t="s">
        <v>509</v>
      </c>
      <c r="F149" t="s">
        <v>510</v>
      </c>
      <c r="H149" t="s">
        <v>468</v>
      </c>
      <c r="L149" t="s">
        <v>469</v>
      </c>
      <c r="AH149" s="51"/>
    </row>
    <row r="150" spans="1:34" x14ac:dyDescent="0.25">
      <c r="A150" s="46" t="s">
        <v>84</v>
      </c>
      <c r="B150" s="33"/>
      <c r="C150" t="s">
        <v>83</v>
      </c>
      <c r="E150" t="s">
        <v>509</v>
      </c>
      <c r="F150" t="s">
        <v>510</v>
      </c>
      <c r="H150" t="s">
        <v>468</v>
      </c>
      <c r="L150" t="s">
        <v>469</v>
      </c>
      <c r="AH150" s="51"/>
    </row>
    <row r="151" spans="1:34" ht="15.75" thickBot="1" x14ac:dyDescent="0.3">
      <c r="A151" s="60" t="s">
        <v>82</v>
      </c>
      <c r="B151" s="59"/>
      <c r="C151" s="54" t="s">
        <v>83</v>
      </c>
      <c r="D151" s="54" t="s">
        <v>473</v>
      </c>
      <c r="E151" s="54" t="s">
        <v>509</v>
      </c>
      <c r="F151" s="54" t="s">
        <v>510</v>
      </c>
      <c r="G151" s="54"/>
      <c r="H151" s="54" t="s">
        <v>468</v>
      </c>
      <c r="I151" s="54"/>
      <c r="J151" s="54"/>
      <c r="K151" s="54"/>
      <c r="L151" s="54" t="s">
        <v>469</v>
      </c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7"/>
    </row>
    <row r="152" spans="1:34" ht="15.75" thickTop="1" x14ac:dyDescent="0.25">
      <c r="A152" s="43" t="s">
        <v>82</v>
      </c>
      <c r="B152" s="40"/>
      <c r="C152" s="58" t="s">
        <v>83</v>
      </c>
      <c r="D152" s="58" t="s">
        <v>472</v>
      </c>
      <c r="E152" s="58" t="s">
        <v>512</v>
      </c>
      <c r="F152" s="58" t="s">
        <v>513</v>
      </c>
      <c r="G152" s="58"/>
      <c r="H152" s="58" t="s">
        <v>468</v>
      </c>
      <c r="I152" s="58"/>
      <c r="J152" s="58"/>
      <c r="K152" s="58"/>
      <c r="L152" s="58" t="s">
        <v>469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61"/>
    </row>
    <row r="153" spans="1:34" x14ac:dyDescent="0.25">
      <c r="A153" s="46" t="s">
        <v>82</v>
      </c>
      <c r="B153" s="33"/>
      <c r="C153" t="s">
        <v>83</v>
      </c>
      <c r="E153" t="s">
        <v>512</v>
      </c>
      <c r="F153" t="s">
        <v>513</v>
      </c>
      <c r="H153" t="s">
        <v>468</v>
      </c>
      <c r="L153" t="s">
        <v>469</v>
      </c>
      <c r="AH153" s="51"/>
    </row>
    <row r="154" spans="1:34" x14ac:dyDescent="0.25">
      <c r="A154" s="46" t="s">
        <v>82</v>
      </c>
      <c r="B154" s="33"/>
      <c r="C154" t="s">
        <v>83</v>
      </c>
      <c r="E154" t="s">
        <v>512</v>
      </c>
      <c r="F154" t="s">
        <v>513</v>
      </c>
      <c r="H154" t="s">
        <v>468</v>
      </c>
      <c r="L154" t="s">
        <v>469</v>
      </c>
      <c r="AH154" s="51"/>
    </row>
    <row r="155" spans="1:34" x14ac:dyDescent="0.25">
      <c r="A155" s="46" t="s">
        <v>82</v>
      </c>
      <c r="B155" s="33"/>
      <c r="C155" t="s">
        <v>83</v>
      </c>
      <c r="E155" t="s">
        <v>512</v>
      </c>
      <c r="F155" t="s">
        <v>513</v>
      </c>
      <c r="H155" t="s">
        <v>468</v>
      </c>
      <c r="L155" t="s">
        <v>469</v>
      </c>
      <c r="AH155" s="51"/>
    </row>
    <row r="156" spans="1:34" x14ac:dyDescent="0.25">
      <c r="A156" s="46" t="s">
        <v>82</v>
      </c>
      <c r="B156" s="33"/>
      <c r="C156" t="s">
        <v>83</v>
      </c>
      <c r="E156" t="s">
        <v>512</v>
      </c>
      <c r="F156" t="s">
        <v>513</v>
      </c>
      <c r="H156" t="s">
        <v>468</v>
      </c>
      <c r="L156" t="s">
        <v>469</v>
      </c>
      <c r="AH156" s="51"/>
    </row>
    <row r="157" spans="1:34" x14ac:dyDescent="0.25">
      <c r="A157" s="46" t="s">
        <v>82</v>
      </c>
      <c r="B157" s="33"/>
      <c r="C157" t="s">
        <v>83</v>
      </c>
      <c r="E157" t="s">
        <v>512</v>
      </c>
      <c r="F157" t="s">
        <v>513</v>
      </c>
      <c r="H157" t="s">
        <v>468</v>
      </c>
      <c r="L157" t="s">
        <v>469</v>
      </c>
      <c r="AH157" s="51"/>
    </row>
    <row r="158" spans="1:34" x14ac:dyDescent="0.25">
      <c r="A158" s="46" t="s">
        <v>82</v>
      </c>
      <c r="B158" s="33"/>
      <c r="C158" t="s">
        <v>83</v>
      </c>
      <c r="E158" t="s">
        <v>512</v>
      </c>
      <c r="F158" t="s">
        <v>513</v>
      </c>
      <c r="H158" t="s">
        <v>468</v>
      </c>
      <c r="L158" t="s">
        <v>469</v>
      </c>
      <c r="AH158" s="51"/>
    </row>
    <row r="159" spans="1:34" x14ac:dyDescent="0.25">
      <c r="A159" s="46" t="s">
        <v>82</v>
      </c>
      <c r="B159" s="33"/>
      <c r="C159" t="s">
        <v>83</v>
      </c>
      <c r="E159" t="s">
        <v>512</v>
      </c>
      <c r="F159" t="s">
        <v>513</v>
      </c>
      <c r="H159" t="s">
        <v>468</v>
      </c>
      <c r="L159" t="s">
        <v>469</v>
      </c>
      <c r="AH159" s="51"/>
    </row>
    <row r="160" spans="1:34" x14ac:dyDescent="0.25">
      <c r="A160" s="46" t="s">
        <v>82</v>
      </c>
      <c r="B160" s="33"/>
      <c r="C160" t="s">
        <v>83</v>
      </c>
      <c r="E160" t="s">
        <v>512</v>
      </c>
      <c r="F160" t="s">
        <v>513</v>
      </c>
      <c r="H160" t="s">
        <v>468</v>
      </c>
      <c r="L160" t="s">
        <v>469</v>
      </c>
      <c r="AH160" s="51"/>
    </row>
    <row r="161" spans="1:34" x14ac:dyDescent="0.25">
      <c r="A161" s="46" t="s">
        <v>82</v>
      </c>
      <c r="B161" s="33"/>
      <c r="C161" t="s">
        <v>83</v>
      </c>
      <c r="E161" t="s">
        <v>512</v>
      </c>
      <c r="F161" t="s">
        <v>513</v>
      </c>
      <c r="H161" t="s">
        <v>468</v>
      </c>
      <c r="L161" t="s">
        <v>469</v>
      </c>
      <c r="AH161" s="51"/>
    </row>
    <row r="162" spans="1:34" x14ac:dyDescent="0.25">
      <c r="A162" s="46" t="s">
        <v>82</v>
      </c>
      <c r="B162" s="33"/>
      <c r="C162" t="s">
        <v>83</v>
      </c>
      <c r="E162" t="s">
        <v>512</v>
      </c>
      <c r="F162" t="s">
        <v>513</v>
      </c>
      <c r="H162" t="s">
        <v>468</v>
      </c>
      <c r="L162" t="s">
        <v>469</v>
      </c>
      <c r="AH162" s="51"/>
    </row>
    <row r="163" spans="1:34" x14ac:dyDescent="0.25">
      <c r="A163" s="46" t="s">
        <v>82</v>
      </c>
      <c r="B163" s="33"/>
      <c r="C163" t="s">
        <v>83</v>
      </c>
      <c r="E163" t="s">
        <v>512</v>
      </c>
      <c r="F163" t="s">
        <v>513</v>
      </c>
      <c r="H163" t="s">
        <v>468</v>
      </c>
      <c r="L163" t="s">
        <v>469</v>
      </c>
      <c r="AH163" s="51"/>
    </row>
    <row r="164" spans="1:34" x14ac:dyDescent="0.25">
      <c r="A164" s="46" t="s">
        <v>86</v>
      </c>
      <c r="B164" s="33"/>
      <c r="C164" t="s">
        <v>87</v>
      </c>
      <c r="E164" t="s">
        <v>512</v>
      </c>
      <c r="F164" t="s">
        <v>513</v>
      </c>
      <c r="H164" t="s">
        <v>468</v>
      </c>
      <c r="L164" t="s">
        <v>469</v>
      </c>
      <c r="AH164" s="51"/>
    </row>
    <row r="165" spans="1:34" x14ac:dyDescent="0.25">
      <c r="A165" s="46" t="s">
        <v>82</v>
      </c>
      <c r="B165" s="33"/>
      <c r="C165" t="s">
        <v>83</v>
      </c>
      <c r="E165" t="s">
        <v>512</v>
      </c>
      <c r="F165" t="s">
        <v>513</v>
      </c>
      <c r="H165" t="s">
        <v>468</v>
      </c>
      <c r="L165" t="s">
        <v>469</v>
      </c>
      <c r="AH165" s="51"/>
    </row>
    <row r="166" spans="1:34" x14ac:dyDescent="0.25">
      <c r="A166" s="46" t="s">
        <v>82</v>
      </c>
      <c r="B166" s="33"/>
      <c r="C166" t="s">
        <v>83</v>
      </c>
      <c r="E166" t="s">
        <v>512</v>
      </c>
      <c r="F166" t="s">
        <v>513</v>
      </c>
      <c r="H166" t="s">
        <v>468</v>
      </c>
      <c r="L166" t="s">
        <v>469</v>
      </c>
      <c r="AH166" s="51"/>
    </row>
    <row r="167" spans="1:34" x14ac:dyDescent="0.25">
      <c r="A167" s="46" t="s">
        <v>82</v>
      </c>
      <c r="B167" s="33"/>
      <c r="C167" t="s">
        <v>83</v>
      </c>
      <c r="E167" t="s">
        <v>512</v>
      </c>
      <c r="F167" t="s">
        <v>513</v>
      </c>
      <c r="H167" t="s">
        <v>468</v>
      </c>
      <c r="L167" t="s">
        <v>469</v>
      </c>
      <c r="AH167" s="51"/>
    </row>
    <row r="168" spans="1:34" x14ac:dyDescent="0.25">
      <c r="A168" s="46" t="s">
        <v>82</v>
      </c>
      <c r="B168" s="33"/>
      <c r="C168" t="s">
        <v>83</v>
      </c>
      <c r="E168" t="s">
        <v>512</v>
      </c>
      <c r="F168" t="s">
        <v>513</v>
      </c>
      <c r="H168" t="s">
        <v>468</v>
      </c>
      <c r="L168" t="s">
        <v>469</v>
      </c>
      <c r="AH168" s="51"/>
    </row>
    <row r="169" spans="1:34" x14ac:dyDescent="0.25">
      <c r="A169" s="46" t="s">
        <v>82</v>
      </c>
      <c r="B169" s="33"/>
      <c r="C169" t="s">
        <v>83</v>
      </c>
      <c r="E169" t="s">
        <v>512</v>
      </c>
      <c r="F169" t="s">
        <v>513</v>
      </c>
      <c r="H169" t="s">
        <v>468</v>
      </c>
      <c r="L169" t="s">
        <v>469</v>
      </c>
      <c r="AH169" s="51"/>
    </row>
    <row r="170" spans="1:34" x14ac:dyDescent="0.25">
      <c r="A170" s="46" t="s">
        <v>86</v>
      </c>
      <c r="B170" s="33"/>
      <c r="C170" t="s">
        <v>87</v>
      </c>
      <c r="E170" t="s">
        <v>512</v>
      </c>
      <c r="F170" t="s">
        <v>513</v>
      </c>
      <c r="H170" t="s">
        <v>468</v>
      </c>
      <c r="L170" t="s">
        <v>469</v>
      </c>
      <c r="AH170" s="51"/>
    </row>
    <row r="171" spans="1:34" x14ac:dyDescent="0.25">
      <c r="A171" s="46" t="s">
        <v>82</v>
      </c>
      <c r="B171" s="33"/>
      <c r="C171" t="s">
        <v>83</v>
      </c>
      <c r="E171" t="s">
        <v>512</v>
      </c>
      <c r="F171" t="s">
        <v>513</v>
      </c>
      <c r="H171" t="s">
        <v>468</v>
      </c>
      <c r="L171" t="s">
        <v>469</v>
      </c>
      <c r="AH171" s="51"/>
    </row>
    <row r="172" spans="1:34" x14ac:dyDescent="0.25">
      <c r="A172" s="46" t="s">
        <v>82</v>
      </c>
      <c r="B172" s="33"/>
      <c r="C172" t="s">
        <v>83</v>
      </c>
      <c r="E172" t="s">
        <v>512</v>
      </c>
      <c r="F172" t="s">
        <v>513</v>
      </c>
      <c r="H172" t="s">
        <v>468</v>
      </c>
      <c r="L172" t="s">
        <v>469</v>
      </c>
      <c r="AH172" s="51"/>
    </row>
    <row r="173" spans="1:34" x14ac:dyDescent="0.25">
      <c r="A173" s="46" t="s">
        <v>82</v>
      </c>
      <c r="B173" s="33"/>
      <c r="C173" t="s">
        <v>83</v>
      </c>
      <c r="E173" t="s">
        <v>512</v>
      </c>
      <c r="F173" t="s">
        <v>513</v>
      </c>
      <c r="H173" t="s">
        <v>468</v>
      </c>
      <c r="L173" t="s">
        <v>469</v>
      </c>
      <c r="AH173" s="51"/>
    </row>
    <row r="174" spans="1:34" x14ac:dyDescent="0.25">
      <c r="A174" s="46" t="s">
        <v>84</v>
      </c>
      <c r="B174" s="33"/>
      <c r="C174" t="s">
        <v>83</v>
      </c>
      <c r="E174" t="s">
        <v>512</v>
      </c>
      <c r="F174" t="s">
        <v>513</v>
      </c>
      <c r="H174" t="s">
        <v>468</v>
      </c>
      <c r="L174" t="s">
        <v>469</v>
      </c>
      <c r="AH174" s="51"/>
    </row>
    <row r="175" spans="1:34" x14ac:dyDescent="0.25">
      <c r="A175" s="46" t="s">
        <v>84</v>
      </c>
      <c r="B175" s="33"/>
      <c r="C175" t="s">
        <v>83</v>
      </c>
      <c r="E175" t="s">
        <v>512</v>
      </c>
      <c r="F175" t="s">
        <v>513</v>
      </c>
      <c r="H175" t="s">
        <v>468</v>
      </c>
      <c r="L175" t="s">
        <v>469</v>
      </c>
      <c r="AH175" s="51"/>
    </row>
    <row r="176" spans="1:34" ht="15.75" thickBot="1" x14ac:dyDescent="0.3">
      <c r="A176" s="60" t="s">
        <v>82</v>
      </c>
      <c r="B176" s="59"/>
      <c r="C176" s="54" t="s">
        <v>83</v>
      </c>
      <c r="D176" s="54" t="s">
        <v>473</v>
      </c>
      <c r="E176" s="54" t="s">
        <v>512</v>
      </c>
      <c r="F176" s="54" t="s">
        <v>513</v>
      </c>
      <c r="G176" s="54"/>
      <c r="H176" s="54" t="s">
        <v>468</v>
      </c>
      <c r="I176" s="54"/>
      <c r="J176" s="54"/>
      <c r="K176" s="54"/>
      <c r="L176" s="54" t="s">
        <v>469</v>
      </c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7"/>
    </row>
    <row r="177" spans="1:34" ht="15.75" thickTop="1" x14ac:dyDescent="0.25">
      <c r="A177" s="43" t="s">
        <v>82</v>
      </c>
      <c r="B177" s="40"/>
      <c r="C177" s="58" t="s">
        <v>83</v>
      </c>
      <c r="D177" s="58" t="s">
        <v>472</v>
      </c>
      <c r="E177" s="58" t="s">
        <v>514</v>
      </c>
      <c r="F177" s="58" t="s">
        <v>515</v>
      </c>
      <c r="G177" s="58"/>
      <c r="H177" s="58" t="s">
        <v>468</v>
      </c>
      <c r="I177" s="58"/>
      <c r="J177" s="58"/>
      <c r="K177" s="58"/>
      <c r="L177" s="58" t="s">
        <v>469</v>
      </c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61"/>
    </row>
    <row r="178" spans="1:34" x14ac:dyDescent="0.25">
      <c r="A178" s="46" t="s">
        <v>84</v>
      </c>
      <c r="B178" s="33"/>
      <c r="C178" t="s">
        <v>83</v>
      </c>
      <c r="E178" t="s">
        <v>514</v>
      </c>
      <c r="F178" t="s">
        <v>515</v>
      </c>
      <c r="H178" t="s">
        <v>468</v>
      </c>
      <c r="L178" t="s">
        <v>469</v>
      </c>
      <c r="AH178" s="51"/>
    </row>
    <row r="179" spans="1:34" x14ac:dyDescent="0.25">
      <c r="A179" s="46" t="s">
        <v>82</v>
      </c>
      <c r="B179" s="33"/>
      <c r="C179" t="s">
        <v>83</v>
      </c>
      <c r="E179" t="s">
        <v>514</v>
      </c>
      <c r="F179" t="s">
        <v>515</v>
      </c>
      <c r="H179" t="s">
        <v>468</v>
      </c>
      <c r="L179" t="s">
        <v>469</v>
      </c>
      <c r="AH179" s="51"/>
    </row>
    <row r="180" spans="1:34" x14ac:dyDescent="0.25">
      <c r="A180" s="46" t="s">
        <v>82</v>
      </c>
      <c r="B180" s="33"/>
      <c r="C180" t="s">
        <v>83</v>
      </c>
      <c r="E180" t="s">
        <v>514</v>
      </c>
      <c r="F180" t="s">
        <v>515</v>
      </c>
      <c r="H180" t="s">
        <v>468</v>
      </c>
      <c r="L180" t="s">
        <v>469</v>
      </c>
      <c r="AH180" s="51"/>
    </row>
    <row r="181" spans="1:34" x14ac:dyDescent="0.25">
      <c r="A181" s="46" t="s">
        <v>82</v>
      </c>
      <c r="B181" s="33"/>
      <c r="C181" t="s">
        <v>83</v>
      </c>
      <c r="E181" t="s">
        <v>514</v>
      </c>
      <c r="F181" t="s">
        <v>515</v>
      </c>
      <c r="H181" t="s">
        <v>468</v>
      </c>
      <c r="L181" t="s">
        <v>469</v>
      </c>
      <c r="AH181" s="51"/>
    </row>
    <row r="182" spans="1:34" x14ac:dyDescent="0.25">
      <c r="A182" s="46" t="s">
        <v>82</v>
      </c>
      <c r="B182" s="33"/>
      <c r="C182" t="s">
        <v>83</v>
      </c>
      <c r="E182" t="s">
        <v>514</v>
      </c>
      <c r="F182" t="s">
        <v>515</v>
      </c>
      <c r="H182" t="s">
        <v>468</v>
      </c>
      <c r="L182" t="s">
        <v>469</v>
      </c>
      <c r="AH182" s="51"/>
    </row>
    <row r="183" spans="1:34" x14ac:dyDescent="0.25">
      <c r="A183" s="46" t="s">
        <v>82</v>
      </c>
      <c r="B183" s="33"/>
      <c r="C183" t="s">
        <v>83</v>
      </c>
      <c r="E183" t="s">
        <v>514</v>
      </c>
      <c r="F183" t="s">
        <v>515</v>
      </c>
      <c r="H183" t="s">
        <v>468</v>
      </c>
      <c r="L183" t="s">
        <v>469</v>
      </c>
      <c r="AH183" s="51"/>
    </row>
    <row r="184" spans="1:34" x14ac:dyDescent="0.25">
      <c r="A184" s="46" t="s">
        <v>86</v>
      </c>
      <c r="B184" s="33"/>
      <c r="C184" t="s">
        <v>87</v>
      </c>
      <c r="E184" t="s">
        <v>514</v>
      </c>
      <c r="F184" t="s">
        <v>515</v>
      </c>
      <c r="H184" t="s">
        <v>468</v>
      </c>
      <c r="L184" t="s">
        <v>469</v>
      </c>
      <c r="AH184" s="51"/>
    </row>
    <row r="185" spans="1:34" x14ac:dyDescent="0.25">
      <c r="A185" s="46" t="s">
        <v>86</v>
      </c>
      <c r="B185" s="33"/>
      <c r="C185" t="s">
        <v>87</v>
      </c>
      <c r="E185" t="s">
        <v>514</v>
      </c>
      <c r="F185" t="s">
        <v>515</v>
      </c>
      <c r="H185" t="s">
        <v>468</v>
      </c>
      <c r="L185" t="s">
        <v>469</v>
      </c>
      <c r="AH185" s="51"/>
    </row>
    <row r="186" spans="1:34" x14ac:dyDescent="0.25">
      <c r="A186" s="46" t="s">
        <v>86</v>
      </c>
      <c r="B186" s="33"/>
      <c r="C186" t="s">
        <v>87</v>
      </c>
      <c r="E186" t="s">
        <v>514</v>
      </c>
      <c r="F186" t="s">
        <v>515</v>
      </c>
      <c r="H186" t="s">
        <v>468</v>
      </c>
      <c r="L186" t="s">
        <v>469</v>
      </c>
      <c r="AH186" s="51"/>
    </row>
    <row r="187" spans="1:34" x14ac:dyDescent="0.25">
      <c r="A187" s="46" t="s">
        <v>82</v>
      </c>
      <c r="B187" s="33"/>
      <c r="C187" t="s">
        <v>83</v>
      </c>
      <c r="E187" t="s">
        <v>514</v>
      </c>
      <c r="F187" t="s">
        <v>515</v>
      </c>
      <c r="H187" t="s">
        <v>468</v>
      </c>
      <c r="L187" t="s">
        <v>469</v>
      </c>
      <c r="AH187" s="51"/>
    </row>
    <row r="188" spans="1:34" x14ac:dyDescent="0.25">
      <c r="A188" s="46" t="s">
        <v>91</v>
      </c>
      <c r="B188" s="33"/>
      <c r="C188" t="s">
        <v>89</v>
      </c>
      <c r="E188" t="s">
        <v>514</v>
      </c>
      <c r="F188" t="s">
        <v>515</v>
      </c>
      <c r="H188" t="s">
        <v>468</v>
      </c>
      <c r="L188" t="s">
        <v>469</v>
      </c>
      <c r="AH188" s="51"/>
    </row>
    <row r="189" spans="1:34" x14ac:dyDescent="0.25">
      <c r="A189" s="46" t="s">
        <v>82</v>
      </c>
      <c r="B189" s="33"/>
      <c r="C189" t="s">
        <v>83</v>
      </c>
      <c r="E189" t="s">
        <v>514</v>
      </c>
      <c r="F189" t="s">
        <v>515</v>
      </c>
      <c r="H189" t="s">
        <v>468</v>
      </c>
      <c r="L189" t="s">
        <v>469</v>
      </c>
      <c r="AH189" s="51"/>
    </row>
    <row r="190" spans="1:34" x14ac:dyDescent="0.25">
      <c r="A190" s="46" t="s">
        <v>86</v>
      </c>
      <c r="B190" s="33"/>
      <c r="C190" t="s">
        <v>87</v>
      </c>
      <c r="E190" t="s">
        <v>514</v>
      </c>
      <c r="F190" t="s">
        <v>515</v>
      </c>
      <c r="H190" t="s">
        <v>468</v>
      </c>
      <c r="L190" t="s">
        <v>469</v>
      </c>
      <c r="AH190" s="51"/>
    </row>
    <row r="191" spans="1:34" x14ac:dyDescent="0.25">
      <c r="A191" s="46" t="s">
        <v>84</v>
      </c>
      <c r="B191" s="33"/>
      <c r="C191" t="s">
        <v>83</v>
      </c>
      <c r="E191" t="s">
        <v>514</v>
      </c>
      <c r="F191" t="s">
        <v>515</v>
      </c>
      <c r="H191" t="s">
        <v>468</v>
      </c>
      <c r="L191" t="s">
        <v>469</v>
      </c>
      <c r="AH191" s="51"/>
    </row>
    <row r="192" spans="1:34" x14ac:dyDescent="0.25">
      <c r="A192" s="46" t="s">
        <v>82</v>
      </c>
      <c r="B192" s="33"/>
      <c r="C192" t="s">
        <v>83</v>
      </c>
      <c r="E192" t="s">
        <v>514</v>
      </c>
      <c r="F192" t="s">
        <v>515</v>
      </c>
      <c r="H192" t="s">
        <v>468</v>
      </c>
      <c r="L192" t="s">
        <v>469</v>
      </c>
      <c r="AH192" s="51"/>
    </row>
    <row r="193" spans="1:34" x14ac:dyDescent="0.25">
      <c r="A193" s="46" t="s">
        <v>82</v>
      </c>
      <c r="B193" s="33"/>
      <c r="C193" t="s">
        <v>83</v>
      </c>
      <c r="E193" t="s">
        <v>514</v>
      </c>
      <c r="F193" t="s">
        <v>515</v>
      </c>
      <c r="H193" t="s">
        <v>468</v>
      </c>
      <c r="L193" t="s">
        <v>469</v>
      </c>
      <c r="AH193" s="51"/>
    </row>
    <row r="194" spans="1:34" x14ac:dyDescent="0.25">
      <c r="A194" s="46" t="s">
        <v>82</v>
      </c>
      <c r="B194" s="33"/>
      <c r="C194" t="s">
        <v>83</v>
      </c>
      <c r="E194" t="s">
        <v>514</v>
      </c>
      <c r="F194" t="s">
        <v>515</v>
      </c>
      <c r="H194" t="s">
        <v>468</v>
      </c>
      <c r="L194" t="s">
        <v>469</v>
      </c>
      <c r="AH194" s="51"/>
    </row>
    <row r="195" spans="1:34" x14ac:dyDescent="0.25">
      <c r="A195" s="46" t="s">
        <v>82</v>
      </c>
      <c r="B195" s="33"/>
      <c r="C195" t="s">
        <v>83</v>
      </c>
      <c r="E195" t="s">
        <v>514</v>
      </c>
      <c r="F195" t="s">
        <v>515</v>
      </c>
      <c r="H195" t="s">
        <v>468</v>
      </c>
      <c r="L195" t="s">
        <v>469</v>
      </c>
      <c r="AH195" s="51"/>
    </row>
    <row r="196" spans="1:34" x14ac:dyDescent="0.25">
      <c r="A196" s="46" t="s">
        <v>82</v>
      </c>
      <c r="B196" s="33"/>
      <c r="C196" t="s">
        <v>83</v>
      </c>
      <c r="E196" t="s">
        <v>514</v>
      </c>
      <c r="F196" t="s">
        <v>515</v>
      </c>
      <c r="H196" t="s">
        <v>468</v>
      </c>
      <c r="L196" t="s">
        <v>469</v>
      </c>
      <c r="AH196" s="51"/>
    </row>
    <row r="197" spans="1:34" x14ac:dyDescent="0.25">
      <c r="A197" s="46" t="s">
        <v>91</v>
      </c>
      <c r="B197" s="33"/>
      <c r="C197" t="s">
        <v>89</v>
      </c>
      <c r="E197" t="s">
        <v>514</v>
      </c>
      <c r="F197" t="s">
        <v>515</v>
      </c>
      <c r="H197" t="s">
        <v>468</v>
      </c>
      <c r="L197" t="s">
        <v>469</v>
      </c>
      <c r="AH197" s="51"/>
    </row>
    <row r="198" spans="1:34" x14ac:dyDescent="0.25">
      <c r="A198" s="46" t="s">
        <v>82</v>
      </c>
      <c r="B198" s="33"/>
      <c r="C198" t="s">
        <v>83</v>
      </c>
      <c r="E198" t="s">
        <v>514</v>
      </c>
      <c r="F198" t="s">
        <v>515</v>
      </c>
      <c r="H198" t="s">
        <v>468</v>
      </c>
      <c r="L198" t="s">
        <v>469</v>
      </c>
      <c r="AH198" s="51"/>
    </row>
    <row r="199" spans="1:34" x14ac:dyDescent="0.25">
      <c r="A199" s="46" t="s">
        <v>82</v>
      </c>
      <c r="B199" s="33"/>
      <c r="C199" t="s">
        <v>83</v>
      </c>
      <c r="E199" t="s">
        <v>514</v>
      </c>
      <c r="F199" t="s">
        <v>515</v>
      </c>
      <c r="H199" t="s">
        <v>468</v>
      </c>
      <c r="L199" t="s">
        <v>469</v>
      </c>
      <c r="AH199" s="51"/>
    </row>
    <row r="200" spans="1:34" x14ac:dyDescent="0.25">
      <c r="A200" s="46" t="s">
        <v>85</v>
      </c>
      <c r="B200" s="33"/>
      <c r="C200" t="s">
        <v>86</v>
      </c>
      <c r="E200" t="s">
        <v>514</v>
      </c>
      <c r="F200" t="s">
        <v>515</v>
      </c>
      <c r="H200" t="s">
        <v>468</v>
      </c>
      <c r="L200" t="s">
        <v>469</v>
      </c>
      <c r="AH200" s="51"/>
    </row>
    <row r="201" spans="1:34" ht="15.75" thickBot="1" x14ac:dyDescent="0.3">
      <c r="A201" s="60" t="s">
        <v>82</v>
      </c>
      <c r="B201" s="59"/>
      <c r="C201" s="54" t="s">
        <v>83</v>
      </c>
      <c r="D201" s="54" t="s">
        <v>473</v>
      </c>
      <c r="E201" s="54" t="s">
        <v>514</v>
      </c>
      <c r="F201" s="54" t="s">
        <v>515</v>
      </c>
      <c r="G201" s="54"/>
      <c r="H201" s="54" t="s">
        <v>468</v>
      </c>
      <c r="I201" s="54"/>
      <c r="J201" s="54"/>
      <c r="K201" s="54"/>
      <c r="L201" s="54" t="s">
        <v>469</v>
      </c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7"/>
    </row>
    <row r="202" spans="1:34" ht="15.75" thickTop="1" x14ac:dyDescent="0.25">
      <c r="A202" s="43" t="s">
        <v>86</v>
      </c>
      <c r="B202" s="40"/>
      <c r="C202" s="58" t="s">
        <v>87</v>
      </c>
      <c r="D202" s="58" t="s">
        <v>472</v>
      </c>
      <c r="E202" s="58" t="s">
        <v>516</v>
      </c>
      <c r="F202" s="58" t="s">
        <v>517</v>
      </c>
      <c r="G202" s="58"/>
      <c r="H202" s="58" t="s">
        <v>468</v>
      </c>
      <c r="I202" s="58"/>
      <c r="J202" s="58"/>
      <c r="K202" s="58"/>
      <c r="L202" s="58" t="s">
        <v>469</v>
      </c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61"/>
    </row>
    <row r="203" spans="1:34" x14ac:dyDescent="0.25">
      <c r="A203" s="46" t="s">
        <v>82</v>
      </c>
      <c r="B203" s="33"/>
      <c r="C203" t="s">
        <v>83</v>
      </c>
      <c r="E203" t="s">
        <v>516</v>
      </c>
      <c r="F203" t="s">
        <v>517</v>
      </c>
      <c r="H203" t="s">
        <v>468</v>
      </c>
      <c r="L203" t="s">
        <v>469</v>
      </c>
      <c r="AH203" s="51"/>
    </row>
    <row r="204" spans="1:34" x14ac:dyDescent="0.25">
      <c r="A204" s="46" t="s">
        <v>82</v>
      </c>
      <c r="B204" s="33"/>
      <c r="C204" t="s">
        <v>83</v>
      </c>
      <c r="E204" t="s">
        <v>516</v>
      </c>
      <c r="F204" t="s">
        <v>517</v>
      </c>
      <c r="H204" t="s">
        <v>468</v>
      </c>
      <c r="L204" t="s">
        <v>469</v>
      </c>
      <c r="AH204" s="51"/>
    </row>
    <row r="205" spans="1:34" x14ac:dyDescent="0.25">
      <c r="A205" s="46" t="s">
        <v>91</v>
      </c>
      <c r="B205" s="33"/>
      <c r="C205" t="s">
        <v>89</v>
      </c>
      <c r="E205" t="s">
        <v>516</v>
      </c>
      <c r="F205" t="s">
        <v>517</v>
      </c>
      <c r="H205" t="s">
        <v>468</v>
      </c>
      <c r="L205" t="s">
        <v>469</v>
      </c>
      <c r="AH205" s="51"/>
    </row>
    <row r="206" spans="1:34" x14ac:dyDescent="0.25">
      <c r="A206" s="46" t="s">
        <v>86</v>
      </c>
      <c r="B206" s="33"/>
      <c r="C206" t="s">
        <v>87</v>
      </c>
      <c r="E206" t="s">
        <v>516</v>
      </c>
      <c r="F206" t="s">
        <v>517</v>
      </c>
      <c r="H206" t="s">
        <v>468</v>
      </c>
      <c r="L206" t="s">
        <v>469</v>
      </c>
      <c r="AH206" s="51"/>
    </row>
    <row r="207" spans="1:34" x14ac:dyDescent="0.25">
      <c r="A207" s="46" t="s">
        <v>84</v>
      </c>
      <c r="B207" s="33"/>
      <c r="C207" t="s">
        <v>83</v>
      </c>
      <c r="E207" t="s">
        <v>516</v>
      </c>
      <c r="F207" t="s">
        <v>517</v>
      </c>
      <c r="H207" t="s">
        <v>468</v>
      </c>
      <c r="L207" t="s">
        <v>469</v>
      </c>
      <c r="AH207" s="51"/>
    </row>
    <row r="208" spans="1:34" x14ac:dyDescent="0.25">
      <c r="A208" s="46" t="s">
        <v>98</v>
      </c>
      <c r="B208" s="33"/>
      <c r="C208" t="s">
        <v>89</v>
      </c>
      <c r="E208" t="s">
        <v>516</v>
      </c>
      <c r="F208" t="s">
        <v>517</v>
      </c>
      <c r="H208" t="s">
        <v>468</v>
      </c>
      <c r="L208" t="s">
        <v>469</v>
      </c>
      <c r="AH208" s="51"/>
    </row>
    <row r="209" spans="1:34" x14ac:dyDescent="0.25">
      <c r="A209" s="46" t="s">
        <v>86</v>
      </c>
      <c r="B209" s="33"/>
      <c r="C209" t="s">
        <v>87</v>
      </c>
      <c r="E209" t="s">
        <v>516</v>
      </c>
      <c r="F209" t="s">
        <v>517</v>
      </c>
      <c r="H209" t="s">
        <v>468</v>
      </c>
      <c r="L209" t="s">
        <v>469</v>
      </c>
      <c r="AH209" s="51"/>
    </row>
    <row r="210" spans="1:34" x14ac:dyDescent="0.25">
      <c r="A210" s="46" t="s">
        <v>84</v>
      </c>
      <c r="B210" s="33"/>
      <c r="C210" t="s">
        <v>83</v>
      </c>
      <c r="E210" t="s">
        <v>516</v>
      </c>
      <c r="F210" t="s">
        <v>517</v>
      </c>
      <c r="H210" t="s">
        <v>468</v>
      </c>
      <c r="L210" t="s">
        <v>469</v>
      </c>
      <c r="AH210" s="51"/>
    </row>
    <row r="211" spans="1:34" x14ac:dyDescent="0.25">
      <c r="A211" s="46" t="s">
        <v>82</v>
      </c>
      <c r="B211" s="33"/>
      <c r="C211" t="s">
        <v>83</v>
      </c>
      <c r="E211" t="s">
        <v>516</v>
      </c>
      <c r="F211" t="s">
        <v>517</v>
      </c>
      <c r="H211" t="s">
        <v>468</v>
      </c>
      <c r="L211" t="s">
        <v>469</v>
      </c>
      <c r="AH211" s="51"/>
    </row>
    <row r="212" spans="1:34" x14ac:dyDescent="0.25">
      <c r="A212" s="46" t="s">
        <v>84</v>
      </c>
      <c r="B212" s="33"/>
      <c r="C212" t="s">
        <v>83</v>
      </c>
      <c r="E212" t="s">
        <v>516</v>
      </c>
      <c r="F212" t="s">
        <v>517</v>
      </c>
      <c r="H212" t="s">
        <v>468</v>
      </c>
      <c r="L212" t="s">
        <v>469</v>
      </c>
      <c r="AH212" s="51"/>
    </row>
    <row r="213" spans="1:34" x14ac:dyDescent="0.25">
      <c r="A213" s="46" t="s">
        <v>84</v>
      </c>
      <c r="B213" s="33"/>
      <c r="C213" t="s">
        <v>83</v>
      </c>
      <c r="E213" t="s">
        <v>516</v>
      </c>
      <c r="F213" t="s">
        <v>517</v>
      </c>
      <c r="H213" t="s">
        <v>468</v>
      </c>
      <c r="L213" t="s">
        <v>469</v>
      </c>
      <c r="AH213" s="51"/>
    </row>
    <row r="214" spans="1:34" x14ac:dyDescent="0.25">
      <c r="A214" s="46" t="s">
        <v>86</v>
      </c>
      <c r="B214" s="33"/>
      <c r="C214" t="s">
        <v>87</v>
      </c>
      <c r="E214" t="s">
        <v>516</v>
      </c>
      <c r="F214" t="s">
        <v>517</v>
      </c>
      <c r="H214" t="s">
        <v>468</v>
      </c>
      <c r="L214" t="s">
        <v>469</v>
      </c>
      <c r="AH214" s="51"/>
    </row>
    <row r="215" spans="1:34" x14ac:dyDescent="0.25">
      <c r="A215" s="46" t="s">
        <v>86</v>
      </c>
      <c r="B215" s="33"/>
      <c r="C215" t="s">
        <v>87</v>
      </c>
      <c r="E215" t="s">
        <v>516</v>
      </c>
      <c r="F215" t="s">
        <v>517</v>
      </c>
      <c r="H215" t="s">
        <v>468</v>
      </c>
      <c r="L215" t="s">
        <v>469</v>
      </c>
      <c r="AH215" s="51"/>
    </row>
    <row r="216" spans="1:34" x14ac:dyDescent="0.25">
      <c r="A216" s="46" t="s">
        <v>84</v>
      </c>
      <c r="B216" s="33"/>
      <c r="C216" t="s">
        <v>83</v>
      </c>
      <c r="E216" t="s">
        <v>516</v>
      </c>
      <c r="F216" t="s">
        <v>517</v>
      </c>
      <c r="H216" t="s">
        <v>468</v>
      </c>
      <c r="L216" t="s">
        <v>469</v>
      </c>
      <c r="AH216" s="51"/>
    </row>
    <row r="217" spans="1:34" x14ac:dyDescent="0.25">
      <c r="A217" s="46" t="s">
        <v>86</v>
      </c>
      <c r="B217" s="33"/>
      <c r="C217" t="s">
        <v>87</v>
      </c>
      <c r="E217" t="s">
        <v>516</v>
      </c>
      <c r="F217" t="s">
        <v>517</v>
      </c>
      <c r="H217" t="s">
        <v>468</v>
      </c>
      <c r="L217" t="s">
        <v>469</v>
      </c>
      <c r="AH217" s="51"/>
    </row>
    <row r="218" spans="1:34" x14ac:dyDescent="0.25">
      <c r="A218" s="46" t="s">
        <v>84</v>
      </c>
      <c r="B218" s="33"/>
      <c r="C218" t="s">
        <v>83</v>
      </c>
      <c r="E218" t="s">
        <v>516</v>
      </c>
      <c r="F218" t="s">
        <v>517</v>
      </c>
      <c r="H218" t="s">
        <v>468</v>
      </c>
      <c r="L218" t="s">
        <v>469</v>
      </c>
      <c r="AH218" s="51"/>
    </row>
    <row r="219" spans="1:34" x14ac:dyDescent="0.25">
      <c r="A219" s="46" t="s">
        <v>84</v>
      </c>
      <c r="B219" s="33"/>
      <c r="C219" t="s">
        <v>83</v>
      </c>
      <c r="E219" t="s">
        <v>516</v>
      </c>
      <c r="F219" t="s">
        <v>517</v>
      </c>
      <c r="H219" t="s">
        <v>468</v>
      </c>
      <c r="L219" t="s">
        <v>469</v>
      </c>
      <c r="AH219" s="51"/>
    </row>
    <row r="220" spans="1:34" x14ac:dyDescent="0.25">
      <c r="A220" s="46" t="s">
        <v>98</v>
      </c>
      <c r="B220" s="33"/>
      <c r="C220" t="s">
        <v>89</v>
      </c>
      <c r="E220" t="s">
        <v>516</v>
      </c>
      <c r="F220" t="s">
        <v>517</v>
      </c>
      <c r="H220" t="s">
        <v>468</v>
      </c>
      <c r="L220" t="s">
        <v>469</v>
      </c>
      <c r="AH220" s="51"/>
    </row>
    <row r="221" spans="1:34" x14ac:dyDescent="0.25">
      <c r="A221" s="46" t="s">
        <v>82</v>
      </c>
      <c r="B221" s="33"/>
      <c r="C221" t="s">
        <v>83</v>
      </c>
      <c r="E221" t="s">
        <v>516</v>
      </c>
      <c r="F221" t="s">
        <v>517</v>
      </c>
      <c r="H221" t="s">
        <v>468</v>
      </c>
      <c r="L221" t="s">
        <v>469</v>
      </c>
      <c r="AH221" s="51"/>
    </row>
    <row r="222" spans="1:34" x14ac:dyDescent="0.25">
      <c r="A222" s="46" t="s">
        <v>86</v>
      </c>
      <c r="B222" s="33"/>
      <c r="C222" t="s">
        <v>87</v>
      </c>
      <c r="E222" t="s">
        <v>516</v>
      </c>
      <c r="F222" t="s">
        <v>517</v>
      </c>
      <c r="H222" t="s">
        <v>468</v>
      </c>
      <c r="L222" t="s">
        <v>469</v>
      </c>
      <c r="AH222" s="51"/>
    </row>
    <row r="223" spans="1:34" x14ac:dyDescent="0.25">
      <c r="A223" s="46" t="s">
        <v>98</v>
      </c>
      <c r="B223" s="33"/>
      <c r="C223" t="s">
        <v>89</v>
      </c>
      <c r="E223" t="s">
        <v>516</v>
      </c>
      <c r="F223" t="s">
        <v>517</v>
      </c>
      <c r="H223" t="s">
        <v>468</v>
      </c>
      <c r="L223" t="s">
        <v>469</v>
      </c>
      <c r="AH223" s="51"/>
    </row>
    <row r="224" spans="1:34" x14ac:dyDescent="0.25">
      <c r="A224" s="46" t="s">
        <v>86</v>
      </c>
      <c r="B224" s="33"/>
      <c r="C224" t="s">
        <v>87</v>
      </c>
      <c r="E224" t="s">
        <v>516</v>
      </c>
      <c r="F224" t="s">
        <v>517</v>
      </c>
      <c r="H224" t="s">
        <v>468</v>
      </c>
      <c r="L224" t="s">
        <v>469</v>
      </c>
      <c r="AH224" s="51"/>
    </row>
    <row r="225" spans="1:34" x14ac:dyDescent="0.25">
      <c r="A225" s="46" t="s">
        <v>86</v>
      </c>
      <c r="B225" s="33"/>
      <c r="C225" t="s">
        <v>87</v>
      </c>
      <c r="E225" t="s">
        <v>516</v>
      </c>
      <c r="F225" t="s">
        <v>517</v>
      </c>
      <c r="H225" t="s">
        <v>468</v>
      </c>
      <c r="L225" t="s">
        <v>469</v>
      </c>
      <c r="AH225" s="51"/>
    </row>
    <row r="226" spans="1:34" ht="15.75" thickBot="1" x14ac:dyDescent="0.3">
      <c r="A226" s="60" t="s">
        <v>98</v>
      </c>
      <c r="B226" s="59"/>
      <c r="C226" s="54" t="s">
        <v>89</v>
      </c>
      <c r="D226" s="54" t="s">
        <v>473</v>
      </c>
      <c r="E226" s="54" t="s">
        <v>516</v>
      </c>
      <c r="F226" s="54" t="s">
        <v>517</v>
      </c>
      <c r="G226" s="54"/>
      <c r="H226" s="54" t="s">
        <v>468</v>
      </c>
      <c r="I226" s="54"/>
      <c r="J226" s="54"/>
      <c r="K226" s="54"/>
      <c r="L226" s="54" t="s">
        <v>469</v>
      </c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7"/>
    </row>
    <row r="227" spans="1:34" ht="15.75" thickTop="1" x14ac:dyDescent="0.25">
      <c r="A227" s="43" t="s">
        <v>86</v>
      </c>
      <c r="B227" s="40"/>
      <c r="C227" s="58" t="s">
        <v>87</v>
      </c>
      <c r="D227" s="58" t="s">
        <v>472</v>
      </c>
      <c r="E227" s="58" t="s">
        <v>518</v>
      </c>
      <c r="F227" s="58" t="s">
        <v>519</v>
      </c>
      <c r="G227" s="58"/>
      <c r="H227" s="58" t="s">
        <v>468</v>
      </c>
      <c r="I227" s="58"/>
      <c r="J227" s="58"/>
      <c r="K227" s="58"/>
      <c r="L227" s="58" t="s">
        <v>469</v>
      </c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61"/>
    </row>
    <row r="228" spans="1:34" x14ac:dyDescent="0.25">
      <c r="A228" s="46" t="s">
        <v>82</v>
      </c>
      <c r="B228" s="33"/>
      <c r="C228" t="s">
        <v>83</v>
      </c>
      <c r="E228" t="s">
        <v>518</v>
      </c>
      <c r="F228" t="s">
        <v>519</v>
      </c>
      <c r="H228" t="s">
        <v>468</v>
      </c>
      <c r="L228" t="s">
        <v>469</v>
      </c>
      <c r="AH228" s="51"/>
    </row>
    <row r="229" spans="1:34" x14ac:dyDescent="0.25">
      <c r="A229" s="46" t="s">
        <v>86</v>
      </c>
      <c r="B229" s="33"/>
      <c r="C229" t="s">
        <v>87</v>
      </c>
      <c r="E229" t="s">
        <v>518</v>
      </c>
      <c r="F229" t="s">
        <v>519</v>
      </c>
      <c r="H229" t="s">
        <v>468</v>
      </c>
      <c r="L229" t="s">
        <v>469</v>
      </c>
      <c r="AH229" s="51"/>
    </row>
    <row r="230" spans="1:34" x14ac:dyDescent="0.25">
      <c r="A230" s="46" t="s">
        <v>82</v>
      </c>
      <c r="B230" s="33"/>
      <c r="C230" t="s">
        <v>83</v>
      </c>
      <c r="E230" t="s">
        <v>518</v>
      </c>
      <c r="F230" t="s">
        <v>519</v>
      </c>
      <c r="H230" t="s">
        <v>468</v>
      </c>
      <c r="L230" t="s">
        <v>469</v>
      </c>
      <c r="AH230" s="51"/>
    </row>
    <row r="231" spans="1:34" x14ac:dyDescent="0.25">
      <c r="A231" s="46" t="s">
        <v>84</v>
      </c>
      <c r="B231" s="33"/>
      <c r="C231" t="s">
        <v>83</v>
      </c>
      <c r="E231" t="s">
        <v>518</v>
      </c>
      <c r="F231" t="s">
        <v>519</v>
      </c>
      <c r="H231" t="s">
        <v>468</v>
      </c>
      <c r="L231" t="s">
        <v>469</v>
      </c>
      <c r="AH231" s="51"/>
    </row>
    <row r="232" spans="1:34" x14ac:dyDescent="0.25">
      <c r="A232" s="46" t="s">
        <v>82</v>
      </c>
      <c r="B232" s="33"/>
      <c r="C232" t="s">
        <v>83</v>
      </c>
      <c r="E232" t="s">
        <v>518</v>
      </c>
      <c r="F232" t="s">
        <v>519</v>
      </c>
      <c r="H232" t="s">
        <v>468</v>
      </c>
      <c r="L232" t="s">
        <v>469</v>
      </c>
      <c r="AH232" s="51"/>
    </row>
    <row r="233" spans="1:34" x14ac:dyDescent="0.25">
      <c r="A233" s="46" t="s">
        <v>82</v>
      </c>
      <c r="B233" s="33"/>
      <c r="C233" t="s">
        <v>83</v>
      </c>
      <c r="E233" t="s">
        <v>518</v>
      </c>
      <c r="F233" t="s">
        <v>519</v>
      </c>
      <c r="H233" t="s">
        <v>468</v>
      </c>
      <c r="L233" t="s">
        <v>469</v>
      </c>
      <c r="AH233" s="51"/>
    </row>
    <row r="234" spans="1:34" x14ac:dyDescent="0.25">
      <c r="A234" s="46" t="s">
        <v>86</v>
      </c>
      <c r="B234" s="33"/>
      <c r="C234" t="s">
        <v>87</v>
      </c>
      <c r="E234" t="s">
        <v>518</v>
      </c>
      <c r="F234" t="s">
        <v>519</v>
      </c>
      <c r="H234" t="s">
        <v>468</v>
      </c>
      <c r="L234" t="s">
        <v>469</v>
      </c>
      <c r="AH234" s="51"/>
    </row>
    <row r="235" spans="1:34" x14ac:dyDescent="0.25">
      <c r="A235" s="46" t="s">
        <v>86</v>
      </c>
      <c r="B235" s="33"/>
      <c r="C235" t="s">
        <v>87</v>
      </c>
      <c r="E235" t="s">
        <v>518</v>
      </c>
      <c r="F235" t="s">
        <v>519</v>
      </c>
      <c r="H235" t="s">
        <v>468</v>
      </c>
      <c r="L235" t="s">
        <v>469</v>
      </c>
      <c r="AH235" s="51"/>
    </row>
    <row r="236" spans="1:34" x14ac:dyDescent="0.25">
      <c r="A236" s="46" t="s">
        <v>84</v>
      </c>
      <c r="B236" s="33"/>
      <c r="C236" t="s">
        <v>83</v>
      </c>
      <c r="E236" t="s">
        <v>518</v>
      </c>
      <c r="F236" t="s">
        <v>519</v>
      </c>
      <c r="H236" t="s">
        <v>468</v>
      </c>
      <c r="L236" t="s">
        <v>469</v>
      </c>
      <c r="AH236" s="51"/>
    </row>
    <row r="237" spans="1:34" x14ac:dyDescent="0.25">
      <c r="A237" s="46" t="s">
        <v>86</v>
      </c>
      <c r="B237" s="33"/>
      <c r="C237" t="s">
        <v>87</v>
      </c>
      <c r="E237" t="s">
        <v>518</v>
      </c>
      <c r="F237" t="s">
        <v>519</v>
      </c>
      <c r="H237" t="s">
        <v>468</v>
      </c>
      <c r="L237" t="s">
        <v>469</v>
      </c>
      <c r="AH237" s="51"/>
    </row>
    <row r="238" spans="1:34" x14ac:dyDescent="0.25">
      <c r="A238" s="46" t="s">
        <v>86</v>
      </c>
      <c r="B238" s="33"/>
      <c r="C238" t="s">
        <v>87</v>
      </c>
      <c r="E238" t="s">
        <v>518</v>
      </c>
      <c r="F238" t="s">
        <v>519</v>
      </c>
      <c r="H238" t="s">
        <v>468</v>
      </c>
      <c r="L238" t="s">
        <v>469</v>
      </c>
      <c r="AH238" s="51"/>
    </row>
    <row r="239" spans="1:34" x14ac:dyDescent="0.25">
      <c r="A239" s="46" t="s">
        <v>86</v>
      </c>
      <c r="B239" s="33"/>
      <c r="C239" t="s">
        <v>87</v>
      </c>
      <c r="E239" t="s">
        <v>518</v>
      </c>
      <c r="F239" t="s">
        <v>519</v>
      </c>
      <c r="H239" t="s">
        <v>468</v>
      </c>
      <c r="L239" t="s">
        <v>469</v>
      </c>
      <c r="AH239" s="51"/>
    </row>
    <row r="240" spans="1:34" x14ac:dyDescent="0.25">
      <c r="A240" s="46" t="s">
        <v>82</v>
      </c>
      <c r="B240" s="33"/>
      <c r="C240" t="s">
        <v>83</v>
      </c>
      <c r="E240" t="s">
        <v>518</v>
      </c>
      <c r="F240" t="s">
        <v>519</v>
      </c>
      <c r="H240" t="s">
        <v>468</v>
      </c>
      <c r="L240" t="s">
        <v>469</v>
      </c>
      <c r="AH240" s="51"/>
    </row>
    <row r="241" spans="1:34" x14ac:dyDescent="0.25">
      <c r="A241" s="46" t="s">
        <v>85</v>
      </c>
      <c r="B241" s="33"/>
      <c r="C241" t="s">
        <v>86</v>
      </c>
      <c r="E241" t="s">
        <v>518</v>
      </c>
      <c r="F241" t="s">
        <v>519</v>
      </c>
      <c r="H241" t="s">
        <v>468</v>
      </c>
      <c r="L241" t="s">
        <v>469</v>
      </c>
      <c r="AH241" s="51"/>
    </row>
    <row r="242" spans="1:34" x14ac:dyDescent="0.25">
      <c r="A242" s="46" t="s">
        <v>82</v>
      </c>
      <c r="B242" s="33"/>
      <c r="C242" t="s">
        <v>83</v>
      </c>
      <c r="E242" t="s">
        <v>518</v>
      </c>
      <c r="F242" t="s">
        <v>519</v>
      </c>
      <c r="H242" t="s">
        <v>468</v>
      </c>
      <c r="L242" t="s">
        <v>469</v>
      </c>
      <c r="AH242" s="51"/>
    </row>
    <row r="243" spans="1:34" x14ac:dyDescent="0.25">
      <c r="A243" s="46" t="s">
        <v>82</v>
      </c>
      <c r="B243" s="33"/>
      <c r="C243" t="s">
        <v>83</v>
      </c>
      <c r="E243" t="s">
        <v>518</v>
      </c>
      <c r="F243" t="s">
        <v>519</v>
      </c>
      <c r="H243" t="s">
        <v>468</v>
      </c>
      <c r="L243" t="s">
        <v>469</v>
      </c>
      <c r="AH243" s="51"/>
    </row>
    <row r="244" spans="1:34" x14ac:dyDescent="0.25">
      <c r="A244" s="46" t="s">
        <v>82</v>
      </c>
      <c r="B244" s="33"/>
      <c r="C244" t="s">
        <v>83</v>
      </c>
      <c r="E244" t="s">
        <v>518</v>
      </c>
      <c r="F244" t="s">
        <v>519</v>
      </c>
      <c r="H244" t="s">
        <v>468</v>
      </c>
      <c r="L244" t="s">
        <v>469</v>
      </c>
      <c r="AH244" s="51"/>
    </row>
    <row r="245" spans="1:34" x14ac:dyDescent="0.25">
      <c r="A245" s="46" t="s">
        <v>98</v>
      </c>
      <c r="B245" s="33"/>
      <c r="C245" t="s">
        <v>89</v>
      </c>
      <c r="E245" t="s">
        <v>518</v>
      </c>
      <c r="F245" t="s">
        <v>519</v>
      </c>
      <c r="H245" t="s">
        <v>468</v>
      </c>
      <c r="L245" t="s">
        <v>469</v>
      </c>
      <c r="AH245" s="51"/>
    </row>
    <row r="246" spans="1:34" x14ac:dyDescent="0.25">
      <c r="A246" s="46" t="s">
        <v>82</v>
      </c>
      <c r="B246" s="33"/>
      <c r="C246" t="s">
        <v>83</v>
      </c>
      <c r="E246" t="s">
        <v>518</v>
      </c>
      <c r="F246" t="s">
        <v>519</v>
      </c>
      <c r="H246" t="s">
        <v>468</v>
      </c>
      <c r="L246" t="s">
        <v>469</v>
      </c>
      <c r="AH246" s="51"/>
    </row>
    <row r="247" spans="1:34" x14ac:dyDescent="0.25">
      <c r="A247" s="46" t="s">
        <v>82</v>
      </c>
      <c r="B247" s="33"/>
      <c r="C247" t="s">
        <v>83</v>
      </c>
      <c r="E247" t="s">
        <v>518</v>
      </c>
      <c r="F247" t="s">
        <v>519</v>
      </c>
      <c r="H247" t="s">
        <v>468</v>
      </c>
      <c r="L247" t="s">
        <v>469</v>
      </c>
      <c r="AH247" s="51"/>
    </row>
    <row r="248" spans="1:34" x14ac:dyDescent="0.25">
      <c r="A248" s="46" t="s">
        <v>82</v>
      </c>
      <c r="B248" s="33"/>
      <c r="C248" t="s">
        <v>83</v>
      </c>
      <c r="E248" t="s">
        <v>518</v>
      </c>
      <c r="F248" t="s">
        <v>519</v>
      </c>
      <c r="H248" t="s">
        <v>468</v>
      </c>
      <c r="L248" t="s">
        <v>469</v>
      </c>
      <c r="AH248" s="51"/>
    </row>
    <row r="249" spans="1:34" x14ac:dyDescent="0.25">
      <c r="A249" s="46" t="s">
        <v>86</v>
      </c>
      <c r="B249" s="33"/>
      <c r="C249" t="s">
        <v>87</v>
      </c>
      <c r="E249" t="s">
        <v>518</v>
      </c>
      <c r="F249" t="s">
        <v>519</v>
      </c>
      <c r="H249" t="s">
        <v>468</v>
      </c>
      <c r="L249" t="s">
        <v>469</v>
      </c>
      <c r="AH249" s="51"/>
    </row>
    <row r="250" spans="1:34" x14ac:dyDescent="0.25">
      <c r="A250" s="46" t="s">
        <v>91</v>
      </c>
      <c r="B250" s="33"/>
      <c r="C250" t="s">
        <v>89</v>
      </c>
      <c r="E250" t="s">
        <v>518</v>
      </c>
      <c r="F250" t="s">
        <v>519</v>
      </c>
      <c r="H250" t="s">
        <v>468</v>
      </c>
      <c r="L250" t="s">
        <v>469</v>
      </c>
      <c r="AH250" s="51"/>
    </row>
    <row r="251" spans="1:34" ht="15.75" thickBot="1" x14ac:dyDescent="0.3">
      <c r="A251" s="60" t="s">
        <v>82</v>
      </c>
      <c r="B251" s="59"/>
      <c r="C251" s="54" t="s">
        <v>83</v>
      </c>
      <c r="D251" s="54" t="s">
        <v>473</v>
      </c>
      <c r="E251" s="54" t="s">
        <v>518</v>
      </c>
      <c r="F251" s="54" t="s">
        <v>519</v>
      </c>
      <c r="G251" s="54"/>
      <c r="H251" s="54" t="s">
        <v>468</v>
      </c>
      <c r="I251" s="54"/>
      <c r="J251" s="54"/>
      <c r="K251" s="54"/>
      <c r="L251" s="54" t="s">
        <v>469</v>
      </c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7"/>
    </row>
    <row r="252" spans="1:34" ht="15.75" thickTop="1" x14ac:dyDescent="0.25">
      <c r="A252" s="43" t="s">
        <v>85</v>
      </c>
      <c r="B252" s="40"/>
      <c r="C252" s="58" t="s">
        <v>86</v>
      </c>
      <c r="D252" s="58" t="s">
        <v>472</v>
      </c>
      <c r="E252" s="58" t="s">
        <v>520</v>
      </c>
      <c r="F252" s="58" t="s">
        <v>521</v>
      </c>
      <c r="G252" s="58"/>
      <c r="H252" s="58" t="s">
        <v>468</v>
      </c>
      <c r="I252" s="58"/>
      <c r="J252" s="58"/>
      <c r="K252" s="58"/>
      <c r="L252" s="58" t="s">
        <v>469</v>
      </c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61"/>
    </row>
    <row r="253" spans="1:34" x14ac:dyDescent="0.25">
      <c r="A253" s="46" t="s">
        <v>82</v>
      </c>
      <c r="B253" s="33"/>
      <c r="C253" t="s">
        <v>83</v>
      </c>
      <c r="E253" t="s">
        <v>520</v>
      </c>
      <c r="F253" t="s">
        <v>521</v>
      </c>
      <c r="H253" t="s">
        <v>468</v>
      </c>
      <c r="L253" t="s">
        <v>469</v>
      </c>
      <c r="AH253" s="51"/>
    </row>
    <row r="254" spans="1:34" x14ac:dyDescent="0.25">
      <c r="A254" s="46" t="s">
        <v>86</v>
      </c>
      <c r="B254" s="33"/>
      <c r="C254" t="s">
        <v>87</v>
      </c>
      <c r="E254" t="s">
        <v>520</v>
      </c>
      <c r="F254" t="s">
        <v>521</v>
      </c>
      <c r="H254" t="s">
        <v>468</v>
      </c>
      <c r="L254" t="s">
        <v>469</v>
      </c>
      <c r="AH254" s="51"/>
    </row>
    <row r="255" spans="1:34" x14ac:dyDescent="0.25">
      <c r="A255" s="46" t="s">
        <v>82</v>
      </c>
      <c r="B255" s="33"/>
      <c r="C255" t="s">
        <v>83</v>
      </c>
      <c r="E255" t="s">
        <v>520</v>
      </c>
      <c r="F255" t="s">
        <v>521</v>
      </c>
      <c r="H255" t="s">
        <v>468</v>
      </c>
      <c r="L255" t="s">
        <v>469</v>
      </c>
      <c r="AH255" s="51"/>
    </row>
    <row r="256" spans="1:34" x14ac:dyDescent="0.25">
      <c r="A256" s="46" t="s">
        <v>86</v>
      </c>
      <c r="B256" s="33"/>
      <c r="C256" t="s">
        <v>87</v>
      </c>
      <c r="E256" t="s">
        <v>520</v>
      </c>
      <c r="F256" t="s">
        <v>521</v>
      </c>
      <c r="H256" t="s">
        <v>468</v>
      </c>
      <c r="L256" t="s">
        <v>469</v>
      </c>
      <c r="AH256" s="51"/>
    </row>
    <row r="257" spans="1:34" x14ac:dyDescent="0.25">
      <c r="A257" s="46" t="s">
        <v>86</v>
      </c>
      <c r="B257" s="33"/>
      <c r="C257" t="s">
        <v>87</v>
      </c>
      <c r="E257" t="s">
        <v>520</v>
      </c>
      <c r="F257" t="s">
        <v>521</v>
      </c>
      <c r="H257" t="s">
        <v>468</v>
      </c>
      <c r="L257" t="s">
        <v>469</v>
      </c>
      <c r="AH257" s="51"/>
    </row>
    <row r="258" spans="1:34" x14ac:dyDescent="0.25">
      <c r="A258" s="46" t="s">
        <v>85</v>
      </c>
      <c r="B258" s="33"/>
      <c r="C258" t="s">
        <v>86</v>
      </c>
      <c r="E258" t="s">
        <v>520</v>
      </c>
      <c r="F258" t="s">
        <v>521</v>
      </c>
      <c r="H258" t="s">
        <v>468</v>
      </c>
      <c r="L258" t="s">
        <v>469</v>
      </c>
      <c r="AH258" s="51"/>
    </row>
    <row r="259" spans="1:34" x14ac:dyDescent="0.25">
      <c r="A259" s="46" t="s">
        <v>82</v>
      </c>
      <c r="B259" s="33"/>
      <c r="C259" t="s">
        <v>83</v>
      </c>
      <c r="E259" t="s">
        <v>520</v>
      </c>
      <c r="F259" t="s">
        <v>521</v>
      </c>
      <c r="H259" t="s">
        <v>468</v>
      </c>
      <c r="L259" t="s">
        <v>469</v>
      </c>
      <c r="AH259" s="51"/>
    </row>
    <row r="260" spans="1:34" x14ac:dyDescent="0.25">
      <c r="A260" s="46" t="s">
        <v>86</v>
      </c>
      <c r="B260" s="33"/>
      <c r="C260" t="s">
        <v>87</v>
      </c>
      <c r="E260" t="s">
        <v>520</v>
      </c>
      <c r="F260" t="s">
        <v>521</v>
      </c>
      <c r="H260" t="s">
        <v>468</v>
      </c>
      <c r="L260" t="s">
        <v>469</v>
      </c>
      <c r="AH260" s="51"/>
    </row>
    <row r="261" spans="1:34" x14ac:dyDescent="0.25">
      <c r="A261" s="46" t="s">
        <v>82</v>
      </c>
      <c r="B261" s="33"/>
      <c r="C261" t="s">
        <v>83</v>
      </c>
      <c r="E261" t="s">
        <v>520</v>
      </c>
      <c r="F261" t="s">
        <v>521</v>
      </c>
      <c r="H261" t="s">
        <v>468</v>
      </c>
      <c r="L261" t="s">
        <v>469</v>
      </c>
      <c r="AH261" s="51"/>
    </row>
    <row r="262" spans="1:34" x14ac:dyDescent="0.25">
      <c r="A262" s="46" t="s">
        <v>86</v>
      </c>
      <c r="B262" s="33"/>
      <c r="C262" t="s">
        <v>87</v>
      </c>
      <c r="E262" t="s">
        <v>520</v>
      </c>
      <c r="F262" t="s">
        <v>521</v>
      </c>
      <c r="H262" t="s">
        <v>468</v>
      </c>
      <c r="L262" t="s">
        <v>469</v>
      </c>
      <c r="AH262" s="51"/>
    </row>
    <row r="263" spans="1:34" x14ac:dyDescent="0.25">
      <c r="A263" s="46" t="s">
        <v>86</v>
      </c>
      <c r="B263" s="33"/>
      <c r="C263" t="s">
        <v>87</v>
      </c>
      <c r="E263" t="s">
        <v>520</v>
      </c>
      <c r="F263" t="s">
        <v>521</v>
      </c>
      <c r="H263" t="s">
        <v>468</v>
      </c>
      <c r="L263" t="s">
        <v>469</v>
      </c>
      <c r="AH263" s="51"/>
    </row>
    <row r="264" spans="1:34" x14ac:dyDescent="0.25">
      <c r="A264" s="46" t="s">
        <v>86</v>
      </c>
      <c r="B264" s="33"/>
      <c r="C264" t="s">
        <v>87</v>
      </c>
      <c r="E264" t="s">
        <v>520</v>
      </c>
      <c r="F264" t="s">
        <v>521</v>
      </c>
      <c r="H264" t="s">
        <v>468</v>
      </c>
      <c r="L264" t="s">
        <v>469</v>
      </c>
      <c r="AH264" s="51"/>
    </row>
    <row r="265" spans="1:34" x14ac:dyDescent="0.25">
      <c r="A265" s="46" t="s">
        <v>86</v>
      </c>
      <c r="B265" s="33"/>
      <c r="C265" t="s">
        <v>87</v>
      </c>
      <c r="E265" t="s">
        <v>520</v>
      </c>
      <c r="F265" t="s">
        <v>521</v>
      </c>
      <c r="H265" t="s">
        <v>468</v>
      </c>
      <c r="L265" t="s">
        <v>469</v>
      </c>
      <c r="AH265" s="51"/>
    </row>
    <row r="266" spans="1:34" x14ac:dyDescent="0.25">
      <c r="A266" s="46" t="s">
        <v>82</v>
      </c>
      <c r="B266" s="33"/>
      <c r="C266" t="s">
        <v>83</v>
      </c>
      <c r="E266" t="s">
        <v>520</v>
      </c>
      <c r="F266" t="s">
        <v>521</v>
      </c>
      <c r="H266" t="s">
        <v>468</v>
      </c>
      <c r="L266" t="s">
        <v>469</v>
      </c>
      <c r="AH266" s="51"/>
    </row>
    <row r="267" spans="1:34" x14ac:dyDescent="0.25">
      <c r="A267" s="46" t="s">
        <v>82</v>
      </c>
      <c r="B267" s="33"/>
      <c r="C267" t="s">
        <v>83</v>
      </c>
      <c r="E267" t="s">
        <v>520</v>
      </c>
      <c r="F267" t="s">
        <v>521</v>
      </c>
      <c r="H267" t="s">
        <v>468</v>
      </c>
      <c r="L267" t="s">
        <v>469</v>
      </c>
      <c r="AH267" s="51"/>
    </row>
    <row r="268" spans="1:34" x14ac:dyDescent="0.25">
      <c r="A268" s="46" t="s">
        <v>108</v>
      </c>
      <c r="B268" s="33"/>
      <c r="C268" t="s">
        <v>108</v>
      </c>
      <c r="E268" t="s">
        <v>520</v>
      </c>
      <c r="F268" t="s">
        <v>521</v>
      </c>
      <c r="H268" t="s">
        <v>468</v>
      </c>
      <c r="L268" t="s">
        <v>469</v>
      </c>
      <c r="AH268" s="51"/>
    </row>
    <row r="269" spans="1:34" x14ac:dyDescent="0.25">
      <c r="A269" s="46" t="s">
        <v>85</v>
      </c>
      <c r="B269" s="33"/>
      <c r="C269" t="s">
        <v>86</v>
      </c>
      <c r="E269" t="s">
        <v>520</v>
      </c>
      <c r="F269" t="s">
        <v>521</v>
      </c>
      <c r="H269" t="s">
        <v>468</v>
      </c>
      <c r="L269" t="s">
        <v>469</v>
      </c>
      <c r="AH269" s="51"/>
    </row>
    <row r="270" spans="1:34" x14ac:dyDescent="0.25">
      <c r="A270" s="46" t="s">
        <v>82</v>
      </c>
      <c r="B270" s="33"/>
      <c r="C270" t="s">
        <v>83</v>
      </c>
      <c r="E270" t="s">
        <v>520</v>
      </c>
      <c r="F270" t="s">
        <v>521</v>
      </c>
      <c r="H270" t="s">
        <v>468</v>
      </c>
      <c r="L270" t="s">
        <v>469</v>
      </c>
      <c r="AH270" s="51"/>
    </row>
    <row r="271" spans="1:34" x14ac:dyDescent="0.25">
      <c r="A271" s="46" t="s">
        <v>86</v>
      </c>
      <c r="B271" s="33"/>
      <c r="C271" t="s">
        <v>87</v>
      </c>
      <c r="E271" t="s">
        <v>520</v>
      </c>
      <c r="F271" t="s">
        <v>521</v>
      </c>
      <c r="H271" t="s">
        <v>468</v>
      </c>
      <c r="L271" t="s">
        <v>469</v>
      </c>
      <c r="AH271" s="51"/>
    </row>
    <row r="272" spans="1:34" x14ac:dyDescent="0.25">
      <c r="A272" s="46" t="s">
        <v>82</v>
      </c>
      <c r="B272" s="33"/>
      <c r="C272" t="s">
        <v>83</v>
      </c>
      <c r="E272" t="s">
        <v>520</v>
      </c>
      <c r="F272" t="s">
        <v>521</v>
      </c>
      <c r="H272" t="s">
        <v>468</v>
      </c>
      <c r="L272" t="s">
        <v>469</v>
      </c>
      <c r="AH272" s="51"/>
    </row>
    <row r="273" spans="1:34" x14ac:dyDescent="0.25">
      <c r="A273" s="46" t="s">
        <v>86</v>
      </c>
      <c r="B273" s="33"/>
      <c r="C273" t="s">
        <v>87</v>
      </c>
      <c r="E273" t="s">
        <v>520</v>
      </c>
      <c r="F273" t="s">
        <v>521</v>
      </c>
      <c r="H273" t="s">
        <v>468</v>
      </c>
      <c r="L273" t="s">
        <v>469</v>
      </c>
      <c r="AH273" s="51"/>
    </row>
    <row r="274" spans="1:34" x14ac:dyDescent="0.25">
      <c r="A274" s="46" t="s">
        <v>82</v>
      </c>
      <c r="B274" s="33"/>
      <c r="C274" t="s">
        <v>83</v>
      </c>
      <c r="E274" t="s">
        <v>520</v>
      </c>
      <c r="F274" t="s">
        <v>521</v>
      </c>
      <c r="H274" t="s">
        <v>468</v>
      </c>
      <c r="L274" t="s">
        <v>469</v>
      </c>
      <c r="AH274" s="51"/>
    </row>
    <row r="275" spans="1:34" x14ac:dyDescent="0.25">
      <c r="A275" s="46" t="s">
        <v>82</v>
      </c>
      <c r="B275" s="33"/>
      <c r="C275" t="s">
        <v>83</v>
      </c>
      <c r="E275" t="s">
        <v>520</v>
      </c>
      <c r="F275" t="s">
        <v>521</v>
      </c>
      <c r="H275" t="s">
        <v>468</v>
      </c>
      <c r="L275" t="s">
        <v>469</v>
      </c>
      <c r="AH275" s="51"/>
    </row>
    <row r="276" spans="1:34" ht="15.75" thickBot="1" x14ac:dyDescent="0.3">
      <c r="A276" s="60" t="s">
        <v>82</v>
      </c>
      <c r="B276" s="59"/>
      <c r="C276" s="54" t="s">
        <v>83</v>
      </c>
      <c r="D276" s="54" t="s">
        <v>473</v>
      </c>
      <c r="E276" s="54" t="s">
        <v>520</v>
      </c>
      <c r="F276" s="54" t="s">
        <v>521</v>
      </c>
      <c r="G276" s="54"/>
      <c r="H276" s="54" t="s">
        <v>468</v>
      </c>
      <c r="I276" s="54"/>
      <c r="J276" s="54"/>
      <c r="K276" s="54"/>
      <c r="L276" s="54" t="s">
        <v>469</v>
      </c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7"/>
    </row>
    <row r="277" spans="1:34" ht="15.75" thickTop="1" x14ac:dyDescent="0.25">
      <c r="A277" s="43" t="s">
        <v>84</v>
      </c>
      <c r="B277" s="40"/>
      <c r="C277" s="58" t="s">
        <v>83</v>
      </c>
      <c r="D277" s="58" t="s">
        <v>472</v>
      </c>
      <c r="E277" s="58" t="s">
        <v>523</v>
      </c>
      <c r="F277" s="58" t="s">
        <v>524</v>
      </c>
      <c r="G277" s="58"/>
      <c r="H277" s="58" t="s">
        <v>468</v>
      </c>
      <c r="I277" s="58"/>
      <c r="J277" s="58"/>
      <c r="K277" s="58"/>
      <c r="L277" s="58" t="s">
        <v>469</v>
      </c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61"/>
    </row>
    <row r="278" spans="1:34" x14ac:dyDescent="0.25">
      <c r="A278" s="46" t="s">
        <v>82</v>
      </c>
      <c r="B278" s="33"/>
      <c r="C278" t="s">
        <v>83</v>
      </c>
      <c r="E278" t="s">
        <v>523</v>
      </c>
      <c r="F278" t="s">
        <v>524</v>
      </c>
      <c r="H278" t="s">
        <v>468</v>
      </c>
      <c r="L278" t="s">
        <v>469</v>
      </c>
      <c r="AH278" s="51"/>
    </row>
    <row r="279" spans="1:34" x14ac:dyDescent="0.25">
      <c r="A279" s="46" t="s">
        <v>82</v>
      </c>
      <c r="B279" s="33"/>
      <c r="C279" t="s">
        <v>83</v>
      </c>
      <c r="E279" t="s">
        <v>523</v>
      </c>
      <c r="F279" t="s">
        <v>524</v>
      </c>
      <c r="H279" t="s">
        <v>468</v>
      </c>
      <c r="L279" t="s">
        <v>469</v>
      </c>
      <c r="AH279" s="51"/>
    </row>
    <row r="280" spans="1:34" x14ac:dyDescent="0.25">
      <c r="A280" s="46" t="s">
        <v>84</v>
      </c>
      <c r="B280" s="33"/>
      <c r="C280" t="s">
        <v>83</v>
      </c>
      <c r="E280" t="s">
        <v>523</v>
      </c>
      <c r="F280" t="s">
        <v>524</v>
      </c>
      <c r="H280" t="s">
        <v>468</v>
      </c>
      <c r="L280" t="s">
        <v>469</v>
      </c>
      <c r="AH280" s="51"/>
    </row>
    <row r="281" spans="1:34" x14ac:dyDescent="0.25">
      <c r="A281" s="46" t="s">
        <v>86</v>
      </c>
      <c r="B281" s="33"/>
      <c r="C281" t="s">
        <v>87</v>
      </c>
      <c r="E281" t="s">
        <v>523</v>
      </c>
      <c r="F281" t="s">
        <v>524</v>
      </c>
      <c r="H281" t="s">
        <v>468</v>
      </c>
      <c r="L281" t="s">
        <v>469</v>
      </c>
      <c r="AH281" s="51"/>
    </row>
    <row r="282" spans="1:34" x14ac:dyDescent="0.25">
      <c r="A282" s="46" t="s">
        <v>82</v>
      </c>
      <c r="B282" s="33"/>
      <c r="C282" t="s">
        <v>83</v>
      </c>
      <c r="E282" t="s">
        <v>523</v>
      </c>
      <c r="F282" t="s">
        <v>524</v>
      </c>
      <c r="H282" t="s">
        <v>468</v>
      </c>
      <c r="L282" t="s">
        <v>469</v>
      </c>
      <c r="AH282" s="51"/>
    </row>
    <row r="283" spans="1:34" x14ac:dyDescent="0.25">
      <c r="A283" s="46" t="s">
        <v>86</v>
      </c>
      <c r="B283" s="33"/>
      <c r="C283" t="s">
        <v>87</v>
      </c>
      <c r="E283" t="s">
        <v>523</v>
      </c>
      <c r="F283" t="s">
        <v>524</v>
      </c>
      <c r="H283" t="s">
        <v>468</v>
      </c>
      <c r="L283" t="s">
        <v>469</v>
      </c>
      <c r="AH283" s="51"/>
    </row>
    <row r="284" spans="1:34" x14ac:dyDescent="0.25">
      <c r="A284" s="46" t="s">
        <v>82</v>
      </c>
      <c r="B284" s="33"/>
      <c r="C284" t="s">
        <v>83</v>
      </c>
      <c r="E284" t="s">
        <v>523</v>
      </c>
      <c r="F284" t="s">
        <v>524</v>
      </c>
      <c r="H284" t="s">
        <v>468</v>
      </c>
      <c r="L284" t="s">
        <v>469</v>
      </c>
      <c r="AH284" s="51"/>
    </row>
    <row r="285" spans="1:34" x14ac:dyDescent="0.25">
      <c r="A285" s="46" t="s">
        <v>91</v>
      </c>
      <c r="B285" s="33"/>
      <c r="C285" t="s">
        <v>89</v>
      </c>
      <c r="E285" t="s">
        <v>523</v>
      </c>
      <c r="F285" t="s">
        <v>524</v>
      </c>
      <c r="H285" t="s">
        <v>468</v>
      </c>
      <c r="L285" t="s">
        <v>469</v>
      </c>
      <c r="AH285" s="51"/>
    </row>
    <row r="286" spans="1:34" x14ac:dyDescent="0.25">
      <c r="A286" s="46" t="s">
        <v>84</v>
      </c>
      <c r="B286" s="33"/>
      <c r="C286" t="s">
        <v>83</v>
      </c>
      <c r="E286" t="s">
        <v>523</v>
      </c>
      <c r="F286" t="s">
        <v>524</v>
      </c>
      <c r="H286" t="s">
        <v>468</v>
      </c>
      <c r="L286" t="s">
        <v>469</v>
      </c>
      <c r="AH286" s="51"/>
    </row>
    <row r="287" spans="1:34" x14ac:dyDescent="0.25">
      <c r="A287" s="46" t="s">
        <v>82</v>
      </c>
      <c r="B287" s="33"/>
      <c r="C287" t="s">
        <v>83</v>
      </c>
      <c r="E287" t="s">
        <v>523</v>
      </c>
      <c r="F287" t="s">
        <v>524</v>
      </c>
      <c r="H287" t="s">
        <v>468</v>
      </c>
      <c r="L287" t="s">
        <v>469</v>
      </c>
      <c r="AH287" s="51"/>
    </row>
    <row r="288" spans="1:34" x14ac:dyDescent="0.25">
      <c r="A288" s="46" t="s">
        <v>84</v>
      </c>
      <c r="B288" s="33"/>
      <c r="C288" t="s">
        <v>83</v>
      </c>
      <c r="E288" t="s">
        <v>523</v>
      </c>
      <c r="F288" t="s">
        <v>524</v>
      </c>
      <c r="H288" t="s">
        <v>468</v>
      </c>
      <c r="L288" t="s">
        <v>469</v>
      </c>
      <c r="AH288" s="51"/>
    </row>
    <row r="289" spans="1:34" x14ac:dyDescent="0.25">
      <c r="A289" s="46" t="s">
        <v>84</v>
      </c>
      <c r="B289" s="33"/>
      <c r="C289" t="s">
        <v>83</v>
      </c>
      <c r="E289" t="s">
        <v>523</v>
      </c>
      <c r="F289" t="s">
        <v>524</v>
      </c>
      <c r="H289" t="s">
        <v>468</v>
      </c>
      <c r="L289" t="s">
        <v>469</v>
      </c>
      <c r="AH289" s="51"/>
    </row>
    <row r="290" spans="1:34" x14ac:dyDescent="0.25">
      <c r="A290" s="46" t="s">
        <v>88</v>
      </c>
      <c r="B290" s="33"/>
      <c r="C290" t="s">
        <v>89</v>
      </c>
      <c r="E290" t="s">
        <v>523</v>
      </c>
      <c r="F290" t="s">
        <v>524</v>
      </c>
      <c r="H290" t="s">
        <v>468</v>
      </c>
      <c r="L290" t="s">
        <v>469</v>
      </c>
      <c r="AH290" s="51"/>
    </row>
    <row r="291" spans="1:34" x14ac:dyDescent="0.25">
      <c r="A291" s="46" t="s">
        <v>82</v>
      </c>
      <c r="B291" s="33"/>
      <c r="C291" t="s">
        <v>83</v>
      </c>
      <c r="E291" t="s">
        <v>523</v>
      </c>
      <c r="F291" t="s">
        <v>524</v>
      </c>
      <c r="H291" t="s">
        <v>468</v>
      </c>
      <c r="L291" t="s">
        <v>469</v>
      </c>
      <c r="AH291" s="51"/>
    </row>
    <row r="292" spans="1:34" x14ac:dyDescent="0.25">
      <c r="A292" s="46" t="s">
        <v>84</v>
      </c>
      <c r="B292" s="33"/>
      <c r="C292" t="s">
        <v>83</v>
      </c>
      <c r="E292" t="s">
        <v>523</v>
      </c>
      <c r="F292" t="s">
        <v>524</v>
      </c>
      <c r="H292" t="s">
        <v>468</v>
      </c>
      <c r="L292" t="s">
        <v>469</v>
      </c>
      <c r="AH292" s="51"/>
    </row>
    <row r="293" spans="1:34" x14ac:dyDescent="0.25">
      <c r="A293" s="46" t="s">
        <v>84</v>
      </c>
      <c r="B293" s="33"/>
      <c r="C293" t="s">
        <v>83</v>
      </c>
      <c r="E293" t="s">
        <v>523</v>
      </c>
      <c r="F293" t="s">
        <v>524</v>
      </c>
      <c r="H293" t="s">
        <v>468</v>
      </c>
      <c r="L293" t="s">
        <v>469</v>
      </c>
      <c r="AH293" s="51"/>
    </row>
    <row r="294" spans="1:34" x14ac:dyDescent="0.25">
      <c r="A294" s="46" t="s">
        <v>84</v>
      </c>
      <c r="B294" s="33"/>
      <c r="C294" t="s">
        <v>83</v>
      </c>
      <c r="E294" t="s">
        <v>523</v>
      </c>
      <c r="F294" t="s">
        <v>524</v>
      </c>
      <c r="H294" t="s">
        <v>468</v>
      </c>
      <c r="L294" t="s">
        <v>469</v>
      </c>
      <c r="AH294" s="51"/>
    </row>
    <row r="295" spans="1:34" x14ac:dyDescent="0.25">
      <c r="A295" s="46" t="s">
        <v>82</v>
      </c>
      <c r="B295" s="33"/>
      <c r="C295" t="s">
        <v>83</v>
      </c>
      <c r="E295" t="s">
        <v>523</v>
      </c>
      <c r="F295" t="s">
        <v>524</v>
      </c>
      <c r="H295" t="s">
        <v>468</v>
      </c>
      <c r="L295" t="s">
        <v>469</v>
      </c>
      <c r="AH295" s="51"/>
    </row>
    <row r="296" spans="1:34" x14ac:dyDescent="0.25">
      <c r="A296" s="46" t="s">
        <v>86</v>
      </c>
      <c r="B296" s="33"/>
      <c r="C296" t="s">
        <v>87</v>
      </c>
      <c r="E296" t="s">
        <v>523</v>
      </c>
      <c r="F296" t="s">
        <v>524</v>
      </c>
      <c r="H296" t="s">
        <v>468</v>
      </c>
      <c r="L296" t="s">
        <v>469</v>
      </c>
      <c r="AH296" s="51"/>
    </row>
    <row r="297" spans="1:34" x14ac:dyDescent="0.25">
      <c r="A297" s="46" t="s">
        <v>86</v>
      </c>
      <c r="B297" s="33"/>
      <c r="C297" t="s">
        <v>87</v>
      </c>
      <c r="E297" t="s">
        <v>523</v>
      </c>
      <c r="F297" t="s">
        <v>524</v>
      </c>
      <c r="H297" t="s">
        <v>468</v>
      </c>
      <c r="L297" t="s">
        <v>469</v>
      </c>
      <c r="AH297" s="51"/>
    </row>
    <row r="298" spans="1:34" x14ac:dyDescent="0.25">
      <c r="A298" s="46" t="s">
        <v>82</v>
      </c>
      <c r="B298" s="33"/>
      <c r="C298" t="s">
        <v>83</v>
      </c>
      <c r="E298" t="s">
        <v>523</v>
      </c>
      <c r="F298" t="s">
        <v>524</v>
      </c>
      <c r="H298" t="s">
        <v>468</v>
      </c>
      <c r="L298" t="s">
        <v>469</v>
      </c>
      <c r="AH298" s="51"/>
    </row>
    <row r="299" spans="1:34" x14ac:dyDescent="0.25">
      <c r="A299" s="46" t="s">
        <v>82</v>
      </c>
      <c r="B299" s="33"/>
      <c r="C299" t="s">
        <v>83</v>
      </c>
      <c r="E299" t="s">
        <v>523</v>
      </c>
      <c r="F299" t="s">
        <v>524</v>
      </c>
      <c r="H299" t="s">
        <v>468</v>
      </c>
      <c r="L299" t="s">
        <v>469</v>
      </c>
      <c r="AH299" s="51"/>
    </row>
    <row r="300" spans="1:34" x14ac:dyDescent="0.25">
      <c r="A300" s="46" t="s">
        <v>86</v>
      </c>
      <c r="B300" s="33"/>
      <c r="C300" t="s">
        <v>87</v>
      </c>
      <c r="E300" t="s">
        <v>523</v>
      </c>
      <c r="F300" t="s">
        <v>524</v>
      </c>
      <c r="H300" t="s">
        <v>468</v>
      </c>
      <c r="L300" t="s">
        <v>469</v>
      </c>
      <c r="AH300" s="51"/>
    </row>
    <row r="301" spans="1:34" ht="15.75" thickBot="1" x14ac:dyDescent="0.3">
      <c r="A301" s="60" t="s">
        <v>82</v>
      </c>
      <c r="B301" s="59"/>
      <c r="C301" s="54" t="s">
        <v>83</v>
      </c>
      <c r="D301" s="54" t="s">
        <v>473</v>
      </c>
      <c r="E301" s="54" t="s">
        <v>523</v>
      </c>
      <c r="F301" s="54" t="s">
        <v>524</v>
      </c>
      <c r="G301" s="54"/>
      <c r="H301" s="54" t="s">
        <v>468</v>
      </c>
      <c r="I301" s="54"/>
      <c r="J301" s="54"/>
      <c r="K301" s="54"/>
      <c r="L301" s="54" t="s">
        <v>469</v>
      </c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7"/>
    </row>
    <row r="302" spans="1:34" ht="15.75" thickTop="1" x14ac:dyDescent="0.25">
      <c r="A302" s="43" t="s">
        <v>82</v>
      </c>
      <c r="B302" s="40"/>
      <c r="C302" s="58" t="s">
        <v>83</v>
      </c>
      <c r="D302" s="58" t="s">
        <v>472</v>
      </c>
      <c r="E302" s="58" t="s">
        <v>525</v>
      </c>
      <c r="F302" s="58" t="s">
        <v>526</v>
      </c>
      <c r="G302" s="58"/>
      <c r="H302" s="58" t="s">
        <v>468</v>
      </c>
      <c r="I302" s="58"/>
      <c r="J302" s="58"/>
      <c r="K302" s="58"/>
      <c r="L302" s="58" t="s">
        <v>469</v>
      </c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61"/>
    </row>
    <row r="303" spans="1:34" x14ac:dyDescent="0.25">
      <c r="A303" s="46" t="s">
        <v>82</v>
      </c>
      <c r="B303" s="33"/>
      <c r="C303" t="s">
        <v>83</v>
      </c>
      <c r="E303" t="s">
        <v>525</v>
      </c>
      <c r="F303" t="s">
        <v>526</v>
      </c>
      <c r="H303" t="s">
        <v>468</v>
      </c>
      <c r="L303" t="s">
        <v>469</v>
      </c>
      <c r="AH303" s="51"/>
    </row>
    <row r="304" spans="1:34" x14ac:dyDescent="0.25">
      <c r="A304" s="46" t="s">
        <v>84</v>
      </c>
      <c r="B304" s="33"/>
      <c r="C304" t="s">
        <v>83</v>
      </c>
      <c r="E304" t="s">
        <v>525</v>
      </c>
      <c r="F304" t="s">
        <v>526</v>
      </c>
      <c r="H304" t="s">
        <v>468</v>
      </c>
      <c r="L304" t="s">
        <v>469</v>
      </c>
      <c r="AH304" s="51"/>
    </row>
    <row r="305" spans="1:34" x14ac:dyDescent="0.25">
      <c r="A305" s="46" t="s">
        <v>82</v>
      </c>
      <c r="B305" s="33"/>
      <c r="C305" t="s">
        <v>83</v>
      </c>
      <c r="E305" t="s">
        <v>525</v>
      </c>
      <c r="F305" t="s">
        <v>526</v>
      </c>
      <c r="H305" t="s">
        <v>468</v>
      </c>
      <c r="L305" t="s">
        <v>469</v>
      </c>
      <c r="AH305" s="51"/>
    </row>
    <row r="306" spans="1:34" x14ac:dyDescent="0.25">
      <c r="A306" s="46" t="s">
        <v>82</v>
      </c>
      <c r="B306" s="33"/>
      <c r="C306" t="s">
        <v>83</v>
      </c>
      <c r="E306" t="s">
        <v>525</v>
      </c>
      <c r="F306" t="s">
        <v>526</v>
      </c>
      <c r="H306" t="s">
        <v>468</v>
      </c>
      <c r="L306" t="s">
        <v>469</v>
      </c>
      <c r="AH306" s="51"/>
    </row>
    <row r="307" spans="1:34" x14ac:dyDescent="0.25">
      <c r="A307" s="46" t="s">
        <v>85</v>
      </c>
      <c r="B307" s="33"/>
      <c r="C307" t="s">
        <v>86</v>
      </c>
      <c r="E307" t="s">
        <v>525</v>
      </c>
      <c r="F307" t="s">
        <v>526</v>
      </c>
      <c r="H307" t="s">
        <v>468</v>
      </c>
      <c r="L307" t="s">
        <v>469</v>
      </c>
      <c r="AH307" s="51"/>
    </row>
    <row r="308" spans="1:34" x14ac:dyDescent="0.25">
      <c r="A308" s="46" t="s">
        <v>82</v>
      </c>
      <c r="B308" s="33"/>
      <c r="C308" t="s">
        <v>83</v>
      </c>
      <c r="E308" t="s">
        <v>525</v>
      </c>
      <c r="F308" t="s">
        <v>526</v>
      </c>
      <c r="H308" t="s">
        <v>468</v>
      </c>
      <c r="L308" t="s">
        <v>469</v>
      </c>
      <c r="AH308" s="51"/>
    </row>
    <row r="309" spans="1:34" x14ac:dyDescent="0.25">
      <c r="A309" s="46" t="s">
        <v>91</v>
      </c>
      <c r="B309" s="33"/>
      <c r="C309" t="s">
        <v>89</v>
      </c>
      <c r="E309" t="s">
        <v>525</v>
      </c>
      <c r="F309" t="s">
        <v>526</v>
      </c>
      <c r="H309" t="s">
        <v>468</v>
      </c>
      <c r="L309" t="s">
        <v>469</v>
      </c>
      <c r="AH309" s="51"/>
    </row>
    <row r="310" spans="1:34" x14ac:dyDescent="0.25">
      <c r="A310" s="46" t="s">
        <v>92</v>
      </c>
      <c r="B310" s="33"/>
      <c r="C310" t="s">
        <v>87</v>
      </c>
      <c r="E310" t="s">
        <v>525</v>
      </c>
      <c r="F310" t="s">
        <v>526</v>
      </c>
      <c r="H310" t="s">
        <v>468</v>
      </c>
      <c r="L310" t="s">
        <v>469</v>
      </c>
      <c r="AH310" s="51"/>
    </row>
    <row r="311" spans="1:34" x14ac:dyDescent="0.25">
      <c r="A311" s="46" t="s">
        <v>82</v>
      </c>
      <c r="B311" s="33"/>
      <c r="C311" t="s">
        <v>83</v>
      </c>
      <c r="E311" t="s">
        <v>525</v>
      </c>
      <c r="F311" t="s">
        <v>526</v>
      </c>
      <c r="H311" t="s">
        <v>468</v>
      </c>
      <c r="L311" t="s">
        <v>469</v>
      </c>
      <c r="AH311" s="51"/>
    </row>
    <row r="312" spans="1:34" x14ac:dyDescent="0.25">
      <c r="A312" s="46" t="s">
        <v>84</v>
      </c>
      <c r="B312" s="33"/>
      <c r="C312" t="s">
        <v>83</v>
      </c>
      <c r="E312" t="s">
        <v>525</v>
      </c>
      <c r="F312" t="s">
        <v>526</v>
      </c>
      <c r="H312" t="s">
        <v>468</v>
      </c>
      <c r="L312" t="s">
        <v>469</v>
      </c>
      <c r="AH312" s="51"/>
    </row>
    <row r="313" spans="1:34" x14ac:dyDescent="0.25">
      <c r="A313" s="46" t="s">
        <v>86</v>
      </c>
      <c r="B313" s="33"/>
      <c r="C313" t="s">
        <v>87</v>
      </c>
      <c r="E313" t="s">
        <v>525</v>
      </c>
      <c r="F313" t="s">
        <v>526</v>
      </c>
      <c r="H313" t="s">
        <v>468</v>
      </c>
      <c r="L313" t="s">
        <v>469</v>
      </c>
      <c r="AH313" s="51"/>
    </row>
    <row r="314" spans="1:34" x14ac:dyDescent="0.25">
      <c r="A314" s="46" t="s">
        <v>92</v>
      </c>
      <c r="B314" s="33"/>
      <c r="C314" t="s">
        <v>87</v>
      </c>
      <c r="E314" t="s">
        <v>525</v>
      </c>
      <c r="F314" t="s">
        <v>526</v>
      </c>
      <c r="H314" t="s">
        <v>468</v>
      </c>
      <c r="L314" t="s">
        <v>469</v>
      </c>
      <c r="AH314" s="51"/>
    </row>
    <row r="315" spans="1:34" x14ac:dyDescent="0.25">
      <c r="A315" s="46" t="s">
        <v>82</v>
      </c>
      <c r="B315" s="33"/>
      <c r="C315" t="s">
        <v>83</v>
      </c>
      <c r="E315" t="s">
        <v>525</v>
      </c>
      <c r="F315" t="s">
        <v>526</v>
      </c>
      <c r="H315" t="s">
        <v>468</v>
      </c>
      <c r="L315" t="s">
        <v>469</v>
      </c>
      <c r="AH315" s="51"/>
    </row>
    <row r="316" spans="1:34" x14ac:dyDescent="0.25">
      <c r="A316" s="46" t="s">
        <v>82</v>
      </c>
      <c r="B316" s="33"/>
      <c r="C316" t="s">
        <v>83</v>
      </c>
      <c r="E316" t="s">
        <v>525</v>
      </c>
      <c r="F316" t="s">
        <v>526</v>
      </c>
      <c r="H316" t="s">
        <v>468</v>
      </c>
      <c r="L316" t="s">
        <v>469</v>
      </c>
      <c r="AH316" s="51"/>
    </row>
    <row r="317" spans="1:34" x14ac:dyDescent="0.25">
      <c r="A317" s="46" t="s">
        <v>82</v>
      </c>
      <c r="B317" s="33"/>
      <c r="C317" t="s">
        <v>83</v>
      </c>
      <c r="E317" t="s">
        <v>525</v>
      </c>
      <c r="F317" t="s">
        <v>526</v>
      </c>
      <c r="H317" t="s">
        <v>468</v>
      </c>
      <c r="L317" t="s">
        <v>469</v>
      </c>
      <c r="AH317" s="51"/>
    </row>
    <row r="318" spans="1:34" x14ac:dyDescent="0.25">
      <c r="A318" s="46" t="s">
        <v>92</v>
      </c>
      <c r="B318" s="33"/>
      <c r="C318" t="s">
        <v>87</v>
      </c>
      <c r="E318" t="s">
        <v>525</v>
      </c>
      <c r="F318" t="s">
        <v>526</v>
      </c>
      <c r="H318" t="s">
        <v>468</v>
      </c>
      <c r="L318" t="s">
        <v>469</v>
      </c>
      <c r="AH318" s="51"/>
    </row>
    <row r="319" spans="1:34" x14ac:dyDescent="0.25">
      <c r="A319" s="46" t="s">
        <v>92</v>
      </c>
      <c r="B319" s="33"/>
      <c r="C319" t="s">
        <v>87</v>
      </c>
      <c r="E319" t="s">
        <v>525</v>
      </c>
      <c r="F319" t="s">
        <v>526</v>
      </c>
      <c r="H319" t="s">
        <v>468</v>
      </c>
      <c r="L319" t="s">
        <v>469</v>
      </c>
      <c r="AH319" s="51"/>
    </row>
    <row r="320" spans="1:34" x14ac:dyDescent="0.25">
      <c r="A320" s="46" t="s">
        <v>84</v>
      </c>
      <c r="B320" s="33"/>
      <c r="C320" t="s">
        <v>83</v>
      </c>
      <c r="E320" t="s">
        <v>525</v>
      </c>
      <c r="F320" t="s">
        <v>526</v>
      </c>
      <c r="H320" t="s">
        <v>468</v>
      </c>
      <c r="L320" t="s">
        <v>469</v>
      </c>
      <c r="AH320" s="51"/>
    </row>
    <row r="321" spans="1:34" x14ac:dyDescent="0.25">
      <c r="A321" s="46" t="s">
        <v>82</v>
      </c>
      <c r="B321" s="33"/>
      <c r="C321" t="s">
        <v>83</v>
      </c>
      <c r="E321" t="s">
        <v>525</v>
      </c>
      <c r="F321" t="s">
        <v>526</v>
      </c>
      <c r="H321" t="s">
        <v>468</v>
      </c>
      <c r="L321" t="s">
        <v>469</v>
      </c>
      <c r="AH321" s="51"/>
    </row>
    <row r="322" spans="1:34" x14ac:dyDescent="0.25">
      <c r="A322" s="46" t="s">
        <v>82</v>
      </c>
      <c r="B322" s="33"/>
      <c r="C322" t="s">
        <v>83</v>
      </c>
      <c r="E322" t="s">
        <v>525</v>
      </c>
      <c r="F322" t="s">
        <v>526</v>
      </c>
      <c r="H322" t="s">
        <v>468</v>
      </c>
      <c r="L322" t="s">
        <v>469</v>
      </c>
      <c r="AH322" s="51"/>
    </row>
    <row r="323" spans="1:34" x14ac:dyDescent="0.25">
      <c r="A323" s="46" t="s">
        <v>84</v>
      </c>
      <c r="B323" s="33"/>
      <c r="C323" t="s">
        <v>83</v>
      </c>
      <c r="E323" t="s">
        <v>525</v>
      </c>
      <c r="F323" t="s">
        <v>526</v>
      </c>
      <c r="H323" t="s">
        <v>468</v>
      </c>
      <c r="L323" t="s">
        <v>469</v>
      </c>
      <c r="AH323" s="51"/>
    </row>
    <row r="324" spans="1:34" x14ac:dyDescent="0.25">
      <c r="A324" s="46" t="s">
        <v>82</v>
      </c>
      <c r="B324" s="33"/>
      <c r="C324" t="s">
        <v>83</v>
      </c>
      <c r="E324" t="s">
        <v>525</v>
      </c>
      <c r="F324" t="s">
        <v>526</v>
      </c>
      <c r="H324" t="s">
        <v>468</v>
      </c>
      <c r="L324" t="s">
        <v>469</v>
      </c>
      <c r="AH324" s="51"/>
    </row>
    <row r="325" spans="1:34" x14ac:dyDescent="0.25">
      <c r="A325" s="46" t="s">
        <v>84</v>
      </c>
      <c r="B325" s="33"/>
      <c r="C325" t="s">
        <v>83</v>
      </c>
      <c r="E325" t="s">
        <v>525</v>
      </c>
      <c r="F325" t="s">
        <v>526</v>
      </c>
      <c r="H325" t="s">
        <v>468</v>
      </c>
      <c r="L325" t="s">
        <v>469</v>
      </c>
      <c r="AH325" s="51"/>
    </row>
    <row r="326" spans="1:34" ht="15.75" thickBot="1" x14ac:dyDescent="0.3">
      <c r="A326" s="60" t="s">
        <v>86</v>
      </c>
      <c r="B326" s="59"/>
      <c r="C326" s="54" t="s">
        <v>87</v>
      </c>
      <c r="D326" s="54" t="s">
        <v>473</v>
      </c>
      <c r="E326" s="54" t="s">
        <v>525</v>
      </c>
      <c r="F326" s="54" t="s">
        <v>526</v>
      </c>
      <c r="G326" s="54"/>
      <c r="H326" s="54" t="s">
        <v>468</v>
      </c>
      <c r="I326" s="54"/>
      <c r="J326" s="54"/>
      <c r="K326" s="54"/>
      <c r="L326" s="54" t="s">
        <v>469</v>
      </c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7"/>
    </row>
    <row r="327" spans="1:34" ht="15.75" thickTop="1" x14ac:dyDescent="0.25">
      <c r="A327" s="43" t="s">
        <v>82</v>
      </c>
      <c r="B327" s="40"/>
      <c r="C327" s="58" t="s">
        <v>83</v>
      </c>
      <c r="D327" s="58" t="s">
        <v>472</v>
      </c>
      <c r="E327" s="58" t="s">
        <v>527</v>
      </c>
      <c r="F327" s="58" t="s">
        <v>528</v>
      </c>
      <c r="G327" s="58"/>
      <c r="H327" s="58" t="s">
        <v>468</v>
      </c>
      <c r="I327" s="58"/>
      <c r="J327" s="58"/>
      <c r="K327" s="58"/>
      <c r="L327" s="58" t="s">
        <v>469</v>
      </c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61"/>
    </row>
    <row r="328" spans="1:34" x14ac:dyDescent="0.25">
      <c r="A328" s="46" t="s">
        <v>86</v>
      </c>
      <c r="B328" s="33"/>
      <c r="C328" t="s">
        <v>87</v>
      </c>
      <c r="E328" t="s">
        <v>527</v>
      </c>
      <c r="F328" t="s">
        <v>528</v>
      </c>
      <c r="H328" t="s">
        <v>468</v>
      </c>
      <c r="L328" t="s">
        <v>469</v>
      </c>
      <c r="AH328" s="51"/>
    </row>
    <row r="329" spans="1:34" x14ac:dyDescent="0.25">
      <c r="A329" s="46" t="s">
        <v>86</v>
      </c>
      <c r="B329" s="33"/>
      <c r="C329" t="s">
        <v>87</v>
      </c>
      <c r="E329" t="s">
        <v>527</v>
      </c>
      <c r="F329" t="s">
        <v>528</v>
      </c>
      <c r="H329" t="s">
        <v>468</v>
      </c>
      <c r="L329" t="s">
        <v>469</v>
      </c>
      <c r="AH329" s="51"/>
    </row>
    <row r="330" spans="1:34" x14ac:dyDescent="0.25">
      <c r="A330" s="46" t="s">
        <v>82</v>
      </c>
      <c r="B330" s="33"/>
      <c r="C330" t="s">
        <v>83</v>
      </c>
      <c r="E330" t="s">
        <v>527</v>
      </c>
      <c r="F330" t="s">
        <v>528</v>
      </c>
      <c r="H330" t="s">
        <v>468</v>
      </c>
      <c r="L330" t="s">
        <v>469</v>
      </c>
      <c r="AH330" s="51"/>
    </row>
    <row r="331" spans="1:34" x14ac:dyDescent="0.25">
      <c r="A331" s="46" t="s">
        <v>86</v>
      </c>
      <c r="B331" s="33"/>
      <c r="C331" t="s">
        <v>87</v>
      </c>
      <c r="E331" t="s">
        <v>527</v>
      </c>
      <c r="F331" t="s">
        <v>528</v>
      </c>
      <c r="H331" t="s">
        <v>468</v>
      </c>
      <c r="L331" t="s">
        <v>469</v>
      </c>
      <c r="AH331" s="51"/>
    </row>
    <row r="332" spans="1:34" x14ac:dyDescent="0.25">
      <c r="A332" s="46" t="s">
        <v>86</v>
      </c>
      <c r="B332" s="33"/>
      <c r="C332" t="s">
        <v>87</v>
      </c>
      <c r="E332" t="s">
        <v>527</v>
      </c>
      <c r="F332" t="s">
        <v>528</v>
      </c>
      <c r="H332" t="s">
        <v>468</v>
      </c>
      <c r="L332" t="s">
        <v>469</v>
      </c>
      <c r="AH332" s="51"/>
    </row>
    <row r="333" spans="1:34" x14ac:dyDescent="0.25">
      <c r="A333" s="46" t="s">
        <v>82</v>
      </c>
      <c r="B333" s="33"/>
      <c r="C333" t="s">
        <v>83</v>
      </c>
      <c r="E333" t="s">
        <v>527</v>
      </c>
      <c r="F333" t="s">
        <v>528</v>
      </c>
      <c r="H333" t="s">
        <v>468</v>
      </c>
      <c r="L333" t="s">
        <v>469</v>
      </c>
      <c r="AH333" s="51"/>
    </row>
    <row r="334" spans="1:34" x14ac:dyDescent="0.25">
      <c r="A334" s="46" t="s">
        <v>86</v>
      </c>
      <c r="B334" s="33"/>
      <c r="C334" t="s">
        <v>87</v>
      </c>
      <c r="E334" t="s">
        <v>527</v>
      </c>
      <c r="F334" t="s">
        <v>528</v>
      </c>
      <c r="H334" t="s">
        <v>468</v>
      </c>
      <c r="L334" t="s">
        <v>469</v>
      </c>
      <c r="AH334" s="51"/>
    </row>
    <row r="335" spans="1:34" x14ac:dyDescent="0.25">
      <c r="A335" s="46" t="s">
        <v>86</v>
      </c>
      <c r="B335" s="33"/>
      <c r="C335" t="s">
        <v>87</v>
      </c>
      <c r="E335" t="s">
        <v>527</v>
      </c>
      <c r="F335" t="s">
        <v>528</v>
      </c>
      <c r="H335" t="s">
        <v>468</v>
      </c>
      <c r="L335" t="s">
        <v>469</v>
      </c>
      <c r="AH335" s="51"/>
    </row>
    <row r="336" spans="1:34" x14ac:dyDescent="0.25">
      <c r="A336" s="46" t="s">
        <v>86</v>
      </c>
      <c r="B336" s="33"/>
      <c r="C336" t="s">
        <v>87</v>
      </c>
      <c r="E336" t="s">
        <v>527</v>
      </c>
      <c r="F336" t="s">
        <v>528</v>
      </c>
      <c r="H336" t="s">
        <v>468</v>
      </c>
      <c r="L336" t="s">
        <v>469</v>
      </c>
      <c r="AH336" s="51"/>
    </row>
    <row r="337" spans="1:34" x14ac:dyDescent="0.25">
      <c r="A337" s="46" t="s">
        <v>82</v>
      </c>
      <c r="B337" s="33"/>
      <c r="C337" t="s">
        <v>83</v>
      </c>
      <c r="E337" t="s">
        <v>527</v>
      </c>
      <c r="F337" t="s">
        <v>528</v>
      </c>
      <c r="H337" t="s">
        <v>468</v>
      </c>
      <c r="L337" t="s">
        <v>469</v>
      </c>
      <c r="AH337" s="51"/>
    </row>
    <row r="338" spans="1:34" x14ac:dyDescent="0.25">
      <c r="A338" s="46" t="s">
        <v>86</v>
      </c>
      <c r="B338" s="33"/>
      <c r="C338" t="s">
        <v>87</v>
      </c>
      <c r="E338" t="s">
        <v>527</v>
      </c>
      <c r="F338" t="s">
        <v>528</v>
      </c>
      <c r="H338" t="s">
        <v>468</v>
      </c>
      <c r="L338" t="s">
        <v>469</v>
      </c>
      <c r="AH338" s="51"/>
    </row>
    <row r="339" spans="1:34" x14ac:dyDescent="0.25">
      <c r="A339" s="46" t="s">
        <v>82</v>
      </c>
      <c r="B339" s="33"/>
      <c r="C339" t="s">
        <v>83</v>
      </c>
      <c r="E339" t="s">
        <v>527</v>
      </c>
      <c r="F339" t="s">
        <v>528</v>
      </c>
      <c r="H339" t="s">
        <v>468</v>
      </c>
      <c r="L339" t="s">
        <v>469</v>
      </c>
      <c r="AH339" s="51"/>
    </row>
    <row r="340" spans="1:34" x14ac:dyDescent="0.25">
      <c r="A340" s="46" t="s">
        <v>82</v>
      </c>
      <c r="B340" s="33"/>
      <c r="C340" t="s">
        <v>83</v>
      </c>
      <c r="E340" t="s">
        <v>527</v>
      </c>
      <c r="F340" t="s">
        <v>528</v>
      </c>
      <c r="H340" t="s">
        <v>468</v>
      </c>
      <c r="L340" t="s">
        <v>469</v>
      </c>
      <c r="AH340" s="51"/>
    </row>
    <row r="341" spans="1:34" x14ac:dyDescent="0.25">
      <c r="A341" s="46" t="s">
        <v>82</v>
      </c>
      <c r="B341" s="33"/>
      <c r="C341" t="s">
        <v>83</v>
      </c>
      <c r="E341" t="s">
        <v>527</v>
      </c>
      <c r="F341" t="s">
        <v>528</v>
      </c>
      <c r="H341" t="s">
        <v>468</v>
      </c>
      <c r="L341" t="s">
        <v>469</v>
      </c>
      <c r="AH341" s="51"/>
    </row>
    <row r="342" spans="1:34" x14ac:dyDescent="0.25">
      <c r="A342" s="46" t="s">
        <v>82</v>
      </c>
      <c r="B342" s="33"/>
      <c r="C342" t="s">
        <v>83</v>
      </c>
      <c r="E342" t="s">
        <v>527</v>
      </c>
      <c r="F342" t="s">
        <v>528</v>
      </c>
      <c r="H342" t="s">
        <v>468</v>
      </c>
      <c r="L342" t="s">
        <v>469</v>
      </c>
      <c r="AH342" s="51"/>
    </row>
    <row r="343" spans="1:34" x14ac:dyDescent="0.25">
      <c r="A343" s="46" t="s">
        <v>84</v>
      </c>
      <c r="B343" s="33"/>
      <c r="C343" t="s">
        <v>83</v>
      </c>
      <c r="E343" t="s">
        <v>527</v>
      </c>
      <c r="F343" t="s">
        <v>528</v>
      </c>
      <c r="H343" t="s">
        <v>468</v>
      </c>
      <c r="L343" t="s">
        <v>469</v>
      </c>
      <c r="AH343" s="51"/>
    </row>
    <row r="344" spans="1:34" x14ac:dyDescent="0.25">
      <c r="A344" s="46" t="s">
        <v>86</v>
      </c>
      <c r="B344" s="33"/>
      <c r="C344" t="s">
        <v>87</v>
      </c>
      <c r="E344" t="s">
        <v>527</v>
      </c>
      <c r="F344" t="s">
        <v>528</v>
      </c>
      <c r="H344" t="s">
        <v>468</v>
      </c>
      <c r="L344" t="s">
        <v>469</v>
      </c>
      <c r="AH344" s="51"/>
    </row>
    <row r="345" spans="1:34" x14ac:dyDescent="0.25">
      <c r="A345" s="46" t="s">
        <v>86</v>
      </c>
      <c r="B345" s="33"/>
      <c r="C345" t="s">
        <v>87</v>
      </c>
      <c r="E345" t="s">
        <v>527</v>
      </c>
      <c r="F345" t="s">
        <v>528</v>
      </c>
      <c r="H345" t="s">
        <v>468</v>
      </c>
      <c r="L345" t="s">
        <v>469</v>
      </c>
      <c r="AH345" s="51"/>
    </row>
    <row r="346" spans="1:34" x14ac:dyDescent="0.25">
      <c r="A346" s="46" t="s">
        <v>86</v>
      </c>
      <c r="B346" s="33"/>
      <c r="C346" t="s">
        <v>87</v>
      </c>
      <c r="E346" t="s">
        <v>527</v>
      </c>
      <c r="F346" t="s">
        <v>528</v>
      </c>
      <c r="H346" t="s">
        <v>468</v>
      </c>
      <c r="L346" t="s">
        <v>469</v>
      </c>
      <c r="AH346" s="51"/>
    </row>
    <row r="347" spans="1:34" x14ac:dyDescent="0.25">
      <c r="A347" s="46" t="s">
        <v>86</v>
      </c>
      <c r="B347" s="33"/>
      <c r="C347" t="s">
        <v>87</v>
      </c>
      <c r="E347" t="s">
        <v>527</v>
      </c>
      <c r="F347" t="s">
        <v>528</v>
      </c>
      <c r="H347" t="s">
        <v>468</v>
      </c>
      <c r="L347" t="s">
        <v>469</v>
      </c>
      <c r="AH347" s="51"/>
    </row>
    <row r="348" spans="1:34" x14ac:dyDescent="0.25">
      <c r="A348" s="46" t="s">
        <v>82</v>
      </c>
      <c r="B348" s="33"/>
      <c r="C348" t="s">
        <v>83</v>
      </c>
      <c r="E348" t="s">
        <v>527</v>
      </c>
      <c r="F348" t="s">
        <v>528</v>
      </c>
      <c r="H348" t="s">
        <v>468</v>
      </c>
      <c r="L348" t="s">
        <v>469</v>
      </c>
      <c r="AH348" s="51"/>
    </row>
    <row r="349" spans="1:34" x14ac:dyDescent="0.25">
      <c r="A349" s="46" t="s">
        <v>82</v>
      </c>
      <c r="B349" s="33"/>
      <c r="C349" t="s">
        <v>83</v>
      </c>
      <c r="E349" t="s">
        <v>527</v>
      </c>
      <c r="F349" t="s">
        <v>528</v>
      </c>
      <c r="H349" t="s">
        <v>468</v>
      </c>
      <c r="L349" t="s">
        <v>469</v>
      </c>
      <c r="AH349" s="51"/>
    </row>
    <row r="350" spans="1:34" x14ac:dyDescent="0.25">
      <c r="A350" s="46" t="s">
        <v>86</v>
      </c>
      <c r="B350" s="33"/>
      <c r="C350" t="s">
        <v>87</v>
      </c>
      <c r="E350" t="s">
        <v>527</v>
      </c>
      <c r="F350" t="s">
        <v>528</v>
      </c>
      <c r="H350" t="s">
        <v>468</v>
      </c>
      <c r="L350" t="s">
        <v>469</v>
      </c>
      <c r="AH350" s="51"/>
    </row>
    <row r="351" spans="1:34" ht="15.75" thickBot="1" x14ac:dyDescent="0.3">
      <c r="A351" s="60" t="s">
        <v>86</v>
      </c>
      <c r="B351" s="59"/>
      <c r="C351" s="54" t="s">
        <v>87</v>
      </c>
      <c r="D351" s="54" t="s">
        <v>473</v>
      </c>
      <c r="E351" s="54" t="s">
        <v>527</v>
      </c>
      <c r="F351" s="54" t="s">
        <v>528</v>
      </c>
      <c r="G351" s="54"/>
      <c r="H351" s="54" t="s">
        <v>468</v>
      </c>
      <c r="I351" s="54"/>
      <c r="J351" s="54"/>
      <c r="K351" s="54"/>
      <c r="L351" s="54" t="s">
        <v>469</v>
      </c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7"/>
    </row>
    <row r="352" spans="1:34" ht="15.75" thickTop="1" x14ac:dyDescent="0.25">
      <c r="A352" s="43" t="s">
        <v>82</v>
      </c>
      <c r="B352" s="40"/>
      <c r="C352" s="58" t="s">
        <v>83</v>
      </c>
      <c r="D352" s="58" t="s">
        <v>472</v>
      </c>
      <c r="E352" s="58" t="s">
        <v>529</v>
      </c>
      <c r="F352" s="58" t="s">
        <v>530</v>
      </c>
      <c r="G352" s="58"/>
      <c r="H352" s="58" t="s">
        <v>468</v>
      </c>
      <c r="I352" s="58"/>
      <c r="J352" s="58"/>
      <c r="K352" s="58"/>
      <c r="L352" s="58" t="s">
        <v>469</v>
      </c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61"/>
    </row>
    <row r="353" spans="1:34" x14ac:dyDescent="0.25">
      <c r="A353" s="46" t="s">
        <v>82</v>
      </c>
      <c r="B353" s="33"/>
      <c r="C353" t="s">
        <v>83</v>
      </c>
      <c r="E353" t="s">
        <v>529</v>
      </c>
      <c r="F353" t="s">
        <v>530</v>
      </c>
      <c r="H353" t="s">
        <v>468</v>
      </c>
      <c r="L353" t="s">
        <v>469</v>
      </c>
      <c r="AH353" s="51"/>
    </row>
    <row r="354" spans="1:34" x14ac:dyDescent="0.25">
      <c r="A354" s="46" t="s">
        <v>84</v>
      </c>
      <c r="B354" s="33"/>
      <c r="C354" t="s">
        <v>83</v>
      </c>
      <c r="E354" t="s">
        <v>529</v>
      </c>
      <c r="F354" t="s">
        <v>530</v>
      </c>
      <c r="H354" t="s">
        <v>468</v>
      </c>
      <c r="L354" t="s">
        <v>469</v>
      </c>
      <c r="AH354" s="51"/>
    </row>
    <row r="355" spans="1:34" x14ac:dyDescent="0.25">
      <c r="A355" s="46" t="s">
        <v>82</v>
      </c>
      <c r="B355" s="33"/>
      <c r="C355" t="s">
        <v>83</v>
      </c>
      <c r="E355" t="s">
        <v>529</v>
      </c>
      <c r="F355" t="s">
        <v>530</v>
      </c>
      <c r="H355" t="s">
        <v>468</v>
      </c>
      <c r="L355" t="s">
        <v>469</v>
      </c>
      <c r="AH355" s="51"/>
    </row>
    <row r="356" spans="1:34" x14ac:dyDescent="0.25">
      <c r="A356" s="46" t="s">
        <v>86</v>
      </c>
      <c r="B356" s="33"/>
      <c r="C356" t="s">
        <v>87</v>
      </c>
      <c r="E356" t="s">
        <v>529</v>
      </c>
      <c r="F356" t="s">
        <v>530</v>
      </c>
      <c r="H356" t="s">
        <v>468</v>
      </c>
      <c r="L356" t="s">
        <v>469</v>
      </c>
      <c r="AH356" s="51"/>
    </row>
    <row r="357" spans="1:34" x14ac:dyDescent="0.25">
      <c r="A357" s="46" t="s">
        <v>91</v>
      </c>
      <c r="B357" s="33"/>
      <c r="C357" t="s">
        <v>89</v>
      </c>
      <c r="E357" t="s">
        <v>529</v>
      </c>
      <c r="F357" t="s">
        <v>530</v>
      </c>
      <c r="H357" t="s">
        <v>468</v>
      </c>
      <c r="L357" t="s">
        <v>469</v>
      </c>
      <c r="AH357" s="51"/>
    </row>
    <row r="358" spans="1:34" x14ac:dyDescent="0.25">
      <c r="A358" s="46" t="s">
        <v>84</v>
      </c>
      <c r="B358" s="33"/>
      <c r="C358" t="s">
        <v>83</v>
      </c>
      <c r="E358" t="s">
        <v>529</v>
      </c>
      <c r="F358" t="s">
        <v>530</v>
      </c>
      <c r="H358" t="s">
        <v>468</v>
      </c>
      <c r="L358" t="s">
        <v>469</v>
      </c>
      <c r="AH358" s="51"/>
    </row>
    <row r="359" spans="1:34" x14ac:dyDescent="0.25">
      <c r="A359" s="46" t="s">
        <v>82</v>
      </c>
      <c r="B359" s="33"/>
      <c r="C359" t="s">
        <v>83</v>
      </c>
      <c r="E359" t="s">
        <v>529</v>
      </c>
      <c r="F359" t="s">
        <v>530</v>
      </c>
      <c r="H359" t="s">
        <v>468</v>
      </c>
      <c r="L359" t="s">
        <v>469</v>
      </c>
      <c r="AH359" s="51"/>
    </row>
    <row r="360" spans="1:34" x14ac:dyDescent="0.25">
      <c r="A360" s="46" t="s">
        <v>86</v>
      </c>
      <c r="B360" s="33"/>
      <c r="C360" t="s">
        <v>87</v>
      </c>
      <c r="E360" t="s">
        <v>529</v>
      </c>
      <c r="F360" t="s">
        <v>530</v>
      </c>
      <c r="H360" t="s">
        <v>468</v>
      </c>
      <c r="L360" t="s">
        <v>469</v>
      </c>
      <c r="AH360" s="51"/>
    </row>
    <row r="361" spans="1:34" x14ac:dyDescent="0.25">
      <c r="A361" s="46" t="s">
        <v>86</v>
      </c>
      <c r="B361" s="33"/>
      <c r="C361" t="s">
        <v>87</v>
      </c>
      <c r="E361" t="s">
        <v>529</v>
      </c>
      <c r="F361" t="s">
        <v>530</v>
      </c>
      <c r="H361" t="s">
        <v>468</v>
      </c>
      <c r="L361" t="s">
        <v>469</v>
      </c>
      <c r="AH361" s="51"/>
    </row>
    <row r="362" spans="1:34" x14ac:dyDescent="0.25">
      <c r="A362" s="46" t="s">
        <v>91</v>
      </c>
      <c r="B362" s="33"/>
      <c r="C362" t="s">
        <v>89</v>
      </c>
      <c r="E362" t="s">
        <v>529</v>
      </c>
      <c r="F362" t="s">
        <v>530</v>
      </c>
      <c r="H362" t="s">
        <v>468</v>
      </c>
      <c r="L362" t="s">
        <v>469</v>
      </c>
      <c r="AH362" s="51"/>
    </row>
    <row r="363" spans="1:34" x14ac:dyDescent="0.25">
      <c r="A363" s="46" t="s">
        <v>82</v>
      </c>
      <c r="B363" s="33"/>
      <c r="C363" t="s">
        <v>83</v>
      </c>
      <c r="E363" t="s">
        <v>529</v>
      </c>
      <c r="F363" t="s">
        <v>530</v>
      </c>
      <c r="H363" t="s">
        <v>468</v>
      </c>
      <c r="L363" t="s">
        <v>469</v>
      </c>
      <c r="AH363" s="51"/>
    </row>
    <row r="364" spans="1:34" x14ac:dyDescent="0.25">
      <c r="A364" s="46" t="s">
        <v>82</v>
      </c>
      <c r="B364" s="33"/>
      <c r="C364" t="s">
        <v>83</v>
      </c>
      <c r="E364" t="s">
        <v>529</v>
      </c>
      <c r="F364" t="s">
        <v>530</v>
      </c>
      <c r="H364" t="s">
        <v>468</v>
      </c>
      <c r="L364" t="s">
        <v>469</v>
      </c>
      <c r="AH364" s="51"/>
    </row>
    <row r="365" spans="1:34" x14ac:dyDescent="0.25">
      <c r="A365" s="46" t="s">
        <v>86</v>
      </c>
      <c r="B365" s="33"/>
      <c r="C365" t="s">
        <v>87</v>
      </c>
      <c r="E365" t="s">
        <v>529</v>
      </c>
      <c r="F365" t="s">
        <v>530</v>
      </c>
      <c r="H365" t="s">
        <v>468</v>
      </c>
      <c r="L365" t="s">
        <v>469</v>
      </c>
      <c r="AH365" s="51"/>
    </row>
    <row r="366" spans="1:34" x14ac:dyDescent="0.25">
      <c r="A366" s="46" t="s">
        <v>82</v>
      </c>
      <c r="B366" s="33"/>
      <c r="C366" t="s">
        <v>83</v>
      </c>
      <c r="E366" t="s">
        <v>529</v>
      </c>
      <c r="F366" t="s">
        <v>530</v>
      </c>
      <c r="H366" t="s">
        <v>468</v>
      </c>
      <c r="L366" t="s">
        <v>469</v>
      </c>
      <c r="AH366" s="51"/>
    </row>
    <row r="367" spans="1:34" x14ac:dyDescent="0.25">
      <c r="A367" s="46" t="s">
        <v>86</v>
      </c>
      <c r="B367" s="33"/>
      <c r="C367" t="s">
        <v>87</v>
      </c>
      <c r="E367" t="s">
        <v>529</v>
      </c>
      <c r="F367" t="s">
        <v>530</v>
      </c>
      <c r="H367" t="s">
        <v>468</v>
      </c>
      <c r="L367" t="s">
        <v>469</v>
      </c>
      <c r="AH367" s="51"/>
    </row>
    <row r="368" spans="1:34" x14ac:dyDescent="0.25">
      <c r="A368" s="46" t="s">
        <v>86</v>
      </c>
      <c r="B368" s="33"/>
      <c r="C368" t="s">
        <v>87</v>
      </c>
      <c r="E368" t="s">
        <v>529</v>
      </c>
      <c r="F368" t="s">
        <v>530</v>
      </c>
      <c r="H368" t="s">
        <v>468</v>
      </c>
      <c r="L368" t="s">
        <v>469</v>
      </c>
      <c r="AH368" s="51"/>
    </row>
    <row r="369" spans="1:34" x14ac:dyDescent="0.25">
      <c r="A369" s="46" t="s">
        <v>82</v>
      </c>
      <c r="B369" s="33"/>
      <c r="C369" t="s">
        <v>83</v>
      </c>
      <c r="E369" t="s">
        <v>529</v>
      </c>
      <c r="F369" t="s">
        <v>530</v>
      </c>
      <c r="H369" t="s">
        <v>468</v>
      </c>
      <c r="L369" t="s">
        <v>469</v>
      </c>
      <c r="AH369" s="51"/>
    </row>
    <row r="370" spans="1:34" x14ac:dyDescent="0.25">
      <c r="A370" s="46" t="s">
        <v>82</v>
      </c>
      <c r="B370" s="33"/>
      <c r="C370" t="s">
        <v>83</v>
      </c>
      <c r="E370" t="s">
        <v>529</v>
      </c>
      <c r="F370" t="s">
        <v>530</v>
      </c>
      <c r="H370" t="s">
        <v>468</v>
      </c>
      <c r="L370" t="s">
        <v>469</v>
      </c>
      <c r="AH370" s="51"/>
    </row>
    <row r="371" spans="1:34" x14ac:dyDescent="0.25">
      <c r="A371" s="46" t="s">
        <v>82</v>
      </c>
      <c r="B371" s="33"/>
      <c r="C371" t="s">
        <v>83</v>
      </c>
      <c r="E371" t="s">
        <v>529</v>
      </c>
      <c r="F371" t="s">
        <v>530</v>
      </c>
      <c r="H371" t="s">
        <v>468</v>
      </c>
      <c r="L371" t="s">
        <v>469</v>
      </c>
      <c r="AH371" s="51"/>
    </row>
    <row r="372" spans="1:34" x14ac:dyDescent="0.25">
      <c r="A372" s="46" t="s">
        <v>82</v>
      </c>
      <c r="B372" s="33"/>
      <c r="C372" t="s">
        <v>83</v>
      </c>
      <c r="E372" t="s">
        <v>529</v>
      </c>
      <c r="F372" t="s">
        <v>530</v>
      </c>
      <c r="H372" t="s">
        <v>468</v>
      </c>
      <c r="L372" t="s">
        <v>469</v>
      </c>
      <c r="AH372" s="51"/>
    </row>
    <row r="373" spans="1:34" x14ac:dyDescent="0.25">
      <c r="A373" s="46" t="s">
        <v>82</v>
      </c>
      <c r="B373" s="33"/>
      <c r="C373" t="s">
        <v>83</v>
      </c>
      <c r="E373" t="s">
        <v>529</v>
      </c>
      <c r="F373" t="s">
        <v>530</v>
      </c>
      <c r="H373" t="s">
        <v>468</v>
      </c>
      <c r="L373" t="s">
        <v>469</v>
      </c>
      <c r="AH373" s="51"/>
    </row>
    <row r="374" spans="1:34" x14ac:dyDescent="0.25">
      <c r="A374" s="46" t="s">
        <v>82</v>
      </c>
      <c r="B374" s="33"/>
      <c r="C374" t="s">
        <v>83</v>
      </c>
      <c r="E374" t="s">
        <v>529</v>
      </c>
      <c r="F374" t="s">
        <v>530</v>
      </c>
      <c r="H374" t="s">
        <v>468</v>
      </c>
      <c r="L374" t="s">
        <v>469</v>
      </c>
      <c r="AH374" s="51"/>
    </row>
    <row r="375" spans="1:34" x14ac:dyDescent="0.25">
      <c r="A375" s="46" t="s">
        <v>91</v>
      </c>
      <c r="B375" s="33"/>
      <c r="C375" t="s">
        <v>89</v>
      </c>
      <c r="E375" t="s">
        <v>529</v>
      </c>
      <c r="F375" t="s">
        <v>530</v>
      </c>
      <c r="H375" t="s">
        <v>468</v>
      </c>
      <c r="L375" t="s">
        <v>469</v>
      </c>
      <c r="AH375" s="51"/>
    </row>
    <row r="376" spans="1:34" ht="15.75" thickBot="1" x14ac:dyDescent="0.3">
      <c r="A376" s="60" t="s">
        <v>84</v>
      </c>
      <c r="B376" s="59"/>
      <c r="C376" s="54" t="s">
        <v>83</v>
      </c>
      <c r="D376" s="54" t="s">
        <v>473</v>
      </c>
      <c r="E376" s="54" t="s">
        <v>529</v>
      </c>
      <c r="F376" s="54" t="s">
        <v>530</v>
      </c>
      <c r="G376" s="54"/>
      <c r="H376" s="54" t="s">
        <v>468</v>
      </c>
      <c r="I376" s="54"/>
      <c r="J376" s="54"/>
      <c r="K376" s="54"/>
      <c r="L376" s="54" t="s">
        <v>469</v>
      </c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7"/>
    </row>
    <row r="377" spans="1:34" ht="15.75" thickTop="1" x14ac:dyDescent="0.25">
      <c r="A377" s="43" t="s">
        <v>86</v>
      </c>
      <c r="B377" s="40"/>
      <c r="C377" s="58" t="s">
        <v>87</v>
      </c>
      <c r="D377" s="58" t="s">
        <v>472</v>
      </c>
      <c r="E377" s="58" t="s">
        <v>531</v>
      </c>
      <c r="F377" s="58" t="s">
        <v>532</v>
      </c>
      <c r="G377" s="58"/>
      <c r="H377" s="58" t="s">
        <v>468</v>
      </c>
      <c r="I377" s="58"/>
      <c r="J377" s="58"/>
      <c r="K377" s="58"/>
      <c r="L377" s="58" t="s">
        <v>469</v>
      </c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61"/>
    </row>
    <row r="378" spans="1:34" x14ac:dyDescent="0.25">
      <c r="A378" s="46" t="s">
        <v>86</v>
      </c>
      <c r="B378" s="33"/>
      <c r="C378" t="s">
        <v>87</v>
      </c>
      <c r="E378" t="s">
        <v>531</v>
      </c>
      <c r="F378" t="s">
        <v>532</v>
      </c>
      <c r="H378" t="s">
        <v>468</v>
      </c>
      <c r="L378" t="s">
        <v>469</v>
      </c>
      <c r="AH378" s="51"/>
    </row>
    <row r="379" spans="1:34" x14ac:dyDescent="0.25">
      <c r="A379" s="46" t="s">
        <v>82</v>
      </c>
      <c r="B379" s="33"/>
      <c r="C379" t="s">
        <v>83</v>
      </c>
      <c r="E379" t="s">
        <v>531</v>
      </c>
      <c r="F379" t="s">
        <v>532</v>
      </c>
      <c r="H379" t="s">
        <v>468</v>
      </c>
      <c r="L379" t="s">
        <v>469</v>
      </c>
      <c r="AH379" s="51"/>
    </row>
    <row r="380" spans="1:34" x14ac:dyDescent="0.25">
      <c r="A380" s="46" t="s">
        <v>82</v>
      </c>
      <c r="B380" s="33"/>
      <c r="C380" t="s">
        <v>83</v>
      </c>
      <c r="E380" t="s">
        <v>531</v>
      </c>
      <c r="F380" t="s">
        <v>532</v>
      </c>
      <c r="H380" t="s">
        <v>468</v>
      </c>
      <c r="L380" t="s">
        <v>469</v>
      </c>
      <c r="AH380" s="51"/>
    </row>
    <row r="381" spans="1:34" x14ac:dyDescent="0.25">
      <c r="A381" s="46" t="s">
        <v>91</v>
      </c>
      <c r="B381" s="33"/>
      <c r="C381" t="s">
        <v>89</v>
      </c>
      <c r="E381" t="s">
        <v>531</v>
      </c>
      <c r="F381" t="s">
        <v>532</v>
      </c>
      <c r="H381" t="s">
        <v>468</v>
      </c>
      <c r="L381" t="s">
        <v>469</v>
      </c>
      <c r="AH381" s="51"/>
    </row>
    <row r="382" spans="1:34" x14ac:dyDescent="0.25">
      <c r="A382" s="46" t="s">
        <v>86</v>
      </c>
      <c r="B382" s="33"/>
      <c r="C382" t="s">
        <v>87</v>
      </c>
      <c r="E382" t="s">
        <v>531</v>
      </c>
      <c r="F382" t="s">
        <v>532</v>
      </c>
      <c r="H382" t="s">
        <v>468</v>
      </c>
      <c r="L382" t="s">
        <v>469</v>
      </c>
      <c r="AH382" s="51"/>
    </row>
    <row r="383" spans="1:34" x14ac:dyDescent="0.25">
      <c r="A383" s="46" t="s">
        <v>86</v>
      </c>
      <c r="B383" s="33"/>
      <c r="C383" t="s">
        <v>87</v>
      </c>
      <c r="E383" t="s">
        <v>531</v>
      </c>
      <c r="F383" t="s">
        <v>532</v>
      </c>
      <c r="H383" t="s">
        <v>468</v>
      </c>
      <c r="L383" t="s">
        <v>469</v>
      </c>
      <c r="AH383" s="51"/>
    </row>
    <row r="384" spans="1:34" x14ac:dyDescent="0.25">
      <c r="A384" s="46" t="s">
        <v>85</v>
      </c>
      <c r="B384" s="33"/>
      <c r="C384" t="s">
        <v>86</v>
      </c>
      <c r="E384" t="s">
        <v>531</v>
      </c>
      <c r="F384" t="s">
        <v>532</v>
      </c>
      <c r="H384" t="s">
        <v>468</v>
      </c>
      <c r="L384" t="s">
        <v>469</v>
      </c>
      <c r="AH384" s="51"/>
    </row>
    <row r="385" spans="1:34" x14ac:dyDescent="0.25">
      <c r="A385" s="46" t="s">
        <v>82</v>
      </c>
      <c r="B385" s="33"/>
      <c r="C385" t="s">
        <v>83</v>
      </c>
      <c r="E385" t="s">
        <v>531</v>
      </c>
      <c r="F385" t="s">
        <v>532</v>
      </c>
      <c r="H385" t="s">
        <v>468</v>
      </c>
      <c r="L385" t="s">
        <v>469</v>
      </c>
      <c r="AH385" s="51"/>
    </row>
    <row r="386" spans="1:34" x14ac:dyDescent="0.25">
      <c r="A386" s="46" t="s">
        <v>86</v>
      </c>
      <c r="B386" s="33"/>
      <c r="C386" t="s">
        <v>87</v>
      </c>
      <c r="E386" t="s">
        <v>531</v>
      </c>
      <c r="F386" t="s">
        <v>532</v>
      </c>
      <c r="H386" t="s">
        <v>468</v>
      </c>
      <c r="L386" t="s">
        <v>469</v>
      </c>
      <c r="AH386" s="51"/>
    </row>
    <row r="387" spans="1:34" x14ac:dyDescent="0.25">
      <c r="A387" s="46" t="s">
        <v>86</v>
      </c>
      <c r="B387" s="33"/>
      <c r="C387" t="s">
        <v>87</v>
      </c>
      <c r="E387" t="s">
        <v>531</v>
      </c>
      <c r="F387" t="s">
        <v>532</v>
      </c>
      <c r="H387" t="s">
        <v>468</v>
      </c>
      <c r="L387" t="s">
        <v>469</v>
      </c>
      <c r="AH387" s="51"/>
    </row>
    <row r="388" spans="1:34" x14ac:dyDescent="0.25">
      <c r="A388" s="46" t="s">
        <v>86</v>
      </c>
      <c r="B388" s="33"/>
      <c r="C388" t="s">
        <v>87</v>
      </c>
      <c r="E388" t="s">
        <v>531</v>
      </c>
      <c r="F388" t="s">
        <v>532</v>
      </c>
      <c r="H388" t="s">
        <v>468</v>
      </c>
      <c r="L388" t="s">
        <v>469</v>
      </c>
      <c r="AH388" s="51"/>
    </row>
    <row r="389" spans="1:34" x14ac:dyDescent="0.25">
      <c r="A389" s="46" t="s">
        <v>82</v>
      </c>
      <c r="B389" s="33"/>
      <c r="C389" t="s">
        <v>83</v>
      </c>
      <c r="E389" t="s">
        <v>531</v>
      </c>
      <c r="F389" t="s">
        <v>532</v>
      </c>
      <c r="H389" t="s">
        <v>468</v>
      </c>
      <c r="L389" t="s">
        <v>469</v>
      </c>
      <c r="AH389" s="51"/>
    </row>
    <row r="390" spans="1:34" x14ac:dyDescent="0.25">
      <c r="A390" s="46" t="s">
        <v>86</v>
      </c>
      <c r="B390" s="33"/>
      <c r="C390" t="s">
        <v>87</v>
      </c>
      <c r="E390" t="s">
        <v>531</v>
      </c>
      <c r="F390" t="s">
        <v>532</v>
      </c>
      <c r="H390" t="s">
        <v>468</v>
      </c>
      <c r="L390" t="s">
        <v>469</v>
      </c>
      <c r="AH390" s="51"/>
    </row>
    <row r="391" spans="1:34" x14ac:dyDescent="0.25">
      <c r="A391" s="46" t="s">
        <v>84</v>
      </c>
      <c r="B391" s="33"/>
      <c r="C391" t="s">
        <v>83</v>
      </c>
      <c r="E391" t="s">
        <v>531</v>
      </c>
      <c r="F391" t="s">
        <v>532</v>
      </c>
      <c r="H391" t="s">
        <v>468</v>
      </c>
      <c r="L391" t="s">
        <v>469</v>
      </c>
      <c r="AH391" s="51"/>
    </row>
    <row r="392" spans="1:34" x14ac:dyDescent="0.25">
      <c r="A392" s="46" t="s">
        <v>86</v>
      </c>
      <c r="B392" s="33"/>
      <c r="C392" t="s">
        <v>87</v>
      </c>
      <c r="E392" t="s">
        <v>531</v>
      </c>
      <c r="F392" t="s">
        <v>532</v>
      </c>
      <c r="H392" t="s">
        <v>468</v>
      </c>
      <c r="L392" t="s">
        <v>469</v>
      </c>
      <c r="AH392" s="51"/>
    </row>
    <row r="393" spans="1:34" x14ac:dyDescent="0.25">
      <c r="A393" s="46" t="s">
        <v>86</v>
      </c>
      <c r="B393" s="33"/>
      <c r="C393" t="s">
        <v>87</v>
      </c>
      <c r="E393" t="s">
        <v>531</v>
      </c>
      <c r="F393" t="s">
        <v>532</v>
      </c>
      <c r="H393" t="s">
        <v>468</v>
      </c>
      <c r="L393" t="s">
        <v>469</v>
      </c>
      <c r="AH393" s="51"/>
    </row>
    <row r="394" spans="1:34" x14ac:dyDescent="0.25">
      <c r="A394" s="46" t="s">
        <v>82</v>
      </c>
      <c r="B394" s="33"/>
      <c r="C394" t="s">
        <v>83</v>
      </c>
      <c r="E394" t="s">
        <v>531</v>
      </c>
      <c r="F394" t="s">
        <v>532</v>
      </c>
      <c r="H394" t="s">
        <v>468</v>
      </c>
      <c r="L394" t="s">
        <v>469</v>
      </c>
      <c r="AH394" s="51"/>
    </row>
    <row r="395" spans="1:34" x14ac:dyDescent="0.25">
      <c r="A395" s="46" t="s">
        <v>86</v>
      </c>
      <c r="B395" s="33"/>
      <c r="C395" t="s">
        <v>87</v>
      </c>
      <c r="E395" t="s">
        <v>531</v>
      </c>
      <c r="F395" t="s">
        <v>532</v>
      </c>
      <c r="H395" t="s">
        <v>468</v>
      </c>
      <c r="L395" t="s">
        <v>469</v>
      </c>
      <c r="AH395" s="51"/>
    </row>
    <row r="396" spans="1:34" x14ac:dyDescent="0.25">
      <c r="A396" s="46" t="s">
        <v>84</v>
      </c>
      <c r="B396" s="33"/>
      <c r="C396" t="s">
        <v>83</v>
      </c>
      <c r="E396" t="s">
        <v>531</v>
      </c>
      <c r="F396" t="s">
        <v>532</v>
      </c>
      <c r="H396" t="s">
        <v>468</v>
      </c>
      <c r="L396" t="s">
        <v>469</v>
      </c>
      <c r="AH396" s="51"/>
    </row>
    <row r="397" spans="1:34" x14ac:dyDescent="0.25">
      <c r="A397" s="46" t="s">
        <v>82</v>
      </c>
      <c r="B397" s="33"/>
      <c r="C397" t="s">
        <v>83</v>
      </c>
      <c r="E397" t="s">
        <v>531</v>
      </c>
      <c r="F397" t="s">
        <v>532</v>
      </c>
      <c r="H397" t="s">
        <v>468</v>
      </c>
      <c r="L397" t="s">
        <v>469</v>
      </c>
      <c r="AH397" s="51"/>
    </row>
    <row r="398" spans="1:34" x14ac:dyDescent="0.25">
      <c r="A398" s="46" t="s">
        <v>86</v>
      </c>
      <c r="B398" s="33"/>
      <c r="C398" t="s">
        <v>87</v>
      </c>
      <c r="E398" t="s">
        <v>531</v>
      </c>
      <c r="F398" t="s">
        <v>532</v>
      </c>
      <c r="H398" t="s">
        <v>468</v>
      </c>
      <c r="L398" t="s">
        <v>469</v>
      </c>
      <c r="AH398" s="51"/>
    </row>
    <row r="399" spans="1:34" x14ac:dyDescent="0.25">
      <c r="A399" s="46" t="s">
        <v>86</v>
      </c>
      <c r="B399" s="33"/>
      <c r="C399" t="s">
        <v>87</v>
      </c>
      <c r="E399" t="s">
        <v>531</v>
      </c>
      <c r="F399" t="s">
        <v>532</v>
      </c>
      <c r="H399" t="s">
        <v>468</v>
      </c>
      <c r="L399" t="s">
        <v>469</v>
      </c>
      <c r="AH399" s="51"/>
    </row>
    <row r="400" spans="1:34" x14ac:dyDescent="0.25">
      <c r="A400" s="46" t="s">
        <v>86</v>
      </c>
      <c r="B400" s="33"/>
      <c r="C400" t="s">
        <v>87</v>
      </c>
      <c r="E400" t="s">
        <v>531</v>
      </c>
      <c r="F400" t="s">
        <v>532</v>
      </c>
      <c r="H400" t="s">
        <v>468</v>
      </c>
      <c r="L400" t="s">
        <v>469</v>
      </c>
      <c r="AH400" s="51"/>
    </row>
    <row r="401" spans="1:34" ht="15.75" thickBot="1" x14ac:dyDescent="0.3">
      <c r="A401" s="60" t="s">
        <v>86</v>
      </c>
      <c r="B401" s="59"/>
      <c r="C401" s="54" t="s">
        <v>87</v>
      </c>
      <c r="D401" s="54" t="s">
        <v>473</v>
      </c>
      <c r="E401" s="54" t="s">
        <v>531</v>
      </c>
      <c r="F401" s="54" t="s">
        <v>532</v>
      </c>
      <c r="G401" s="54"/>
      <c r="H401" s="54" t="s">
        <v>468</v>
      </c>
      <c r="I401" s="54"/>
      <c r="J401" s="54"/>
      <c r="K401" s="54"/>
      <c r="L401" s="54" t="s">
        <v>469</v>
      </c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7"/>
    </row>
    <row r="402" spans="1:34" ht="15.75" thickTop="1" x14ac:dyDescent="0.25">
      <c r="A402" s="43" t="s">
        <v>84</v>
      </c>
      <c r="B402" s="40"/>
      <c r="C402" s="58" t="s">
        <v>83</v>
      </c>
      <c r="D402" s="58" t="s">
        <v>472</v>
      </c>
      <c r="E402" s="58" t="s">
        <v>533</v>
      </c>
      <c r="F402" s="58" t="s">
        <v>534</v>
      </c>
      <c r="G402" s="58"/>
      <c r="H402" s="58" t="s">
        <v>468</v>
      </c>
      <c r="I402" s="58"/>
      <c r="J402" s="58"/>
      <c r="K402" s="58"/>
      <c r="L402" s="58" t="s">
        <v>469</v>
      </c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61"/>
    </row>
    <row r="403" spans="1:34" x14ac:dyDescent="0.25">
      <c r="A403" s="46" t="s">
        <v>82</v>
      </c>
      <c r="B403" s="33"/>
      <c r="C403" t="s">
        <v>83</v>
      </c>
      <c r="E403" t="s">
        <v>533</v>
      </c>
      <c r="F403" t="s">
        <v>534</v>
      </c>
      <c r="H403" t="s">
        <v>468</v>
      </c>
      <c r="L403" t="s">
        <v>469</v>
      </c>
      <c r="AH403" s="51"/>
    </row>
    <row r="404" spans="1:34" x14ac:dyDescent="0.25">
      <c r="A404" s="46" t="s">
        <v>84</v>
      </c>
      <c r="B404" s="33"/>
      <c r="C404" t="s">
        <v>83</v>
      </c>
      <c r="E404" t="s">
        <v>533</v>
      </c>
      <c r="F404" t="s">
        <v>534</v>
      </c>
      <c r="H404" t="s">
        <v>468</v>
      </c>
      <c r="L404" t="s">
        <v>469</v>
      </c>
      <c r="AH404" s="51"/>
    </row>
    <row r="405" spans="1:34" x14ac:dyDescent="0.25">
      <c r="A405" s="46" t="s">
        <v>84</v>
      </c>
      <c r="B405" s="33"/>
      <c r="C405" t="s">
        <v>83</v>
      </c>
      <c r="E405" t="s">
        <v>533</v>
      </c>
      <c r="F405" t="s">
        <v>534</v>
      </c>
      <c r="H405" t="s">
        <v>468</v>
      </c>
      <c r="L405" t="s">
        <v>469</v>
      </c>
      <c r="AH405" s="51"/>
    </row>
    <row r="406" spans="1:34" x14ac:dyDescent="0.25">
      <c r="A406" s="46" t="s">
        <v>86</v>
      </c>
      <c r="B406" s="33"/>
      <c r="C406" t="s">
        <v>87</v>
      </c>
      <c r="E406" t="s">
        <v>533</v>
      </c>
      <c r="F406" t="s">
        <v>534</v>
      </c>
      <c r="H406" t="s">
        <v>468</v>
      </c>
      <c r="L406" t="s">
        <v>469</v>
      </c>
      <c r="AH406" s="51"/>
    </row>
    <row r="407" spans="1:34" x14ac:dyDescent="0.25">
      <c r="A407" s="46" t="s">
        <v>84</v>
      </c>
      <c r="B407" s="33"/>
      <c r="C407" t="s">
        <v>83</v>
      </c>
      <c r="E407" t="s">
        <v>533</v>
      </c>
      <c r="F407" t="s">
        <v>534</v>
      </c>
      <c r="H407" t="s">
        <v>468</v>
      </c>
      <c r="L407" t="s">
        <v>469</v>
      </c>
      <c r="AH407" s="51"/>
    </row>
    <row r="408" spans="1:34" x14ac:dyDescent="0.25">
      <c r="A408" s="46" t="s">
        <v>98</v>
      </c>
      <c r="B408" s="33"/>
      <c r="C408" t="s">
        <v>89</v>
      </c>
      <c r="E408" t="s">
        <v>533</v>
      </c>
      <c r="F408" t="s">
        <v>534</v>
      </c>
      <c r="H408" t="s">
        <v>468</v>
      </c>
      <c r="L408" t="s">
        <v>469</v>
      </c>
      <c r="AH408" s="51"/>
    </row>
    <row r="409" spans="1:34" x14ac:dyDescent="0.25">
      <c r="A409" s="46" t="s">
        <v>86</v>
      </c>
      <c r="B409" s="33"/>
      <c r="C409" t="s">
        <v>87</v>
      </c>
      <c r="E409" t="s">
        <v>533</v>
      </c>
      <c r="F409" t="s">
        <v>534</v>
      </c>
      <c r="H409" t="s">
        <v>468</v>
      </c>
      <c r="L409" t="s">
        <v>469</v>
      </c>
      <c r="AH409" s="51"/>
    </row>
    <row r="410" spans="1:34" x14ac:dyDescent="0.25">
      <c r="A410" s="46" t="s">
        <v>82</v>
      </c>
      <c r="B410" s="33"/>
      <c r="C410" t="s">
        <v>83</v>
      </c>
      <c r="E410" t="s">
        <v>533</v>
      </c>
      <c r="F410" t="s">
        <v>534</v>
      </c>
      <c r="H410" t="s">
        <v>468</v>
      </c>
      <c r="L410" t="s">
        <v>469</v>
      </c>
      <c r="AH410" s="51"/>
    </row>
    <row r="411" spans="1:34" x14ac:dyDescent="0.25">
      <c r="A411" s="46" t="s">
        <v>84</v>
      </c>
      <c r="B411" s="33"/>
      <c r="C411" t="s">
        <v>83</v>
      </c>
      <c r="E411" t="s">
        <v>533</v>
      </c>
      <c r="F411" t="s">
        <v>534</v>
      </c>
      <c r="H411" t="s">
        <v>468</v>
      </c>
      <c r="L411" t="s">
        <v>469</v>
      </c>
      <c r="AH411" s="51"/>
    </row>
    <row r="412" spans="1:34" x14ac:dyDescent="0.25">
      <c r="A412" s="46" t="s">
        <v>84</v>
      </c>
      <c r="B412" s="33"/>
      <c r="C412" t="s">
        <v>83</v>
      </c>
      <c r="E412" t="s">
        <v>533</v>
      </c>
      <c r="F412" t="s">
        <v>534</v>
      </c>
      <c r="H412" t="s">
        <v>468</v>
      </c>
      <c r="L412" t="s">
        <v>469</v>
      </c>
      <c r="AH412" s="51"/>
    </row>
    <row r="413" spans="1:34" x14ac:dyDescent="0.25">
      <c r="A413" s="46" t="s">
        <v>86</v>
      </c>
      <c r="B413" s="33"/>
      <c r="C413" t="s">
        <v>87</v>
      </c>
      <c r="E413" t="s">
        <v>533</v>
      </c>
      <c r="F413" t="s">
        <v>534</v>
      </c>
      <c r="H413" t="s">
        <v>468</v>
      </c>
      <c r="L413" t="s">
        <v>469</v>
      </c>
      <c r="AH413" s="51"/>
    </row>
    <row r="414" spans="1:34" x14ac:dyDescent="0.25">
      <c r="A414" s="46" t="s">
        <v>84</v>
      </c>
      <c r="B414" s="33"/>
      <c r="C414" t="s">
        <v>83</v>
      </c>
      <c r="E414" t="s">
        <v>533</v>
      </c>
      <c r="F414" t="s">
        <v>534</v>
      </c>
      <c r="H414" t="s">
        <v>468</v>
      </c>
      <c r="L414" t="s">
        <v>469</v>
      </c>
      <c r="AH414" s="51"/>
    </row>
    <row r="415" spans="1:34" x14ac:dyDescent="0.25">
      <c r="A415" s="46" t="s">
        <v>82</v>
      </c>
      <c r="B415" s="33"/>
      <c r="C415" t="s">
        <v>83</v>
      </c>
      <c r="E415" t="s">
        <v>533</v>
      </c>
      <c r="F415" t="s">
        <v>534</v>
      </c>
      <c r="H415" t="s">
        <v>468</v>
      </c>
      <c r="L415" t="s">
        <v>469</v>
      </c>
      <c r="AH415" s="51"/>
    </row>
    <row r="416" spans="1:34" x14ac:dyDescent="0.25">
      <c r="A416" s="46" t="s">
        <v>86</v>
      </c>
      <c r="B416" s="33"/>
      <c r="C416" t="s">
        <v>87</v>
      </c>
      <c r="E416" t="s">
        <v>533</v>
      </c>
      <c r="F416" t="s">
        <v>534</v>
      </c>
      <c r="H416" t="s">
        <v>468</v>
      </c>
      <c r="L416" t="s">
        <v>469</v>
      </c>
      <c r="AH416" s="51"/>
    </row>
    <row r="417" spans="1:34" x14ac:dyDescent="0.25">
      <c r="A417" s="46" t="s">
        <v>91</v>
      </c>
      <c r="B417" s="33"/>
      <c r="C417" t="s">
        <v>89</v>
      </c>
      <c r="E417" t="s">
        <v>533</v>
      </c>
      <c r="F417" t="s">
        <v>534</v>
      </c>
      <c r="H417" t="s">
        <v>468</v>
      </c>
      <c r="L417" t="s">
        <v>469</v>
      </c>
      <c r="AH417" s="51"/>
    </row>
    <row r="418" spans="1:34" x14ac:dyDescent="0.25">
      <c r="A418" s="46" t="s">
        <v>86</v>
      </c>
      <c r="B418" s="33"/>
      <c r="C418" t="s">
        <v>87</v>
      </c>
      <c r="E418" t="s">
        <v>533</v>
      </c>
      <c r="F418" t="s">
        <v>534</v>
      </c>
      <c r="H418" t="s">
        <v>468</v>
      </c>
      <c r="L418" t="s">
        <v>469</v>
      </c>
      <c r="AH418" s="51"/>
    </row>
    <row r="419" spans="1:34" x14ac:dyDescent="0.25">
      <c r="A419" s="46" t="s">
        <v>82</v>
      </c>
      <c r="B419" s="33"/>
      <c r="C419" t="s">
        <v>83</v>
      </c>
      <c r="E419" t="s">
        <v>533</v>
      </c>
      <c r="F419" t="s">
        <v>534</v>
      </c>
      <c r="H419" t="s">
        <v>468</v>
      </c>
      <c r="L419" t="s">
        <v>469</v>
      </c>
      <c r="AH419" s="51"/>
    </row>
    <row r="420" spans="1:34" x14ac:dyDescent="0.25">
      <c r="A420" s="46" t="s">
        <v>82</v>
      </c>
      <c r="B420" s="33"/>
      <c r="C420" t="s">
        <v>83</v>
      </c>
      <c r="E420" t="s">
        <v>533</v>
      </c>
      <c r="F420" t="s">
        <v>534</v>
      </c>
      <c r="H420" t="s">
        <v>468</v>
      </c>
      <c r="L420" t="s">
        <v>469</v>
      </c>
      <c r="AH420" s="51"/>
    </row>
    <row r="421" spans="1:34" x14ac:dyDescent="0.25">
      <c r="A421" s="46" t="s">
        <v>86</v>
      </c>
      <c r="B421" s="33"/>
      <c r="C421" t="s">
        <v>87</v>
      </c>
      <c r="E421" t="s">
        <v>533</v>
      </c>
      <c r="F421" t="s">
        <v>534</v>
      </c>
      <c r="H421" t="s">
        <v>468</v>
      </c>
      <c r="L421" t="s">
        <v>469</v>
      </c>
      <c r="AH421" s="51"/>
    </row>
    <row r="422" spans="1:34" x14ac:dyDescent="0.25">
      <c r="A422" s="46" t="s">
        <v>91</v>
      </c>
      <c r="B422" s="33"/>
      <c r="C422" t="s">
        <v>89</v>
      </c>
      <c r="E422" t="s">
        <v>533</v>
      </c>
      <c r="F422" t="s">
        <v>534</v>
      </c>
      <c r="H422" t="s">
        <v>468</v>
      </c>
      <c r="L422" t="s">
        <v>469</v>
      </c>
      <c r="AH422" s="51"/>
    </row>
    <row r="423" spans="1:34" x14ac:dyDescent="0.25">
      <c r="A423" s="46" t="s">
        <v>84</v>
      </c>
      <c r="B423" s="33"/>
      <c r="C423" t="s">
        <v>83</v>
      </c>
      <c r="E423" t="s">
        <v>533</v>
      </c>
      <c r="F423" t="s">
        <v>534</v>
      </c>
      <c r="H423" t="s">
        <v>468</v>
      </c>
      <c r="L423" t="s">
        <v>469</v>
      </c>
      <c r="AH423" s="51"/>
    </row>
    <row r="424" spans="1:34" x14ac:dyDescent="0.25">
      <c r="A424" s="46" t="s">
        <v>84</v>
      </c>
      <c r="B424" s="33"/>
      <c r="C424" t="s">
        <v>83</v>
      </c>
      <c r="E424" t="s">
        <v>533</v>
      </c>
      <c r="F424" t="s">
        <v>534</v>
      </c>
      <c r="H424" t="s">
        <v>468</v>
      </c>
      <c r="L424" t="s">
        <v>469</v>
      </c>
      <c r="AH424" s="51"/>
    </row>
    <row r="425" spans="1:34" x14ac:dyDescent="0.25">
      <c r="A425" s="46" t="s">
        <v>84</v>
      </c>
      <c r="B425" s="33"/>
      <c r="C425" t="s">
        <v>83</v>
      </c>
      <c r="E425" t="s">
        <v>533</v>
      </c>
      <c r="F425" t="s">
        <v>534</v>
      </c>
      <c r="H425" t="s">
        <v>468</v>
      </c>
      <c r="L425" t="s">
        <v>469</v>
      </c>
      <c r="AH425" s="51"/>
    </row>
    <row r="426" spans="1:34" ht="15.75" thickBot="1" x14ac:dyDescent="0.3">
      <c r="A426" s="60" t="s">
        <v>86</v>
      </c>
      <c r="B426" s="59"/>
      <c r="C426" s="54" t="s">
        <v>87</v>
      </c>
      <c r="D426" s="54" t="s">
        <v>473</v>
      </c>
      <c r="E426" s="54" t="s">
        <v>533</v>
      </c>
      <c r="F426" s="54" t="s">
        <v>534</v>
      </c>
      <c r="G426" s="54"/>
      <c r="H426" s="54" t="s">
        <v>468</v>
      </c>
      <c r="I426" s="54"/>
      <c r="J426" s="54"/>
      <c r="K426" s="54"/>
      <c r="L426" s="54" t="s">
        <v>469</v>
      </c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7"/>
    </row>
    <row r="427" spans="1:34" ht="15.75" thickTop="1" x14ac:dyDescent="0.25">
      <c r="A427" s="43" t="s">
        <v>86</v>
      </c>
      <c r="B427" s="40"/>
      <c r="C427" s="58" t="s">
        <v>87</v>
      </c>
      <c r="D427" s="58" t="s">
        <v>472</v>
      </c>
      <c r="E427" s="58" t="s">
        <v>536</v>
      </c>
      <c r="F427" s="58" t="s">
        <v>537</v>
      </c>
      <c r="G427" s="58"/>
      <c r="H427" s="58" t="s">
        <v>535</v>
      </c>
      <c r="I427" s="58"/>
      <c r="J427" s="58"/>
      <c r="K427" s="58"/>
      <c r="L427" s="58" t="s">
        <v>469</v>
      </c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61"/>
    </row>
    <row r="428" spans="1:34" x14ac:dyDescent="0.25">
      <c r="A428" s="46" t="s">
        <v>91</v>
      </c>
      <c r="B428" s="33"/>
      <c r="C428" t="s">
        <v>89</v>
      </c>
      <c r="E428" t="s">
        <v>536</v>
      </c>
      <c r="F428" t="s">
        <v>537</v>
      </c>
      <c r="H428" t="s">
        <v>535</v>
      </c>
      <c r="L428" t="s">
        <v>469</v>
      </c>
      <c r="AH428" s="51"/>
    </row>
    <row r="429" spans="1:34" x14ac:dyDescent="0.25">
      <c r="A429" s="46" t="s">
        <v>86</v>
      </c>
      <c r="B429" s="33"/>
      <c r="C429" t="s">
        <v>87</v>
      </c>
      <c r="E429" t="s">
        <v>536</v>
      </c>
      <c r="F429" t="s">
        <v>537</v>
      </c>
      <c r="H429" t="s">
        <v>535</v>
      </c>
      <c r="L429" t="s">
        <v>469</v>
      </c>
      <c r="AH429" s="51"/>
    </row>
    <row r="430" spans="1:34" x14ac:dyDescent="0.25">
      <c r="A430" s="46" t="s">
        <v>86</v>
      </c>
      <c r="B430" s="33"/>
      <c r="C430" t="s">
        <v>87</v>
      </c>
      <c r="E430" t="s">
        <v>536</v>
      </c>
      <c r="F430" t="s">
        <v>537</v>
      </c>
      <c r="H430" t="s">
        <v>535</v>
      </c>
      <c r="L430" t="s">
        <v>469</v>
      </c>
      <c r="AH430" s="51"/>
    </row>
    <row r="431" spans="1:34" x14ac:dyDescent="0.25">
      <c r="A431" s="46" t="s">
        <v>84</v>
      </c>
      <c r="B431" s="33"/>
      <c r="C431" t="s">
        <v>83</v>
      </c>
      <c r="E431" t="s">
        <v>536</v>
      </c>
      <c r="F431" t="s">
        <v>537</v>
      </c>
      <c r="H431" t="s">
        <v>535</v>
      </c>
      <c r="L431" t="s">
        <v>469</v>
      </c>
      <c r="AH431" s="51"/>
    </row>
    <row r="432" spans="1:34" x14ac:dyDescent="0.25">
      <c r="A432" s="46" t="s">
        <v>82</v>
      </c>
      <c r="B432" s="33"/>
      <c r="C432" t="s">
        <v>83</v>
      </c>
      <c r="E432" t="s">
        <v>536</v>
      </c>
      <c r="F432" t="s">
        <v>537</v>
      </c>
      <c r="H432" t="s">
        <v>535</v>
      </c>
      <c r="L432" t="s">
        <v>469</v>
      </c>
      <c r="AH432" s="51"/>
    </row>
    <row r="433" spans="1:34" x14ac:dyDescent="0.25">
      <c r="A433" s="46" t="s">
        <v>82</v>
      </c>
      <c r="B433" s="33"/>
      <c r="C433" t="s">
        <v>83</v>
      </c>
      <c r="E433" t="s">
        <v>536</v>
      </c>
      <c r="F433" t="s">
        <v>537</v>
      </c>
      <c r="H433" t="s">
        <v>535</v>
      </c>
      <c r="L433" t="s">
        <v>469</v>
      </c>
      <c r="AH433" s="51"/>
    </row>
    <row r="434" spans="1:34" x14ac:dyDescent="0.25">
      <c r="A434" s="46" t="s">
        <v>86</v>
      </c>
      <c r="B434" s="33"/>
      <c r="C434" t="s">
        <v>87</v>
      </c>
      <c r="E434" t="s">
        <v>536</v>
      </c>
      <c r="F434" t="s">
        <v>537</v>
      </c>
      <c r="H434" t="s">
        <v>535</v>
      </c>
      <c r="L434" t="s">
        <v>469</v>
      </c>
      <c r="AH434" s="51"/>
    </row>
    <row r="435" spans="1:34" x14ac:dyDescent="0.25">
      <c r="A435" s="46" t="s">
        <v>82</v>
      </c>
      <c r="B435" s="33"/>
      <c r="C435" t="s">
        <v>83</v>
      </c>
      <c r="E435" t="s">
        <v>536</v>
      </c>
      <c r="F435" t="s">
        <v>537</v>
      </c>
      <c r="H435" t="s">
        <v>535</v>
      </c>
      <c r="L435" t="s">
        <v>469</v>
      </c>
      <c r="AH435" s="51"/>
    </row>
    <row r="436" spans="1:34" x14ac:dyDescent="0.25">
      <c r="A436" s="46" t="s">
        <v>86</v>
      </c>
      <c r="B436" s="33"/>
      <c r="C436" t="s">
        <v>87</v>
      </c>
      <c r="E436" t="s">
        <v>536</v>
      </c>
      <c r="F436" t="s">
        <v>537</v>
      </c>
      <c r="H436" t="s">
        <v>535</v>
      </c>
      <c r="L436" t="s">
        <v>469</v>
      </c>
      <c r="AH436" s="51"/>
    </row>
    <row r="437" spans="1:34" x14ac:dyDescent="0.25">
      <c r="A437" s="46" t="s">
        <v>86</v>
      </c>
      <c r="B437" s="33"/>
      <c r="C437" t="s">
        <v>87</v>
      </c>
      <c r="E437" t="s">
        <v>536</v>
      </c>
      <c r="F437" t="s">
        <v>537</v>
      </c>
      <c r="H437" t="s">
        <v>535</v>
      </c>
      <c r="L437" t="s">
        <v>469</v>
      </c>
      <c r="AH437" s="51"/>
    </row>
    <row r="438" spans="1:34" x14ac:dyDescent="0.25">
      <c r="A438" s="46" t="s">
        <v>86</v>
      </c>
      <c r="B438" s="33"/>
      <c r="C438" t="s">
        <v>87</v>
      </c>
      <c r="E438" t="s">
        <v>536</v>
      </c>
      <c r="F438" t="s">
        <v>537</v>
      </c>
      <c r="H438" t="s">
        <v>535</v>
      </c>
      <c r="L438" t="s">
        <v>469</v>
      </c>
      <c r="AH438" s="51"/>
    </row>
    <row r="439" spans="1:34" x14ac:dyDescent="0.25">
      <c r="A439" s="46" t="s">
        <v>82</v>
      </c>
      <c r="B439" s="33"/>
      <c r="C439" t="s">
        <v>83</v>
      </c>
      <c r="E439" t="s">
        <v>536</v>
      </c>
      <c r="F439" t="s">
        <v>537</v>
      </c>
      <c r="H439" t="s">
        <v>535</v>
      </c>
      <c r="L439" t="s">
        <v>469</v>
      </c>
      <c r="AH439" s="51"/>
    </row>
    <row r="440" spans="1:34" x14ac:dyDescent="0.25">
      <c r="A440" s="46" t="s">
        <v>84</v>
      </c>
      <c r="B440" s="33"/>
      <c r="C440" t="s">
        <v>83</v>
      </c>
      <c r="E440" t="s">
        <v>536</v>
      </c>
      <c r="F440" t="s">
        <v>537</v>
      </c>
      <c r="H440" t="s">
        <v>535</v>
      </c>
      <c r="L440" t="s">
        <v>469</v>
      </c>
      <c r="AH440" s="51"/>
    </row>
    <row r="441" spans="1:34" x14ac:dyDescent="0.25">
      <c r="A441" s="46" t="s">
        <v>86</v>
      </c>
      <c r="B441" s="33"/>
      <c r="C441" t="s">
        <v>87</v>
      </c>
      <c r="E441" t="s">
        <v>536</v>
      </c>
      <c r="F441" t="s">
        <v>537</v>
      </c>
      <c r="H441" t="s">
        <v>535</v>
      </c>
      <c r="L441" t="s">
        <v>469</v>
      </c>
      <c r="AH441" s="51"/>
    </row>
    <row r="442" spans="1:34" x14ac:dyDescent="0.25">
      <c r="A442" s="46" t="s">
        <v>84</v>
      </c>
      <c r="B442" s="33"/>
      <c r="C442" t="s">
        <v>83</v>
      </c>
      <c r="E442" t="s">
        <v>536</v>
      </c>
      <c r="F442" t="s">
        <v>537</v>
      </c>
      <c r="H442" t="s">
        <v>535</v>
      </c>
      <c r="L442" t="s">
        <v>469</v>
      </c>
      <c r="AH442" s="51"/>
    </row>
    <row r="443" spans="1:34" x14ac:dyDescent="0.25">
      <c r="A443" s="46" t="s">
        <v>84</v>
      </c>
      <c r="B443" s="33"/>
      <c r="C443" t="s">
        <v>83</v>
      </c>
      <c r="E443" t="s">
        <v>536</v>
      </c>
      <c r="F443" t="s">
        <v>537</v>
      </c>
      <c r="H443" t="s">
        <v>535</v>
      </c>
      <c r="L443" t="s">
        <v>469</v>
      </c>
      <c r="AH443" s="51"/>
    </row>
    <row r="444" spans="1:34" x14ac:dyDescent="0.25">
      <c r="A444" s="46" t="s">
        <v>86</v>
      </c>
      <c r="B444" s="33"/>
      <c r="C444" t="s">
        <v>87</v>
      </c>
      <c r="E444" t="s">
        <v>536</v>
      </c>
      <c r="F444" t="s">
        <v>537</v>
      </c>
      <c r="H444" t="s">
        <v>535</v>
      </c>
      <c r="L444" t="s">
        <v>469</v>
      </c>
      <c r="AH444" s="51"/>
    </row>
    <row r="445" spans="1:34" x14ac:dyDescent="0.25">
      <c r="A445" s="46" t="s">
        <v>86</v>
      </c>
      <c r="B445" s="33"/>
      <c r="C445" t="s">
        <v>87</v>
      </c>
      <c r="E445" t="s">
        <v>536</v>
      </c>
      <c r="F445" t="s">
        <v>537</v>
      </c>
      <c r="H445" t="s">
        <v>535</v>
      </c>
      <c r="L445" t="s">
        <v>469</v>
      </c>
      <c r="AH445" s="51"/>
    </row>
    <row r="446" spans="1:34" x14ac:dyDescent="0.25">
      <c r="A446" s="46" t="s">
        <v>82</v>
      </c>
      <c r="B446" s="33"/>
      <c r="C446" t="s">
        <v>83</v>
      </c>
      <c r="E446" t="s">
        <v>536</v>
      </c>
      <c r="F446" t="s">
        <v>537</v>
      </c>
      <c r="H446" t="s">
        <v>535</v>
      </c>
      <c r="L446" t="s">
        <v>469</v>
      </c>
      <c r="AH446" s="51"/>
    </row>
    <row r="447" spans="1:34" x14ac:dyDescent="0.25">
      <c r="A447" s="46" t="s">
        <v>86</v>
      </c>
      <c r="B447" s="33"/>
      <c r="C447" t="s">
        <v>87</v>
      </c>
      <c r="E447" t="s">
        <v>536</v>
      </c>
      <c r="F447" t="s">
        <v>537</v>
      </c>
      <c r="H447" t="s">
        <v>535</v>
      </c>
      <c r="L447" t="s">
        <v>469</v>
      </c>
      <c r="AH447" s="51"/>
    </row>
    <row r="448" spans="1:34" x14ac:dyDescent="0.25">
      <c r="A448" s="46" t="s">
        <v>82</v>
      </c>
      <c r="B448" s="33"/>
      <c r="C448" t="s">
        <v>83</v>
      </c>
      <c r="E448" t="s">
        <v>536</v>
      </c>
      <c r="F448" t="s">
        <v>537</v>
      </c>
      <c r="H448" t="s">
        <v>535</v>
      </c>
      <c r="L448" t="s">
        <v>469</v>
      </c>
      <c r="AH448" s="51"/>
    </row>
    <row r="449" spans="1:34" x14ac:dyDescent="0.25">
      <c r="A449" s="46" t="s">
        <v>82</v>
      </c>
      <c r="B449" s="33"/>
      <c r="C449" t="s">
        <v>83</v>
      </c>
      <c r="E449" t="s">
        <v>536</v>
      </c>
      <c r="F449" t="s">
        <v>537</v>
      </c>
      <c r="H449" t="s">
        <v>535</v>
      </c>
      <c r="L449" t="s">
        <v>469</v>
      </c>
      <c r="AH449" s="51"/>
    </row>
    <row r="450" spans="1:34" x14ac:dyDescent="0.25">
      <c r="A450" s="46" t="s">
        <v>82</v>
      </c>
      <c r="B450" s="33"/>
      <c r="C450" t="s">
        <v>83</v>
      </c>
      <c r="E450" t="s">
        <v>536</v>
      </c>
      <c r="F450" t="s">
        <v>537</v>
      </c>
      <c r="H450" t="s">
        <v>535</v>
      </c>
      <c r="L450" t="s">
        <v>469</v>
      </c>
      <c r="AH450" s="51"/>
    </row>
    <row r="451" spans="1:34" ht="15.75" thickBot="1" x14ac:dyDescent="0.3">
      <c r="A451" s="60" t="s">
        <v>86</v>
      </c>
      <c r="B451" s="59"/>
      <c r="C451" s="54" t="s">
        <v>87</v>
      </c>
      <c r="D451" s="54" t="s">
        <v>473</v>
      </c>
      <c r="E451" s="54" t="s">
        <v>536</v>
      </c>
      <c r="F451" s="54" t="s">
        <v>537</v>
      </c>
      <c r="G451" s="54"/>
      <c r="H451" s="54" t="s">
        <v>535</v>
      </c>
      <c r="I451" s="54"/>
      <c r="J451" s="54"/>
      <c r="K451" s="54"/>
      <c r="L451" s="54" t="s">
        <v>469</v>
      </c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7"/>
    </row>
    <row r="452" spans="1:34" ht="15.75" thickTop="1" x14ac:dyDescent="0.25">
      <c r="A452" s="43" t="s">
        <v>82</v>
      </c>
      <c r="B452" s="40"/>
      <c r="C452" s="58" t="s">
        <v>83</v>
      </c>
      <c r="D452" s="58" t="s">
        <v>472</v>
      </c>
      <c r="E452" s="58" t="s">
        <v>538</v>
      </c>
      <c r="F452" s="58" t="s">
        <v>539</v>
      </c>
      <c r="G452" s="58"/>
      <c r="H452" s="58" t="s">
        <v>535</v>
      </c>
      <c r="I452" s="58"/>
      <c r="J452" s="58"/>
      <c r="K452" s="58"/>
      <c r="L452" s="58" t="s">
        <v>469</v>
      </c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61"/>
    </row>
    <row r="453" spans="1:34" x14ac:dyDescent="0.25">
      <c r="A453" s="46" t="s">
        <v>91</v>
      </c>
      <c r="B453" s="33"/>
      <c r="C453" t="s">
        <v>89</v>
      </c>
      <c r="E453" t="s">
        <v>538</v>
      </c>
      <c r="F453" t="s">
        <v>539</v>
      </c>
      <c r="H453" t="s">
        <v>535</v>
      </c>
      <c r="L453" t="s">
        <v>469</v>
      </c>
      <c r="AH453" s="51"/>
    </row>
    <row r="454" spans="1:34" x14ac:dyDescent="0.25">
      <c r="A454" s="46" t="s">
        <v>86</v>
      </c>
      <c r="B454" s="33"/>
      <c r="C454" t="s">
        <v>87</v>
      </c>
      <c r="E454" t="s">
        <v>538</v>
      </c>
      <c r="F454" t="s">
        <v>539</v>
      </c>
      <c r="H454" t="s">
        <v>535</v>
      </c>
      <c r="L454" t="s">
        <v>469</v>
      </c>
      <c r="AH454" s="51"/>
    </row>
    <row r="455" spans="1:34" x14ac:dyDescent="0.25">
      <c r="A455" s="46" t="s">
        <v>86</v>
      </c>
      <c r="B455" s="33"/>
      <c r="C455" t="s">
        <v>87</v>
      </c>
      <c r="E455" t="s">
        <v>538</v>
      </c>
      <c r="F455" t="s">
        <v>539</v>
      </c>
      <c r="H455" t="s">
        <v>535</v>
      </c>
      <c r="L455" t="s">
        <v>469</v>
      </c>
      <c r="AH455" s="51"/>
    </row>
    <row r="456" spans="1:34" x14ac:dyDescent="0.25">
      <c r="A456" s="46" t="s">
        <v>82</v>
      </c>
      <c r="B456" s="33"/>
      <c r="C456" t="s">
        <v>83</v>
      </c>
      <c r="E456" t="s">
        <v>538</v>
      </c>
      <c r="F456" t="s">
        <v>539</v>
      </c>
      <c r="H456" t="s">
        <v>535</v>
      </c>
      <c r="L456" t="s">
        <v>469</v>
      </c>
      <c r="AH456" s="51"/>
    </row>
    <row r="457" spans="1:34" x14ac:dyDescent="0.25">
      <c r="A457" s="46" t="s">
        <v>86</v>
      </c>
      <c r="B457" s="33"/>
      <c r="C457" t="s">
        <v>87</v>
      </c>
      <c r="E457" t="s">
        <v>538</v>
      </c>
      <c r="F457" t="s">
        <v>539</v>
      </c>
      <c r="H457" t="s">
        <v>535</v>
      </c>
      <c r="L457" t="s">
        <v>469</v>
      </c>
      <c r="AH457" s="51"/>
    </row>
    <row r="458" spans="1:34" x14ac:dyDescent="0.25">
      <c r="A458" s="46" t="s">
        <v>82</v>
      </c>
      <c r="B458" s="33"/>
      <c r="C458" t="s">
        <v>83</v>
      </c>
      <c r="E458" t="s">
        <v>538</v>
      </c>
      <c r="F458" t="s">
        <v>539</v>
      </c>
      <c r="H458" t="s">
        <v>535</v>
      </c>
      <c r="L458" t="s">
        <v>469</v>
      </c>
      <c r="AH458" s="51"/>
    </row>
    <row r="459" spans="1:34" x14ac:dyDescent="0.25">
      <c r="A459" s="46" t="s">
        <v>82</v>
      </c>
      <c r="B459" s="33"/>
      <c r="C459" t="s">
        <v>83</v>
      </c>
      <c r="E459" t="s">
        <v>538</v>
      </c>
      <c r="F459" t="s">
        <v>539</v>
      </c>
      <c r="H459" t="s">
        <v>535</v>
      </c>
      <c r="L459" t="s">
        <v>469</v>
      </c>
      <c r="AH459" s="51"/>
    </row>
    <row r="460" spans="1:34" x14ac:dyDescent="0.25">
      <c r="A460" s="46" t="s">
        <v>86</v>
      </c>
      <c r="B460" s="33"/>
      <c r="C460" t="s">
        <v>87</v>
      </c>
      <c r="E460" t="s">
        <v>538</v>
      </c>
      <c r="F460" t="s">
        <v>539</v>
      </c>
      <c r="H460" t="s">
        <v>535</v>
      </c>
      <c r="L460" t="s">
        <v>469</v>
      </c>
      <c r="AH460" s="51"/>
    </row>
    <row r="461" spans="1:34" x14ac:dyDescent="0.25">
      <c r="A461" s="46" t="s">
        <v>86</v>
      </c>
      <c r="B461" s="33"/>
      <c r="C461" t="s">
        <v>87</v>
      </c>
      <c r="E461" t="s">
        <v>538</v>
      </c>
      <c r="F461" t="s">
        <v>539</v>
      </c>
      <c r="H461" t="s">
        <v>535</v>
      </c>
      <c r="L461" t="s">
        <v>469</v>
      </c>
      <c r="AH461" s="51"/>
    </row>
    <row r="462" spans="1:34" x14ac:dyDescent="0.25">
      <c r="A462" s="46" t="s">
        <v>82</v>
      </c>
      <c r="B462" s="33"/>
      <c r="C462" t="s">
        <v>83</v>
      </c>
      <c r="E462" t="s">
        <v>538</v>
      </c>
      <c r="F462" t="s">
        <v>539</v>
      </c>
      <c r="H462" t="s">
        <v>535</v>
      </c>
      <c r="L462" t="s">
        <v>469</v>
      </c>
      <c r="AH462" s="51"/>
    </row>
    <row r="463" spans="1:34" x14ac:dyDescent="0.25">
      <c r="A463" s="46" t="s">
        <v>82</v>
      </c>
      <c r="B463" s="33"/>
      <c r="C463" t="s">
        <v>83</v>
      </c>
      <c r="E463" t="s">
        <v>538</v>
      </c>
      <c r="F463" t="s">
        <v>539</v>
      </c>
      <c r="H463" t="s">
        <v>535</v>
      </c>
      <c r="L463" t="s">
        <v>469</v>
      </c>
      <c r="AH463" s="51"/>
    </row>
    <row r="464" spans="1:34" x14ac:dyDescent="0.25">
      <c r="A464" s="46" t="s">
        <v>86</v>
      </c>
      <c r="B464" s="33"/>
      <c r="C464" t="s">
        <v>87</v>
      </c>
      <c r="E464" t="s">
        <v>538</v>
      </c>
      <c r="F464" t="s">
        <v>539</v>
      </c>
      <c r="H464" t="s">
        <v>535</v>
      </c>
      <c r="L464" t="s">
        <v>469</v>
      </c>
      <c r="AH464" s="51"/>
    </row>
    <row r="465" spans="1:34" x14ac:dyDescent="0.25">
      <c r="A465" s="46" t="s">
        <v>86</v>
      </c>
      <c r="B465" s="33"/>
      <c r="C465" t="s">
        <v>87</v>
      </c>
      <c r="E465" t="s">
        <v>538</v>
      </c>
      <c r="F465" t="s">
        <v>539</v>
      </c>
      <c r="H465" t="s">
        <v>535</v>
      </c>
      <c r="L465" t="s">
        <v>469</v>
      </c>
      <c r="AH465" s="51"/>
    </row>
    <row r="466" spans="1:34" x14ac:dyDescent="0.25">
      <c r="A466" s="46" t="s">
        <v>86</v>
      </c>
      <c r="B466" s="33"/>
      <c r="C466" t="s">
        <v>87</v>
      </c>
      <c r="E466" t="s">
        <v>538</v>
      </c>
      <c r="F466" t="s">
        <v>539</v>
      </c>
      <c r="H466" t="s">
        <v>535</v>
      </c>
      <c r="L466" t="s">
        <v>469</v>
      </c>
      <c r="AH466" s="51"/>
    </row>
    <row r="467" spans="1:34" x14ac:dyDescent="0.25">
      <c r="A467" s="46" t="s">
        <v>86</v>
      </c>
      <c r="B467" s="33"/>
      <c r="C467" t="s">
        <v>87</v>
      </c>
      <c r="E467" t="s">
        <v>538</v>
      </c>
      <c r="F467" t="s">
        <v>539</v>
      </c>
      <c r="H467" t="s">
        <v>535</v>
      </c>
      <c r="L467" t="s">
        <v>469</v>
      </c>
      <c r="AH467" s="51"/>
    </row>
    <row r="468" spans="1:34" x14ac:dyDescent="0.25">
      <c r="A468" s="46" t="s">
        <v>84</v>
      </c>
      <c r="B468" s="33"/>
      <c r="C468" t="s">
        <v>83</v>
      </c>
      <c r="E468" t="s">
        <v>538</v>
      </c>
      <c r="F468" t="s">
        <v>539</v>
      </c>
      <c r="H468" t="s">
        <v>535</v>
      </c>
      <c r="L468" t="s">
        <v>469</v>
      </c>
      <c r="AH468" s="51"/>
    </row>
    <row r="469" spans="1:34" x14ac:dyDescent="0.25">
      <c r="A469" s="46" t="s">
        <v>84</v>
      </c>
      <c r="B469" s="33"/>
      <c r="C469" t="s">
        <v>83</v>
      </c>
      <c r="E469" t="s">
        <v>538</v>
      </c>
      <c r="F469" t="s">
        <v>539</v>
      </c>
      <c r="H469" t="s">
        <v>535</v>
      </c>
      <c r="L469" t="s">
        <v>469</v>
      </c>
      <c r="AH469" s="51"/>
    </row>
    <row r="470" spans="1:34" x14ac:dyDescent="0.25">
      <c r="A470" s="46" t="s">
        <v>82</v>
      </c>
      <c r="B470" s="33"/>
      <c r="C470" t="s">
        <v>83</v>
      </c>
      <c r="E470" t="s">
        <v>538</v>
      </c>
      <c r="F470" t="s">
        <v>539</v>
      </c>
      <c r="H470" t="s">
        <v>535</v>
      </c>
      <c r="L470" t="s">
        <v>469</v>
      </c>
      <c r="AH470" s="51"/>
    </row>
    <row r="471" spans="1:34" x14ac:dyDescent="0.25">
      <c r="A471" s="46" t="s">
        <v>82</v>
      </c>
      <c r="B471" s="33"/>
      <c r="C471" t="s">
        <v>83</v>
      </c>
      <c r="E471" t="s">
        <v>538</v>
      </c>
      <c r="F471" t="s">
        <v>539</v>
      </c>
      <c r="H471" t="s">
        <v>535</v>
      </c>
      <c r="L471" t="s">
        <v>469</v>
      </c>
      <c r="AH471" s="51"/>
    </row>
    <row r="472" spans="1:34" x14ac:dyDescent="0.25">
      <c r="A472" s="46" t="s">
        <v>82</v>
      </c>
      <c r="B472" s="33"/>
      <c r="C472" t="s">
        <v>83</v>
      </c>
      <c r="E472" t="s">
        <v>538</v>
      </c>
      <c r="F472" t="s">
        <v>539</v>
      </c>
      <c r="H472" t="s">
        <v>535</v>
      </c>
      <c r="L472" t="s">
        <v>469</v>
      </c>
      <c r="AH472" s="51"/>
    </row>
    <row r="473" spans="1:34" x14ac:dyDescent="0.25">
      <c r="A473" s="46" t="s">
        <v>86</v>
      </c>
      <c r="B473" s="33"/>
      <c r="C473" t="s">
        <v>87</v>
      </c>
      <c r="E473" t="s">
        <v>538</v>
      </c>
      <c r="F473" t="s">
        <v>539</v>
      </c>
      <c r="H473" t="s">
        <v>535</v>
      </c>
      <c r="L473" t="s">
        <v>469</v>
      </c>
      <c r="AH473" s="51"/>
    </row>
    <row r="474" spans="1:34" x14ac:dyDescent="0.25">
      <c r="A474" s="46" t="s">
        <v>84</v>
      </c>
      <c r="B474" s="33"/>
      <c r="C474" t="s">
        <v>83</v>
      </c>
      <c r="E474" t="s">
        <v>538</v>
      </c>
      <c r="F474" t="s">
        <v>539</v>
      </c>
      <c r="H474" t="s">
        <v>535</v>
      </c>
      <c r="L474" t="s">
        <v>469</v>
      </c>
      <c r="AH474" s="51"/>
    </row>
    <row r="475" spans="1:34" x14ac:dyDescent="0.25">
      <c r="A475" s="46" t="s">
        <v>86</v>
      </c>
      <c r="B475" s="33"/>
      <c r="C475" t="s">
        <v>87</v>
      </c>
      <c r="E475" t="s">
        <v>538</v>
      </c>
      <c r="F475" t="s">
        <v>539</v>
      </c>
      <c r="H475" t="s">
        <v>535</v>
      </c>
      <c r="L475" t="s">
        <v>469</v>
      </c>
      <c r="AH475" s="51"/>
    </row>
    <row r="476" spans="1:34" ht="15.75" thickBot="1" x14ac:dyDescent="0.3">
      <c r="A476" s="60" t="s">
        <v>86</v>
      </c>
      <c r="B476" s="59"/>
      <c r="C476" s="54" t="s">
        <v>87</v>
      </c>
      <c r="D476" s="54" t="s">
        <v>473</v>
      </c>
      <c r="E476" s="54" t="s">
        <v>538</v>
      </c>
      <c r="F476" s="54" t="s">
        <v>539</v>
      </c>
      <c r="G476" s="54"/>
      <c r="H476" s="54" t="s">
        <v>535</v>
      </c>
      <c r="I476" s="54"/>
      <c r="J476" s="54"/>
      <c r="K476" s="54"/>
      <c r="L476" s="54" t="s">
        <v>469</v>
      </c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7"/>
    </row>
    <row r="477" spans="1:34" ht="15.75" thickTop="1" x14ac:dyDescent="0.25">
      <c r="A477" s="43" t="s">
        <v>82</v>
      </c>
      <c r="B477" s="40"/>
      <c r="C477" s="58" t="s">
        <v>83</v>
      </c>
      <c r="D477" s="58" t="s">
        <v>472</v>
      </c>
      <c r="E477" s="58" t="s">
        <v>540</v>
      </c>
      <c r="F477" s="58" t="s">
        <v>541</v>
      </c>
      <c r="G477" s="58"/>
      <c r="H477" s="58" t="s">
        <v>535</v>
      </c>
      <c r="I477" s="58"/>
      <c r="J477" s="58"/>
      <c r="K477" s="58"/>
      <c r="L477" s="58" t="s">
        <v>469</v>
      </c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61"/>
    </row>
    <row r="478" spans="1:34" x14ac:dyDescent="0.25">
      <c r="A478" s="46" t="s">
        <v>86</v>
      </c>
      <c r="B478" s="33"/>
      <c r="C478" t="s">
        <v>87</v>
      </c>
      <c r="E478" t="s">
        <v>540</v>
      </c>
      <c r="F478" t="s">
        <v>541</v>
      </c>
      <c r="H478" t="s">
        <v>535</v>
      </c>
      <c r="L478" t="s">
        <v>469</v>
      </c>
      <c r="AH478" s="51"/>
    </row>
    <row r="479" spans="1:34" x14ac:dyDescent="0.25">
      <c r="A479" s="46" t="s">
        <v>91</v>
      </c>
      <c r="B479" s="33"/>
      <c r="C479" t="s">
        <v>89</v>
      </c>
      <c r="E479" t="s">
        <v>540</v>
      </c>
      <c r="F479" t="s">
        <v>541</v>
      </c>
      <c r="H479" t="s">
        <v>535</v>
      </c>
      <c r="L479" t="s">
        <v>469</v>
      </c>
      <c r="AH479" s="51"/>
    </row>
    <row r="480" spans="1:34" x14ac:dyDescent="0.25">
      <c r="A480" s="46" t="s">
        <v>86</v>
      </c>
      <c r="B480" s="33"/>
      <c r="C480" t="s">
        <v>87</v>
      </c>
      <c r="E480" t="s">
        <v>540</v>
      </c>
      <c r="F480" t="s">
        <v>541</v>
      </c>
      <c r="H480" t="s">
        <v>535</v>
      </c>
      <c r="L480" t="s">
        <v>469</v>
      </c>
      <c r="AH480" s="51"/>
    </row>
    <row r="481" spans="1:34" x14ac:dyDescent="0.25">
      <c r="A481" s="46" t="s">
        <v>86</v>
      </c>
      <c r="B481" s="33"/>
      <c r="C481" t="s">
        <v>87</v>
      </c>
      <c r="E481" t="s">
        <v>540</v>
      </c>
      <c r="F481" t="s">
        <v>541</v>
      </c>
      <c r="H481" t="s">
        <v>535</v>
      </c>
      <c r="L481" t="s">
        <v>469</v>
      </c>
      <c r="AH481" s="51"/>
    </row>
    <row r="482" spans="1:34" x14ac:dyDescent="0.25">
      <c r="A482" s="46" t="s">
        <v>86</v>
      </c>
      <c r="B482" s="33"/>
      <c r="C482" t="s">
        <v>87</v>
      </c>
      <c r="E482" t="s">
        <v>540</v>
      </c>
      <c r="F482" t="s">
        <v>541</v>
      </c>
      <c r="H482" t="s">
        <v>535</v>
      </c>
      <c r="L482" t="s">
        <v>469</v>
      </c>
      <c r="AH482" s="51"/>
    </row>
    <row r="483" spans="1:34" x14ac:dyDescent="0.25">
      <c r="A483" s="46" t="s">
        <v>82</v>
      </c>
      <c r="B483" s="33"/>
      <c r="C483" t="s">
        <v>83</v>
      </c>
      <c r="E483" t="s">
        <v>540</v>
      </c>
      <c r="F483" t="s">
        <v>541</v>
      </c>
      <c r="H483" t="s">
        <v>535</v>
      </c>
      <c r="L483" t="s">
        <v>469</v>
      </c>
      <c r="AH483" s="51"/>
    </row>
    <row r="484" spans="1:34" x14ac:dyDescent="0.25">
      <c r="A484" s="46" t="s">
        <v>82</v>
      </c>
      <c r="B484" s="33"/>
      <c r="C484" t="s">
        <v>83</v>
      </c>
      <c r="E484" t="s">
        <v>540</v>
      </c>
      <c r="F484" t="s">
        <v>541</v>
      </c>
      <c r="H484" t="s">
        <v>535</v>
      </c>
      <c r="L484" t="s">
        <v>469</v>
      </c>
      <c r="AH484" s="51"/>
    </row>
    <row r="485" spans="1:34" x14ac:dyDescent="0.25">
      <c r="A485" s="46" t="s">
        <v>82</v>
      </c>
      <c r="B485" s="33"/>
      <c r="C485" t="s">
        <v>83</v>
      </c>
      <c r="E485" t="s">
        <v>540</v>
      </c>
      <c r="F485" t="s">
        <v>541</v>
      </c>
      <c r="H485" t="s">
        <v>535</v>
      </c>
      <c r="L485" t="s">
        <v>469</v>
      </c>
      <c r="AH485" s="51"/>
    </row>
    <row r="486" spans="1:34" x14ac:dyDescent="0.25">
      <c r="A486" s="46" t="s">
        <v>96</v>
      </c>
      <c r="B486" s="33"/>
      <c r="C486" t="s">
        <v>87</v>
      </c>
      <c r="E486" t="s">
        <v>540</v>
      </c>
      <c r="F486" t="s">
        <v>541</v>
      </c>
      <c r="H486" t="s">
        <v>535</v>
      </c>
      <c r="L486" t="s">
        <v>469</v>
      </c>
      <c r="AH486" s="51"/>
    </row>
    <row r="487" spans="1:34" x14ac:dyDescent="0.25">
      <c r="A487" s="46" t="s">
        <v>84</v>
      </c>
      <c r="B487" s="33"/>
      <c r="C487" t="s">
        <v>83</v>
      </c>
      <c r="E487" t="s">
        <v>540</v>
      </c>
      <c r="F487" t="s">
        <v>541</v>
      </c>
      <c r="H487" t="s">
        <v>535</v>
      </c>
      <c r="L487" t="s">
        <v>469</v>
      </c>
      <c r="AH487" s="51"/>
    </row>
    <row r="488" spans="1:34" x14ac:dyDescent="0.25">
      <c r="A488" s="46" t="s">
        <v>82</v>
      </c>
      <c r="B488" s="33"/>
      <c r="C488" t="s">
        <v>83</v>
      </c>
      <c r="E488" t="s">
        <v>540</v>
      </c>
      <c r="F488" t="s">
        <v>541</v>
      </c>
      <c r="H488" t="s">
        <v>535</v>
      </c>
      <c r="L488" t="s">
        <v>469</v>
      </c>
      <c r="AH488" s="51"/>
    </row>
    <row r="489" spans="1:34" x14ac:dyDescent="0.25">
      <c r="A489" s="46" t="s">
        <v>82</v>
      </c>
      <c r="B489" s="33"/>
      <c r="C489" t="s">
        <v>83</v>
      </c>
      <c r="E489" t="s">
        <v>540</v>
      </c>
      <c r="F489" t="s">
        <v>541</v>
      </c>
      <c r="H489" t="s">
        <v>535</v>
      </c>
      <c r="L489" t="s">
        <v>469</v>
      </c>
      <c r="AH489" s="51"/>
    </row>
    <row r="490" spans="1:34" x14ac:dyDescent="0.25">
      <c r="A490" s="46" t="s">
        <v>86</v>
      </c>
      <c r="B490" s="33"/>
      <c r="C490" t="s">
        <v>87</v>
      </c>
      <c r="E490" t="s">
        <v>540</v>
      </c>
      <c r="F490" t="s">
        <v>541</v>
      </c>
      <c r="H490" t="s">
        <v>535</v>
      </c>
      <c r="L490" t="s">
        <v>469</v>
      </c>
      <c r="AH490" s="51"/>
    </row>
    <row r="491" spans="1:34" x14ac:dyDescent="0.25">
      <c r="A491" s="46" t="s">
        <v>82</v>
      </c>
      <c r="B491" s="33"/>
      <c r="C491" t="s">
        <v>83</v>
      </c>
      <c r="E491" t="s">
        <v>540</v>
      </c>
      <c r="F491" t="s">
        <v>541</v>
      </c>
      <c r="H491" t="s">
        <v>535</v>
      </c>
      <c r="L491" t="s">
        <v>469</v>
      </c>
      <c r="AH491" s="51"/>
    </row>
    <row r="492" spans="1:34" x14ac:dyDescent="0.25">
      <c r="A492" s="46" t="s">
        <v>86</v>
      </c>
      <c r="B492" s="33"/>
      <c r="C492" t="s">
        <v>87</v>
      </c>
      <c r="E492" t="s">
        <v>540</v>
      </c>
      <c r="F492" t="s">
        <v>541</v>
      </c>
      <c r="H492" t="s">
        <v>535</v>
      </c>
      <c r="L492" t="s">
        <v>469</v>
      </c>
      <c r="AH492" s="51"/>
    </row>
    <row r="493" spans="1:34" x14ac:dyDescent="0.25">
      <c r="A493" s="46" t="s">
        <v>82</v>
      </c>
      <c r="B493" s="33"/>
      <c r="C493" t="s">
        <v>83</v>
      </c>
      <c r="E493" t="s">
        <v>540</v>
      </c>
      <c r="F493" t="s">
        <v>541</v>
      </c>
      <c r="H493" t="s">
        <v>535</v>
      </c>
      <c r="L493" t="s">
        <v>469</v>
      </c>
      <c r="AH493" s="51"/>
    </row>
    <row r="494" spans="1:34" x14ac:dyDescent="0.25">
      <c r="A494" s="46" t="s">
        <v>86</v>
      </c>
      <c r="B494" s="33"/>
      <c r="C494" t="s">
        <v>87</v>
      </c>
      <c r="E494" t="s">
        <v>540</v>
      </c>
      <c r="F494" t="s">
        <v>541</v>
      </c>
      <c r="H494" t="s">
        <v>535</v>
      </c>
      <c r="L494" t="s">
        <v>469</v>
      </c>
      <c r="AH494" s="51"/>
    </row>
    <row r="495" spans="1:34" x14ac:dyDescent="0.25">
      <c r="A495" s="46" t="s">
        <v>86</v>
      </c>
      <c r="B495" s="33"/>
      <c r="C495" t="s">
        <v>87</v>
      </c>
      <c r="E495" t="s">
        <v>540</v>
      </c>
      <c r="F495" t="s">
        <v>541</v>
      </c>
      <c r="H495" t="s">
        <v>535</v>
      </c>
      <c r="L495" t="s">
        <v>469</v>
      </c>
      <c r="AH495" s="51"/>
    </row>
    <row r="496" spans="1:34" x14ac:dyDescent="0.25">
      <c r="A496" s="46" t="s">
        <v>82</v>
      </c>
      <c r="B496" s="33"/>
      <c r="C496" t="s">
        <v>83</v>
      </c>
      <c r="E496" t="s">
        <v>540</v>
      </c>
      <c r="F496" t="s">
        <v>541</v>
      </c>
      <c r="H496" t="s">
        <v>535</v>
      </c>
      <c r="L496" t="s">
        <v>469</v>
      </c>
      <c r="AH496" s="51"/>
    </row>
    <row r="497" spans="1:34" x14ac:dyDescent="0.25">
      <c r="A497" s="46" t="s">
        <v>84</v>
      </c>
      <c r="B497" s="33"/>
      <c r="C497" t="s">
        <v>83</v>
      </c>
      <c r="E497" t="s">
        <v>540</v>
      </c>
      <c r="F497" t="s">
        <v>541</v>
      </c>
      <c r="H497" t="s">
        <v>535</v>
      </c>
      <c r="L497" t="s">
        <v>469</v>
      </c>
      <c r="AH497" s="51"/>
    </row>
    <row r="498" spans="1:34" x14ac:dyDescent="0.25">
      <c r="A498" s="46" t="s">
        <v>86</v>
      </c>
      <c r="B498" s="33"/>
      <c r="C498" t="s">
        <v>87</v>
      </c>
      <c r="E498" t="s">
        <v>540</v>
      </c>
      <c r="F498" t="s">
        <v>541</v>
      </c>
      <c r="H498" t="s">
        <v>535</v>
      </c>
      <c r="L498" t="s">
        <v>469</v>
      </c>
      <c r="AH498" s="51"/>
    </row>
    <row r="499" spans="1:34" x14ac:dyDescent="0.25">
      <c r="A499" s="46" t="s">
        <v>86</v>
      </c>
      <c r="B499" s="33"/>
      <c r="C499" t="s">
        <v>87</v>
      </c>
      <c r="E499" t="s">
        <v>540</v>
      </c>
      <c r="F499" t="s">
        <v>541</v>
      </c>
      <c r="H499" t="s">
        <v>535</v>
      </c>
      <c r="L499" t="s">
        <v>469</v>
      </c>
      <c r="AH499" s="51"/>
    </row>
    <row r="500" spans="1:34" x14ac:dyDescent="0.25">
      <c r="A500" s="46" t="s">
        <v>86</v>
      </c>
      <c r="B500" s="33"/>
      <c r="C500" t="s">
        <v>87</v>
      </c>
      <c r="E500" t="s">
        <v>540</v>
      </c>
      <c r="F500" t="s">
        <v>541</v>
      </c>
      <c r="H500" t="s">
        <v>535</v>
      </c>
      <c r="L500" t="s">
        <v>469</v>
      </c>
      <c r="AH500" s="51"/>
    </row>
    <row r="501" spans="1:34" ht="15.75" thickBot="1" x14ac:dyDescent="0.3">
      <c r="A501" s="60" t="s">
        <v>82</v>
      </c>
      <c r="B501" s="59"/>
      <c r="C501" s="54" t="s">
        <v>83</v>
      </c>
      <c r="D501" s="54" t="s">
        <v>473</v>
      </c>
      <c r="E501" s="54" t="s">
        <v>540</v>
      </c>
      <c r="F501" s="54" t="s">
        <v>541</v>
      </c>
      <c r="G501" s="54"/>
      <c r="H501" s="54" t="s">
        <v>535</v>
      </c>
      <c r="I501" s="54"/>
      <c r="J501" s="54"/>
      <c r="K501" s="54"/>
      <c r="L501" s="54" t="s">
        <v>469</v>
      </c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7"/>
    </row>
    <row r="502" spans="1:34" ht="15.75" thickTop="1" x14ac:dyDescent="0.25">
      <c r="A502" s="43" t="s">
        <v>82</v>
      </c>
      <c r="B502" s="40"/>
      <c r="C502" s="58" t="s">
        <v>83</v>
      </c>
      <c r="D502" s="58" t="s">
        <v>472</v>
      </c>
      <c r="E502" s="58" t="s">
        <v>542</v>
      </c>
      <c r="F502" s="58" t="s">
        <v>543</v>
      </c>
      <c r="G502" s="58"/>
      <c r="H502" s="58" t="s">
        <v>535</v>
      </c>
      <c r="I502" s="58"/>
      <c r="J502" s="58"/>
      <c r="K502" s="58"/>
      <c r="L502" s="58" t="s">
        <v>469</v>
      </c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61"/>
    </row>
    <row r="503" spans="1:34" x14ac:dyDescent="0.25">
      <c r="A503" s="46" t="s">
        <v>84</v>
      </c>
      <c r="B503" s="33"/>
      <c r="C503" t="s">
        <v>83</v>
      </c>
      <c r="E503" t="s">
        <v>542</v>
      </c>
      <c r="F503" t="s">
        <v>543</v>
      </c>
      <c r="H503" t="s">
        <v>535</v>
      </c>
      <c r="L503" t="s">
        <v>469</v>
      </c>
      <c r="AH503" s="51"/>
    </row>
    <row r="504" spans="1:34" x14ac:dyDescent="0.25">
      <c r="A504" s="46" t="s">
        <v>86</v>
      </c>
      <c r="B504" s="33"/>
      <c r="C504" t="s">
        <v>87</v>
      </c>
      <c r="E504" t="s">
        <v>542</v>
      </c>
      <c r="F504" t="s">
        <v>543</v>
      </c>
      <c r="H504" t="s">
        <v>535</v>
      </c>
      <c r="L504" t="s">
        <v>469</v>
      </c>
      <c r="AH504" s="51"/>
    </row>
    <row r="505" spans="1:34" x14ac:dyDescent="0.25">
      <c r="A505" s="46" t="s">
        <v>86</v>
      </c>
      <c r="B505" s="33"/>
      <c r="C505" t="s">
        <v>87</v>
      </c>
      <c r="E505" t="s">
        <v>542</v>
      </c>
      <c r="F505" t="s">
        <v>543</v>
      </c>
      <c r="H505" t="s">
        <v>535</v>
      </c>
      <c r="L505" t="s">
        <v>469</v>
      </c>
      <c r="AH505" s="51"/>
    </row>
    <row r="506" spans="1:34" x14ac:dyDescent="0.25">
      <c r="A506" s="46" t="s">
        <v>84</v>
      </c>
      <c r="B506" s="33"/>
      <c r="C506" t="s">
        <v>83</v>
      </c>
      <c r="E506" t="s">
        <v>542</v>
      </c>
      <c r="F506" t="s">
        <v>543</v>
      </c>
      <c r="H506" t="s">
        <v>535</v>
      </c>
      <c r="L506" t="s">
        <v>469</v>
      </c>
      <c r="AH506" s="51"/>
    </row>
    <row r="507" spans="1:34" x14ac:dyDescent="0.25">
      <c r="A507" s="46" t="s">
        <v>86</v>
      </c>
      <c r="B507" s="33"/>
      <c r="C507" t="s">
        <v>87</v>
      </c>
      <c r="E507" t="s">
        <v>542</v>
      </c>
      <c r="F507" t="s">
        <v>543</v>
      </c>
      <c r="H507" t="s">
        <v>535</v>
      </c>
      <c r="L507" t="s">
        <v>469</v>
      </c>
      <c r="AH507" s="51"/>
    </row>
    <row r="508" spans="1:34" x14ac:dyDescent="0.25">
      <c r="A508" s="46" t="s">
        <v>86</v>
      </c>
      <c r="B508" s="33"/>
      <c r="C508" t="s">
        <v>87</v>
      </c>
      <c r="E508" t="s">
        <v>542</v>
      </c>
      <c r="F508" t="s">
        <v>543</v>
      </c>
      <c r="H508" t="s">
        <v>535</v>
      </c>
      <c r="L508" t="s">
        <v>469</v>
      </c>
      <c r="AH508" s="51"/>
    </row>
    <row r="509" spans="1:34" x14ac:dyDescent="0.25">
      <c r="A509" s="46" t="s">
        <v>91</v>
      </c>
      <c r="B509" s="33"/>
      <c r="C509" t="s">
        <v>89</v>
      </c>
      <c r="E509" t="s">
        <v>542</v>
      </c>
      <c r="F509" t="s">
        <v>543</v>
      </c>
      <c r="H509" t="s">
        <v>535</v>
      </c>
      <c r="L509" t="s">
        <v>469</v>
      </c>
      <c r="AH509" s="51"/>
    </row>
    <row r="510" spans="1:34" x14ac:dyDescent="0.25">
      <c r="A510" s="46" t="s">
        <v>86</v>
      </c>
      <c r="B510" s="33"/>
      <c r="C510" t="s">
        <v>87</v>
      </c>
      <c r="E510" t="s">
        <v>542</v>
      </c>
      <c r="F510" t="s">
        <v>543</v>
      </c>
      <c r="H510" t="s">
        <v>535</v>
      </c>
      <c r="L510" t="s">
        <v>469</v>
      </c>
      <c r="AH510" s="51"/>
    </row>
    <row r="511" spans="1:34" x14ac:dyDescent="0.25">
      <c r="A511" s="46" t="s">
        <v>91</v>
      </c>
      <c r="B511" s="33"/>
      <c r="C511" t="s">
        <v>89</v>
      </c>
      <c r="E511" t="s">
        <v>542</v>
      </c>
      <c r="F511" t="s">
        <v>543</v>
      </c>
      <c r="H511" t="s">
        <v>535</v>
      </c>
      <c r="L511" t="s">
        <v>469</v>
      </c>
      <c r="AH511" s="51"/>
    </row>
    <row r="512" spans="1:34" x14ac:dyDescent="0.25">
      <c r="A512" s="46" t="s">
        <v>86</v>
      </c>
      <c r="B512" s="33"/>
      <c r="C512" t="s">
        <v>87</v>
      </c>
      <c r="E512" t="s">
        <v>542</v>
      </c>
      <c r="F512" t="s">
        <v>543</v>
      </c>
      <c r="H512" t="s">
        <v>535</v>
      </c>
      <c r="L512" t="s">
        <v>469</v>
      </c>
      <c r="AH512" s="51"/>
    </row>
    <row r="513" spans="1:34" x14ac:dyDescent="0.25">
      <c r="A513" s="46" t="s">
        <v>82</v>
      </c>
      <c r="B513" s="33"/>
      <c r="C513" t="s">
        <v>83</v>
      </c>
      <c r="E513" t="s">
        <v>542</v>
      </c>
      <c r="F513" t="s">
        <v>543</v>
      </c>
      <c r="H513" t="s">
        <v>535</v>
      </c>
      <c r="L513" t="s">
        <v>469</v>
      </c>
      <c r="AH513" s="51"/>
    </row>
    <row r="514" spans="1:34" x14ac:dyDescent="0.25">
      <c r="A514" s="46" t="s">
        <v>86</v>
      </c>
      <c r="B514" s="33"/>
      <c r="C514" t="s">
        <v>87</v>
      </c>
      <c r="E514" t="s">
        <v>542</v>
      </c>
      <c r="F514" t="s">
        <v>543</v>
      </c>
      <c r="H514" t="s">
        <v>535</v>
      </c>
      <c r="L514" t="s">
        <v>469</v>
      </c>
      <c r="AH514" s="51"/>
    </row>
    <row r="515" spans="1:34" x14ac:dyDescent="0.25">
      <c r="A515" s="46" t="s">
        <v>84</v>
      </c>
      <c r="B515" s="33"/>
      <c r="C515" t="s">
        <v>83</v>
      </c>
      <c r="E515" t="s">
        <v>542</v>
      </c>
      <c r="F515" t="s">
        <v>543</v>
      </c>
      <c r="H515" t="s">
        <v>535</v>
      </c>
      <c r="L515" t="s">
        <v>469</v>
      </c>
      <c r="AH515" s="51"/>
    </row>
    <row r="516" spans="1:34" x14ac:dyDescent="0.25">
      <c r="A516" s="46" t="s">
        <v>86</v>
      </c>
      <c r="B516" s="33"/>
      <c r="C516" t="s">
        <v>87</v>
      </c>
      <c r="E516" t="s">
        <v>542</v>
      </c>
      <c r="F516" t="s">
        <v>543</v>
      </c>
      <c r="H516" t="s">
        <v>535</v>
      </c>
      <c r="L516" t="s">
        <v>469</v>
      </c>
      <c r="AH516" s="51"/>
    </row>
    <row r="517" spans="1:34" x14ac:dyDescent="0.25">
      <c r="A517" s="46" t="s">
        <v>91</v>
      </c>
      <c r="B517" s="33"/>
      <c r="C517" t="s">
        <v>89</v>
      </c>
      <c r="E517" t="s">
        <v>542</v>
      </c>
      <c r="F517" t="s">
        <v>543</v>
      </c>
      <c r="H517" t="s">
        <v>535</v>
      </c>
      <c r="L517" t="s">
        <v>469</v>
      </c>
      <c r="AH517" s="51"/>
    </row>
    <row r="518" spans="1:34" x14ac:dyDescent="0.25">
      <c r="A518" s="46" t="s">
        <v>86</v>
      </c>
      <c r="B518" s="33"/>
      <c r="C518" t="s">
        <v>87</v>
      </c>
      <c r="E518" t="s">
        <v>542</v>
      </c>
      <c r="F518" t="s">
        <v>543</v>
      </c>
      <c r="H518" t="s">
        <v>535</v>
      </c>
      <c r="L518" t="s">
        <v>469</v>
      </c>
      <c r="AH518" s="51"/>
    </row>
    <row r="519" spans="1:34" x14ac:dyDescent="0.25">
      <c r="A519" s="46" t="s">
        <v>86</v>
      </c>
      <c r="B519" s="33"/>
      <c r="C519" t="s">
        <v>87</v>
      </c>
      <c r="E519" t="s">
        <v>542</v>
      </c>
      <c r="F519" t="s">
        <v>543</v>
      </c>
      <c r="H519" t="s">
        <v>535</v>
      </c>
      <c r="L519" t="s">
        <v>469</v>
      </c>
      <c r="AH519" s="51"/>
    </row>
    <row r="520" spans="1:34" x14ac:dyDescent="0.25">
      <c r="A520" s="46" t="s">
        <v>82</v>
      </c>
      <c r="B520" s="33"/>
      <c r="C520" t="s">
        <v>83</v>
      </c>
      <c r="E520" t="s">
        <v>542</v>
      </c>
      <c r="F520" t="s">
        <v>543</v>
      </c>
      <c r="H520" t="s">
        <v>535</v>
      </c>
      <c r="L520" t="s">
        <v>469</v>
      </c>
      <c r="AH520" s="51"/>
    </row>
    <row r="521" spans="1:34" x14ac:dyDescent="0.25">
      <c r="A521" s="46" t="s">
        <v>82</v>
      </c>
      <c r="B521" s="33"/>
      <c r="C521" t="s">
        <v>83</v>
      </c>
      <c r="E521" t="s">
        <v>542</v>
      </c>
      <c r="F521" t="s">
        <v>543</v>
      </c>
      <c r="H521" t="s">
        <v>535</v>
      </c>
      <c r="L521" t="s">
        <v>469</v>
      </c>
      <c r="AH521" s="51"/>
    </row>
    <row r="522" spans="1:34" x14ac:dyDescent="0.25">
      <c r="A522" s="46" t="s">
        <v>86</v>
      </c>
      <c r="B522" s="33"/>
      <c r="C522" t="s">
        <v>87</v>
      </c>
      <c r="E522" t="s">
        <v>542</v>
      </c>
      <c r="F522" t="s">
        <v>543</v>
      </c>
      <c r="H522" t="s">
        <v>535</v>
      </c>
      <c r="L522" t="s">
        <v>469</v>
      </c>
      <c r="AH522" s="51"/>
    </row>
    <row r="523" spans="1:34" x14ac:dyDescent="0.25">
      <c r="A523" s="46" t="s">
        <v>82</v>
      </c>
      <c r="B523" s="33"/>
      <c r="C523" t="s">
        <v>83</v>
      </c>
      <c r="E523" t="s">
        <v>542</v>
      </c>
      <c r="F523" t="s">
        <v>543</v>
      </c>
      <c r="H523" t="s">
        <v>535</v>
      </c>
      <c r="L523" t="s">
        <v>469</v>
      </c>
      <c r="AH523" s="51"/>
    </row>
    <row r="524" spans="1:34" x14ac:dyDescent="0.25">
      <c r="A524" s="46" t="s">
        <v>86</v>
      </c>
      <c r="B524" s="33"/>
      <c r="C524" t="s">
        <v>87</v>
      </c>
      <c r="E524" t="s">
        <v>542</v>
      </c>
      <c r="F524" t="s">
        <v>543</v>
      </c>
      <c r="H524" t="s">
        <v>535</v>
      </c>
      <c r="L524" t="s">
        <v>469</v>
      </c>
      <c r="AH524" s="51"/>
    </row>
    <row r="525" spans="1:34" x14ac:dyDescent="0.25">
      <c r="A525" s="46" t="s">
        <v>86</v>
      </c>
      <c r="B525" s="33"/>
      <c r="C525" t="s">
        <v>87</v>
      </c>
      <c r="E525" t="s">
        <v>542</v>
      </c>
      <c r="F525" t="s">
        <v>543</v>
      </c>
      <c r="H525" t="s">
        <v>535</v>
      </c>
      <c r="L525" t="s">
        <v>469</v>
      </c>
      <c r="AH525" s="51"/>
    </row>
    <row r="526" spans="1:34" ht="15.75" thickBot="1" x14ac:dyDescent="0.3">
      <c r="A526" s="60" t="s">
        <v>86</v>
      </c>
      <c r="B526" s="59"/>
      <c r="C526" s="54" t="s">
        <v>87</v>
      </c>
      <c r="D526" s="54" t="s">
        <v>473</v>
      </c>
      <c r="E526" s="54" t="s">
        <v>542</v>
      </c>
      <c r="F526" s="54" t="s">
        <v>543</v>
      </c>
      <c r="G526" s="54"/>
      <c r="H526" s="54" t="s">
        <v>535</v>
      </c>
      <c r="I526" s="54"/>
      <c r="J526" s="54"/>
      <c r="K526" s="54"/>
      <c r="L526" s="54" t="s">
        <v>469</v>
      </c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7"/>
    </row>
    <row r="527" spans="1:34" ht="15.75" thickTop="1" x14ac:dyDescent="0.25">
      <c r="A527" s="43" t="s">
        <v>86</v>
      </c>
      <c r="B527" s="40"/>
      <c r="C527" s="58" t="s">
        <v>87</v>
      </c>
      <c r="D527" s="58" t="s">
        <v>472</v>
      </c>
      <c r="E527" s="58" t="s">
        <v>544</v>
      </c>
      <c r="F527" s="58" t="s">
        <v>545</v>
      </c>
      <c r="G527" s="58"/>
      <c r="H527" s="58" t="s">
        <v>535</v>
      </c>
      <c r="I527" s="58"/>
      <c r="J527" s="58"/>
      <c r="K527" s="58"/>
      <c r="L527" s="58" t="s">
        <v>469</v>
      </c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61"/>
    </row>
    <row r="528" spans="1:34" x14ac:dyDescent="0.25">
      <c r="A528" s="46" t="s">
        <v>82</v>
      </c>
      <c r="B528" s="33"/>
      <c r="C528" t="s">
        <v>83</v>
      </c>
      <c r="E528" t="s">
        <v>544</v>
      </c>
      <c r="F528" t="s">
        <v>545</v>
      </c>
      <c r="H528" t="s">
        <v>535</v>
      </c>
      <c r="L528" t="s">
        <v>469</v>
      </c>
      <c r="AH528" s="51"/>
    </row>
    <row r="529" spans="1:34" x14ac:dyDescent="0.25">
      <c r="A529" s="46" t="s">
        <v>86</v>
      </c>
      <c r="B529" s="33"/>
      <c r="C529" t="s">
        <v>87</v>
      </c>
      <c r="E529" t="s">
        <v>544</v>
      </c>
      <c r="F529" t="s">
        <v>545</v>
      </c>
      <c r="H529" t="s">
        <v>535</v>
      </c>
      <c r="L529" t="s">
        <v>469</v>
      </c>
      <c r="AH529" s="51"/>
    </row>
    <row r="530" spans="1:34" x14ac:dyDescent="0.25">
      <c r="A530" s="46" t="s">
        <v>120</v>
      </c>
      <c r="B530" s="33"/>
      <c r="C530" t="s">
        <v>121</v>
      </c>
      <c r="E530" t="s">
        <v>544</v>
      </c>
      <c r="F530" t="s">
        <v>545</v>
      </c>
      <c r="H530" t="s">
        <v>535</v>
      </c>
      <c r="L530" t="s">
        <v>469</v>
      </c>
      <c r="AH530" s="51"/>
    </row>
    <row r="531" spans="1:34" x14ac:dyDescent="0.25">
      <c r="A531" s="46" t="s">
        <v>122</v>
      </c>
      <c r="B531" s="33"/>
      <c r="C531" t="s">
        <v>123</v>
      </c>
      <c r="E531" t="s">
        <v>544</v>
      </c>
      <c r="F531" t="s">
        <v>545</v>
      </c>
      <c r="H531" t="s">
        <v>535</v>
      </c>
      <c r="L531" t="s">
        <v>469</v>
      </c>
      <c r="AH531" s="51"/>
    </row>
    <row r="532" spans="1:34" x14ac:dyDescent="0.25">
      <c r="A532" s="46" t="s">
        <v>122</v>
      </c>
      <c r="B532" s="33"/>
      <c r="C532" t="s">
        <v>123</v>
      </c>
      <c r="E532" t="s">
        <v>544</v>
      </c>
      <c r="F532" t="s">
        <v>545</v>
      </c>
      <c r="H532" t="s">
        <v>535</v>
      </c>
      <c r="L532" t="s">
        <v>469</v>
      </c>
      <c r="AH532" s="51"/>
    </row>
    <row r="533" spans="1:34" x14ac:dyDescent="0.25">
      <c r="A533" s="46" t="s">
        <v>84</v>
      </c>
      <c r="B533" s="33"/>
      <c r="C533" t="s">
        <v>83</v>
      </c>
      <c r="E533" t="s">
        <v>544</v>
      </c>
      <c r="F533" t="s">
        <v>545</v>
      </c>
      <c r="H533" t="s">
        <v>535</v>
      </c>
      <c r="L533" t="s">
        <v>469</v>
      </c>
      <c r="AH533" s="51"/>
    </row>
    <row r="534" spans="1:34" x14ac:dyDescent="0.25">
      <c r="A534" s="46" t="s">
        <v>84</v>
      </c>
      <c r="B534" s="33"/>
      <c r="C534" t="s">
        <v>83</v>
      </c>
      <c r="E534" t="s">
        <v>544</v>
      </c>
      <c r="F534" t="s">
        <v>545</v>
      </c>
      <c r="H534" t="s">
        <v>535</v>
      </c>
      <c r="L534" t="s">
        <v>469</v>
      </c>
      <c r="AH534" s="51"/>
    </row>
    <row r="535" spans="1:34" x14ac:dyDescent="0.25">
      <c r="A535" s="46" t="s">
        <v>86</v>
      </c>
      <c r="B535" s="33"/>
      <c r="C535" t="s">
        <v>87</v>
      </c>
      <c r="E535" t="s">
        <v>544</v>
      </c>
      <c r="F535" t="s">
        <v>545</v>
      </c>
      <c r="H535" t="s">
        <v>535</v>
      </c>
      <c r="L535" t="s">
        <v>469</v>
      </c>
      <c r="AH535" s="51"/>
    </row>
    <row r="536" spans="1:34" x14ac:dyDescent="0.25">
      <c r="A536" s="46" t="s">
        <v>86</v>
      </c>
      <c r="B536" s="33"/>
      <c r="C536" t="s">
        <v>87</v>
      </c>
      <c r="E536" t="s">
        <v>544</v>
      </c>
      <c r="F536" t="s">
        <v>545</v>
      </c>
      <c r="H536" t="s">
        <v>535</v>
      </c>
      <c r="L536" t="s">
        <v>469</v>
      </c>
      <c r="AH536" s="51"/>
    </row>
    <row r="537" spans="1:34" x14ac:dyDescent="0.25">
      <c r="A537" s="46" t="s">
        <v>86</v>
      </c>
      <c r="B537" s="33"/>
      <c r="C537" t="s">
        <v>87</v>
      </c>
      <c r="E537" t="s">
        <v>544</v>
      </c>
      <c r="F537" t="s">
        <v>545</v>
      </c>
      <c r="H537" t="s">
        <v>535</v>
      </c>
      <c r="L537" t="s">
        <v>469</v>
      </c>
      <c r="AH537" s="51"/>
    </row>
    <row r="538" spans="1:34" x14ac:dyDescent="0.25">
      <c r="A538" s="46" t="s">
        <v>86</v>
      </c>
      <c r="B538" s="33"/>
      <c r="C538" t="s">
        <v>87</v>
      </c>
      <c r="E538" t="s">
        <v>544</v>
      </c>
      <c r="F538" t="s">
        <v>545</v>
      </c>
      <c r="H538" t="s">
        <v>535</v>
      </c>
      <c r="L538" t="s">
        <v>469</v>
      </c>
      <c r="AH538" s="51"/>
    </row>
    <row r="539" spans="1:34" x14ac:dyDescent="0.25">
      <c r="A539" s="46" t="s">
        <v>86</v>
      </c>
      <c r="B539" s="33"/>
      <c r="C539" t="s">
        <v>87</v>
      </c>
      <c r="E539" t="s">
        <v>544</v>
      </c>
      <c r="F539" t="s">
        <v>545</v>
      </c>
      <c r="H539" t="s">
        <v>535</v>
      </c>
      <c r="L539" t="s">
        <v>469</v>
      </c>
      <c r="AH539" s="51"/>
    </row>
    <row r="540" spans="1:34" x14ac:dyDescent="0.25">
      <c r="A540" s="46" t="s">
        <v>124</v>
      </c>
      <c r="B540" s="33"/>
      <c r="C540" t="s">
        <v>108</v>
      </c>
      <c r="E540" t="s">
        <v>544</v>
      </c>
      <c r="F540" t="s">
        <v>545</v>
      </c>
      <c r="H540" t="s">
        <v>535</v>
      </c>
      <c r="L540" t="s">
        <v>469</v>
      </c>
      <c r="AH540" s="51"/>
    </row>
    <row r="541" spans="1:34" x14ac:dyDescent="0.25">
      <c r="A541" s="46" t="s">
        <v>84</v>
      </c>
      <c r="B541" s="33"/>
      <c r="C541" t="s">
        <v>83</v>
      </c>
      <c r="E541" t="s">
        <v>544</v>
      </c>
      <c r="F541" t="s">
        <v>545</v>
      </c>
      <c r="H541" t="s">
        <v>535</v>
      </c>
      <c r="L541" t="s">
        <v>469</v>
      </c>
      <c r="AH541" s="51"/>
    </row>
    <row r="542" spans="1:34" x14ac:dyDescent="0.25">
      <c r="A542" s="46" t="s">
        <v>84</v>
      </c>
      <c r="B542" s="33"/>
      <c r="C542" t="s">
        <v>83</v>
      </c>
      <c r="E542" t="s">
        <v>544</v>
      </c>
      <c r="F542" t="s">
        <v>545</v>
      </c>
      <c r="H542" t="s">
        <v>535</v>
      </c>
      <c r="L542" t="s">
        <v>469</v>
      </c>
      <c r="AH542" s="51"/>
    </row>
    <row r="543" spans="1:34" x14ac:dyDescent="0.25">
      <c r="A543" s="46" t="s">
        <v>124</v>
      </c>
      <c r="B543" s="33"/>
      <c r="C543" t="s">
        <v>108</v>
      </c>
      <c r="E543" t="s">
        <v>544</v>
      </c>
      <c r="F543" t="s">
        <v>545</v>
      </c>
      <c r="H543" t="s">
        <v>535</v>
      </c>
      <c r="L543" t="s">
        <v>469</v>
      </c>
      <c r="AH543" s="51"/>
    </row>
    <row r="544" spans="1:34" x14ac:dyDescent="0.25">
      <c r="A544" s="46" t="s">
        <v>84</v>
      </c>
      <c r="B544" s="33"/>
      <c r="C544" t="s">
        <v>83</v>
      </c>
      <c r="E544" t="s">
        <v>544</v>
      </c>
      <c r="F544" t="s">
        <v>545</v>
      </c>
      <c r="H544" t="s">
        <v>535</v>
      </c>
      <c r="L544" t="s">
        <v>469</v>
      </c>
      <c r="AH544" s="51"/>
    </row>
    <row r="545" spans="1:34" x14ac:dyDescent="0.25">
      <c r="A545" s="46" t="s">
        <v>84</v>
      </c>
      <c r="B545" s="33"/>
      <c r="C545" t="s">
        <v>83</v>
      </c>
      <c r="E545" t="s">
        <v>544</v>
      </c>
      <c r="F545" t="s">
        <v>545</v>
      </c>
      <c r="H545" t="s">
        <v>535</v>
      </c>
      <c r="L545" t="s">
        <v>469</v>
      </c>
      <c r="AH545" s="51"/>
    </row>
    <row r="546" spans="1:34" x14ac:dyDescent="0.25">
      <c r="A546" s="46" t="s">
        <v>84</v>
      </c>
      <c r="B546" s="33"/>
      <c r="C546" t="s">
        <v>83</v>
      </c>
      <c r="E546" t="s">
        <v>544</v>
      </c>
      <c r="F546" t="s">
        <v>545</v>
      </c>
      <c r="H546" t="s">
        <v>535</v>
      </c>
      <c r="L546" t="s">
        <v>469</v>
      </c>
      <c r="AH546" s="51"/>
    </row>
    <row r="547" spans="1:34" x14ac:dyDescent="0.25">
      <c r="A547" s="46" t="s">
        <v>124</v>
      </c>
      <c r="B547" s="33"/>
      <c r="C547" t="s">
        <v>108</v>
      </c>
      <c r="E547" t="s">
        <v>544</v>
      </c>
      <c r="F547" t="s">
        <v>545</v>
      </c>
      <c r="H547" t="s">
        <v>535</v>
      </c>
      <c r="L547" t="s">
        <v>469</v>
      </c>
      <c r="AH547" s="51"/>
    </row>
    <row r="548" spans="1:34" x14ac:dyDescent="0.25">
      <c r="A548" s="46" t="s">
        <v>84</v>
      </c>
      <c r="B548" s="33"/>
      <c r="C548" t="s">
        <v>83</v>
      </c>
      <c r="E548" t="s">
        <v>544</v>
      </c>
      <c r="F548" t="s">
        <v>545</v>
      </c>
      <c r="H548" t="s">
        <v>535</v>
      </c>
      <c r="L548" t="s">
        <v>469</v>
      </c>
      <c r="AH548" s="51"/>
    </row>
    <row r="549" spans="1:34" x14ac:dyDescent="0.25">
      <c r="A549" s="46" t="s">
        <v>84</v>
      </c>
      <c r="B549" s="33"/>
      <c r="C549" t="s">
        <v>83</v>
      </c>
      <c r="E549" t="s">
        <v>544</v>
      </c>
      <c r="F549" t="s">
        <v>545</v>
      </c>
      <c r="H549" t="s">
        <v>535</v>
      </c>
      <c r="L549" t="s">
        <v>469</v>
      </c>
      <c r="AH549" s="51"/>
    </row>
    <row r="550" spans="1:34" x14ac:dyDescent="0.25">
      <c r="A550" s="46" t="s">
        <v>84</v>
      </c>
      <c r="B550" s="33"/>
      <c r="C550" t="s">
        <v>83</v>
      </c>
      <c r="E550" t="s">
        <v>544</v>
      </c>
      <c r="F550" t="s">
        <v>545</v>
      </c>
      <c r="H550" t="s">
        <v>535</v>
      </c>
      <c r="L550" t="s">
        <v>469</v>
      </c>
      <c r="AH550" s="51"/>
    </row>
    <row r="551" spans="1:34" ht="15.75" thickBot="1" x14ac:dyDescent="0.3">
      <c r="A551" s="60" t="s">
        <v>84</v>
      </c>
      <c r="B551" s="59"/>
      <c r="C551" s="54" t="s">
        <v>83</v>
      </c>
      <c r="D551" s="54" t="s">
        <v>473</v>
      </c>
      <c r="E551" s="54" t="s">
        <v>544</v>
      </c>
      <c r="F551" s="54" t="s">
        <v>545</v>
      </c>
      <c r="G551" s="54"/>
      <c r="H551" s="54" t="s">
        <v>535</v>
      </c>
      <c r="I551" s="54"/>
      <c r="J551" s="54"/>
      <c r="K551" s="54"/>
      <c r="L551" s="54" t="s">
        <v>469</v>
      </c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7"/>
    </row>
    <row r="552" spans="1:34" ht="15.75" thickTop="1" x14ac:dyDescent="0.25">
      <c r="A552" s="43" t="s">
        <v>86</v>
      </c>
      <c r="B552" s="40"/>
      <c r="C552" s="58" t="s">
        <v>87</v>
      </c>
      <c r="D552" s="58" t="s">
        <v>472</v>
      </c>
      <c r="E552" s="58" t="s">
        <v>549</v>
      </c>
      <c r="F552" s="58" t="s">
        <v>550</v>
      </c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61"/>
    </row>
    <row r="553" spans="1:34" x14ac:dyDescent="0.25">
      <c r="A553" s="46" t="s">
        <v>82</v>
      </c>
      <c r="B553" s="33"/>
      <c r="C553" t="s">
        <v>83</v>
      </c>
      <c r="E553" t="s">
        <v>549</v>
      </c>
      <c r="F553" t="s">
        <v>550</v>
      </c>
      <c r="AH553" s="51"/>
    </row>
    <row r="554" spans="1:34" x14ac:dyDescent="0.25">
      <c r="A554" s="46" t="s">
        <v>86</v>
      </c>
      <c r="B554" s="33"/>
      <c r="C554" t="s">
        <v>87</v>
      </c>
      <c r="E554" t="s">
        <v>549</v>
      </c>
      <c r="F554" t="s">
        <v>550</v>
      </c>
      <c r="AH554" s="51"/>
    </row>
    <row r="555" spans="1:34" x14ac:dyDescent="0.25">
      <c r="A555" s="46" t="s">
        <v>86</v>
      </c>
      <c r="B555" s="33"/>
      <c r="C555" t="s">
        <v>87</v>
      </c>
      <c r="E555" t="s">
        <v>549</v>
      </c>
      <c r="F555" t="s">
        <v>550</v>
      </c>
      <c r="AH555" s="51"/>
    </row>
    <row r="556" spans="1:34" x14ac:dyDescent="0.25">
      <c r="A556" s="46" t="s">
        <v>86</v>
      </c>
      <c r="B556" s="33"/>
      <c r="C556" t="s">
        <v>87</v>
      </c>
      <c r="E556" t="s">
        <v>549</v>
      </c>
      <c r="F556" t="s">
        <v>550</v>
      </c>
      <c r="AH556" s="51"/>
    </row>
    <row r="557" spans="1:34" x14ac:dyDescent="0.25">
      <c r="A557" s="46" t="s">
        <v>91</v>
      </c>
      <c r="B557" s="33"/>
      <c r="C557" t="s">
        <v>89</v>
      </c>
      <c r="E557" t="s">
        <v>549</v>
      </c>
      <c r="F557" t="s">
        <v>550</v>
      </c>
      <c r="AH557" s="51"/>
    </row>
    <row r="558" spans="1:34" x14ac:dyDescent="0.25">
      <c r="A558" s="46" t="s">
        <v>84</v>
      </c>
      <c r="B558" s="33"/>
      <c r="C558" t="s">
        <v>83</v>
      </c>
      <c r="E558" t="s">
        <v>549</v>
      </c>
      <c r="F558" t="s">
        <v>550</v>
      </c>
      <c r="AH558" s="51"/>
    </row>
    <row r="559" spans="1:34" x14ac:dyDescent="0.25">
      <c r="A559" s="46" t="s">
        <v>86</v>
      </c>
      <c r="B559" s="33"/>
      <c r="C559" t="s">
        <v>87</v>
      </c>
      <c r="E559" t="s">
        <v>549</v>
      </c>
      <c r="F559" t="s">
        <v>550</v>
      </c>
      <c r="AH559" s="51"/>
    </row>
    <row r="560" spans="1:34" x14ac:dyDescent="0.25">
      <c r="A560" s="46" t="s">
        <v>84</v>
      </c>
      <c r="B560" s="33"/>
      <c r="C560" t="s">
        <v>83</v>
      </c>
      <c r="E560" t="s">
        <v>549</v>
      </c>
      <c r="F560" t="s">
        <v>550</v>
      </c>
      <c r="AH560" s="51"/>
    </row>
    <row r="561" spans="1:34" x14ac:dyDescent="0.25">
      <c r="A561" s="46" t="s">
        <v>91</v>
      </c>
      <c r="B561" s="33"/>
      <c r="C561" t="s">
        <v>89</v>
      </c>
      <c r="E561" t="s">
        <v>549</v>
      </c>
      <c r="F561" t="s">
        <v>550</v>
      </c>
      <c r="AH561" s="51"/>
    </row>
    <row r="562" spans="1:34" x14ac:dyDescent="0.25">
      <c r="A562" s="46" t="s">
        <v>84</v>
      </c>
      <c r="B562" s="33"/>
      <c r="C562" t="s">
        <v>83</v>
      </c>
      <c r="E562" t="s">
        <v>549</v>
      </c>
      <c r="F562" t="s">
        <v>550</v>
      </c>
      <c r="AH562" s="51"/>
    </row>
    <row r="563" spans="1:34" x14ac:dyDescent="0.25">
      <c r="A563" s="46" t="s">
        <v>84</v>
      </c>
      <c r="B563" s="33"/>
      <c r="C563" t="s">
        <v>83</v>
      </c>
      <c r="E563" t="s">
        <v>549</v>
      </c>
      <c r="F563" t="s">
        <v>550</v>
      </c>
      <c r="AH563" s="51"/>
    </row>
    <row r="564" spans="1:34" x14ac:dyDescent="0.25">
      <c r="A564" s="46" t="s">
        <v>84</v>
      </c>
      <c r="B564" s="33"/>
      <c r="C564" t="s">
        <v>83</v>
      </c>
      <c r="E564" t="s">
        <v>549</v>
      </c>
      <c r="F564" t="s">
        <v>550</v>
      </c>
      <c r="AH564" s="51"/>
    </row>
    <row r="565" spans="1:34" x14ac:dyDescent="0.25">
      <c r="A565" s="46" t="s">
        <v>82</v>
      </c>
      <c r="B565" s="33"/>
      <c r="C565" t="s">
        <v>83</v>
      </c>
      <c r="E565" t="s">
        <v>549</v>
      </c>
      <c r="F565" t="s">
        <v>550</v>
      </c>
      <c r="AH565" s="51"/>
    </row>
    <row r="566" spans="1:34" x14ac:dyDescent="0.25">
      <c r="A566" s="46" t="s">
        <v>86</v>
      </c>
      <c r="B566" s="33"/>
      <c r="C566" t="s">
        <v>87</v>
      </c>
      <c r="E566" t="s">
        <v>549</v>
      </c>
      <c r="F566" t="s">
        <v>550</v>
      </c>
      <c r="AH566" s="51"/>
    </row>
    <row r="567" spans="1:34" x14ac:dyDescent="0.25">
      <c r="A567" s="46" t="s">
        <v>84</v>
      </c>
      <c r="B567" s="33"/>
      <c r="C567" t="s">
        <v>83</v>
      </c>
      <c r="E567" t="s">
        <v>549</v>
      </c>
      <c r="F567" t="s">
        <v>550</v>
      </c>
      <c r="AH567" s="51"/>
    </row>
    <row r="568" spans="1:34" x14ac:dyDescent="0.25">
      <c r="A568" s="46" t="s">
        <v>91</v>
      </c>
      <c r="B568" s="33"/>
      <c r="C568" t="s">
        <v>89</v>
      </c>
      <c r="E568" t="s">
        <v>549</v>
      </c>
      <c r="F568" t="s">
        <v>550</v>
      </c>
      <c r="AH568" s="51"/>
    </row>
    <row r="569" spans="1:34" x14ac:dyDescent="0.25">
      <c r="A569" s="46" t="s">
        <v>84</v>
      </c>
      <c r="B569" s="33"/>
      <c r="C569" t="s">
        <v>83</v>
      </c>
      <c r="E569" t="s">
        <v>549</v>
      </c>
      <c r="F569" t="s">
        <v>550</v>
      </c>
      <c r="AH569" s="51"/>
    </row>
    <row r="570" spans="1:34" x14ac:dyDescent="0.25">
      <c r="A570" s="46" t="s">
        <v>86</v>
      </c>
      <c r="B570" s="33"/>
      <c r="C570" t="s">
        <v>87</v>
      </c>
      <c r="E570" t="s">
        <v>549</v>
      </c>
      <c r="F570" t="s">
        <v>550</v>
      </c>
      <c r="AH570" s="51"/>
    </row>
    <row r="571" spans="1:34" x14ac:dyDescent="0.25">
      <c r="A571" s="46" t="s">
        <v>82</v>
      </c>
      <c r="B571" s="33"/>
      <c r="C571" t="s">
        <v>83</v>
      </c>
      <c r="E571" t="s">
        <v>549</v>
      </c>
      <c r="F571" t="s">
        <v>550</v>
      </c>
      <c r="AH571" s="51"/>
    </row>
    <row r="572" spans="1:34" x14ac:dyDescent="0.25">
      <c r="A572" s="46" t="s">
        <v>82</v>
      </c>
      <c r="B572" s="33"/>
      <c r="C572" t="s">
        <v>83</v>
      </c>
      <c r="E572" t="s">
        <v>549</v>
      </c>
      <c r="F572" t="s">
        <v>550</v>
      </c>
      <c r="AH572" s="51"/>
    </row>
    <row r="573" spans="1:34" x14ac:dyDescent="0.25">
      <c r="A573" s="46" t="s">
        <v>86</v>
      </c>
      <c r="B573" s="33"/>
      <c r="C573" t="s">
        <v>87</v>
      </c>
      <c r="E573" t="s">
        <v>549</v>
      </c>
      <c r="F573" t="s">
        <v>550</v>
      </c>
      <c r="AH573" s="51"/>
    </row>
    <row r="574" spans="1:34" x14ac:dyDescent="0.25">
      <c r="A574" s="46" t="s">
        <v>84</v>
      </c>
      <c r="B574" s="33"/>
      <c r="C574" t="s">
        <v>83</v>
      </c>
      <c r="E574" t="s">
        <v>549</v>
      </c>
      <c r="F574" t="s">
        <v>550</v>
      </c>
      <c r="AH574" s="51"/>
    </row>
    <row r="575" spans="1:34" x14ac:dyDescent="0.25">
      <c r="A575" s="46" t="s">
        <v>86</v>
      </c>
      <c r="B575" s="33"/>
      <c r="C575" t="s">
        <v>87</v>
      </c>
      <c r="E575" t="s">
        <v>549</v>
      </c>
      <c r="F575" t="s">
        <v>550</v>
      </c>
      <c r="AH575" s="51"/>
    </row>
    <row r="576" spans="1:34" ht="15.75" thickBot="1" x14ac:dyDescent="0.3">
      <c r="A576" s="60" t="s">
        <v>86</v>
      </c>
      <c r="B576" s="59"/>
      <c r="C576" s="54" t="s">
        <v>87</v>
      </c>
      <c r="D576" s="54" t="s">
        <v>473</v>
      </c>
      <c r="E576" s="54" t="s">
        <v>549</v>
      </c>
      <c r="F576" s="54" t="s">
        <v>550</v>
      </c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7"/>
    </row>
    <row r="577" spans="1:34" ht="15.75" thickTop="1" x14ac:dyDescent="0.25">
      <c r="A577" s="43" t="s">
        <v>86</v>
      </c>
      <c r="B577" s="40"/>
      <c r="C577" s="58" t="s">
        <v>87</v>
      </c>
      <c r="D577" s="58" t="s">
        <v>472</v>
      </c>
      <c r="E577" s="58" t="s">
        <v>552</v>
      </c>
      <c r="F577" s="58" t="s">
        <v>553</v>
      </c>
      <c r="G577" s="58"/>
      <c r="H577" s="58" t="s">
        <v>535</v>
      </c>
      <c r="I577" s="58"/>
      <c r="J577" s="58"/>
      <c r="K577" s="58"/>
      <c r="L577" s="58" t="s">
        <v>469</v>
      </c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61"/>
    </row>
    <row r="578" spans="1:34" x14ac:dyDescent="0.25">
      <c r="A578" s="46" t="s">
        <v>84</v>
      </c>
      <c r="B578" s="33"/>
      <c r="C578" t="s">
        <v>83</v>
      </c>
      <c r="E578" t="s">
        <v>552</v>
      </c>
      <c r="F578" t="s">
        <v>553</v>
      </c>
      <c r="H578" t="s">
        <v>535</v>
      </c>
      <c r="L578" t="s">
        <v>469</v>
      </c>
      <c r="AH578" s="51"/>
    </row>
    <row r="579" spans="1:34" x14ac:dyDescent="0.25">
      <c r="A579" s="46" t="s">
        <v>84</v>
      </c>
      <c r="B579" s="33"/>
      <c r="C579" t="s">
        <v>83</v>
      </c>
      <c r="E579" t="s">
        <v>552</v>
      </c>
      <c r="F579" t="s">
        <v>553</v>
      </c>
      <c r="H579" t="s">
        <v>535</v>
      </c>
      <c r="L579" t="s">
        <v>469</v>
      </c>
      <c r="AH579" s="51"/>
    </row>
    <row r="580" spans="1:34" x14ac:dyDescent="0.25">
      <c r="A580" s="46" t="s">
        <v>86</v>
      </c>
      <c r="B580" s="33"/>
      <c r="C580" t="s">
        <v>87</v>
      </c>
      <c r="E580" t="s">
        <v>552</v>
      </c>
      <c r="F580" t="s">
        <v>553</v>
      </c>
      <c r="H580" t="s">
        <v>535</v>
      </c>
      <c r="L580" t="s">
        <v>469</v>
      </c>
      <c r="AH580" s="51"/>
    </row>
    <row r="581" spans="1:34" x14ac:dyDescent="0.25">
      <c r="A581" s="46" t="s">
        <v>86</v>
      </c>
      <c r="B581" s="33"/>
      <c r="C581" t="s">
        <v>87</v>
      </c>
      <c r="E581" t="s">
        <v>552</v>
      </c>
      <c r="F581" t="s">
        <v>553</v>
      </c>
      <c r="H581" t="s">
        <v>535</v>
      </c>
      <c r="L581" t="s">
        <v>469</v>
      </c>
      <c r="AH581" s="51"/>
    </row>
    <row r="582" spans="1:34" x14ac:dyDescent="0.25">
      <c r="A582" s="46" t="s">
        <v>86</v>
      </c>
      <c r="B582" s="33"/>
      <c r="C582" t="s">
        <v>87</v>
      </c>
      <c r="E582" t="s">
        <v>552</v>
      </c>
      <c r="F582" t="s">
        <v>553</v>
      </c>
      <c r="H582" t="s">
        <v>535</v>
      </c>
      <c r="L582" t="s">
        <v>469</v>
      </c>
      <c r="AH582" s="51"/>
    </row>
    <row r="583" spans="1:34" x14ac:dyDescent="0.25">
      <c r="A583" s="46" t="s">
        <v>84</v>
      </c>
      <c r="B583" s="33"/>
      <c r="C583" t="s">
        <v>83</v>
      </c>
      <c r="E583" t="s">
        <v>552</v>
      </c>
      <c r="F583" t="s">
        <v>553</v>
      </c>
      <c r="H583" t="s">
        <v>535</v>
      </c>
      <c r="L583" t="s">
        <v>469</v>
      </c>
      <c r="AH583" s="51"/>
    </row>
    <row r="584" spans="1:34" x14ac:dyDescent="0.25">
      <c r="A584" s="46" t="s">
        <v>85</v>
      </c>
      <c r="B584" s="33"/>
      <c r="C584" t="s">
        <v>86</v>
      </c>
      <c r="E584" t="s">
        <v>552</v>
      </c>
      <c r="F584" t="s">
        <v>553</v>
      </c>
      <c r="H584" t="s">
        <v>535</v>
      </c>
      <c r="L584" t="s">
        <v>469</v>
      </c>
      <c r="AH584" s="51"/>
    </row>
    <row r="585" spans="1:34" x14ac:dyDescent="0.25">
      <c r="A585" s="46" t="s">
        <v>86</v>
      </c>
      <c r="B585" s="33"/>
      <c r="C585" t="s">
        <v>87</v>
      </c>
      <c r="E585" t="s">
        <v>552</v>
      </c>
      <c r="F585" t="s">
        <v>553</v>
      </c>
      <c r="H585" t="s">
        <v>535</v>
      </c>
      <c r="L585" t="s">
        <v>469</v>
      </c>
      <c r="AH585" s="51"/>
    </row>
    <row r="586" spans="1:34" x14ac:dyDescent="0.25">
      <c r="A586" s="46" t="s">
        <v>86</v>
      </c>
      <c r="B586" s="33"/>
      <c r="C586" t="s">
        <v>87</v>
      </c>
      <c r="E586" t="s">
        <v>552</v>
      </c>
      <c r="F586" t="s">
        <v>553</v>
      </c>
      <c r="H586" t="s">
        <v>535</v>
      </c>
      <c r="L586" t="s">
        <v>469</v>
      </c>
      <c r="AH586" s="51"/>
    </row>
    <row r="587" spans="1:34" x14ac:dyDescent="0.25">
      <c r="A587" s="46" t="s">
        <v>91</v>
      </c>
      <c r="B587" s="33"/>
      <c r="C587" t="s">
        <v>89</v>
      </c>
      <c r="E587" t="s">
        <v>552</v>
      </c>
      <c r="F587" t="s">
        <v>553</v>
      </c>
      <c r="H587" t="s">
        <v>535</v>
      </c>
      <c r="L587" t="s">
        <v>469</v>
      </c>
      <c r="AH587" s="51"/>
    </row>
    <row r="588" spans="1:34" x14ac:dyDescent="0.25">
      <c r="A588" s="46" t="s">
        <v>84</v>
      </c>
      <c r="B588" s="33"/>
      <c r="C588" t="s">
        <v>83</v>
      </c>
      <c r="E588" t="s">
        <v>552</v>
      </c>
      <c r="F588" t="s">
        <v>553</v>
      </c>
      <c r="H588" t="s">
        <v>535</v>
      </c>
      <c r="L588" t="s">
        <v>469</v>
      </c>
      <c r="AH588" s="51"/>
    </row>
    <row r="589" spans="1:34" x14ac:dyDescent="0.25">
      <c r="A589" s="46" t="s">
        <v>85</v>
      </c>
      <c r="B589" s="33"/>
      <c r="C589" t="s">
        <v>86</v>
      </c>
      <c r="E589" t="s">
        <v>552</v>
      </c>
      <c r="F589" t="s">
        <v>553</v>
      </c>
      <c r="H589" t="s">
        <v>535</v>
      </c>
      <c r="L589" t="s">
        <v>469</v>
      </c>
      <c r="AH589" s="51"/>
    </row>
    <row r="590" spans="1:34" x14ac:dyDescent="0.25">
      <c r="A590" s="46" t="s">
        <v>84</v>
      </c>
      <c r="B590" s="33"/>
      <c r="C590" t="s">
        <v>83</v>
      </c>
      <c r="E590" t="s">
        <v>552</v>
      </c>
      <c r="F590" t="s">
        <v>553</v>
      </c>
      <c r="H590" t="s">
        <v>535</v>
      </c>
      <c r="L590" t="s">
        <v>469</v>
      </c>
      <c r="AH590" s="51"/>
    </row>
    <row r="591" spans="1:34" x14ac:dyDescent="0.25">
      <c r="A591" s="46" t="s">
        <v>86</v>
      </c>
      <c r="B591" s="33"/>
      <c r="C591" t="s">
        <v>87</v>
      </c>
      <c r="E591" t="s">
        <v>552</v>
      </c>
      <c r="F591" t="s">
        <v>553</v>
      </c>
      <c r="H591" t="s">
        <v>535</v>
      </c>
      <c r="L591" t="s">
        <v>469</v>
      </c>
      <c r="AH591" s="51"/>
    </row>
    <row r="592" spans="1:34" x14ac:dyDescent="0.25">
      <c r="A592" s="46" t="s">
        <v>84</v>
      </c>
      <c r="B592" s="33"/>
      <c r="C592" t="s">
        <v>83</v>
      </c>
      <c r="E592" t="s">
        <v>552</v>
      </c>
      <c r="F592" t="s">
        <v>553</v>
      </c>
      <c r="H592" t="s">
        <v>535</v>
      </c>
      <c r="L592" t="s">
        <v>469</v>
      </c>
      <c r="AH592" s="51"/>
    </row>
    <row r="593" spans="1:34" x14ac:dyDescent="0.25">
      <c r="A593" s="46" t="s">
        <v>84</v>
      </c>
      <c r="B593" s="33"/>
      <c r="C593" t="s">
        <v>83</v>
      </c>
      <c r="E593" t="s">
        <v>552</v>
      </c>
      <c r="F593" t="s">
        <v>553</v>
      </c>
      <c r="H593" t="s">
        <v>535</v>
      </c>
      <c r="L593" t="s">
        <v>469</v>
      </c>
      <c r="AH593" s="51"/>
    </row>
    <row r="594" spans="1:34" x14ac:dyDescent="0.25">
      <c r="A594" s="46" t="s">
        <v>85</v>
      </c>
      <c r="B594" s="33"/>
      <c r="C594" t="s">
        <v>86</v>
      </c>
      <c r="E594" t="s">
        <v>552</v>
      </c>
      <c r="F594" t="s">
        <v>553</v>
      </c>
      <c r="H594" t="s">
        <v>535</v>
      </c>
      <c r="L594" t="s">
        <v>469</v>
      </c>
      <c r="AH594" s="51"/>
    </row>
    <row r="595" spans="1:34" x14ac:dyDescent="0.25">
      <c r="A595" s="46" t="s">
        <v>86</v>
      </c>
      <c r="B595" s="33"/>
      <c r="C595" t="s">
        <v>87</v>
      </c>
      <c r="E595" t="s">
        <v>552</v>
      </c>
      <c r="F595" t="s">
        <v>553</v>
      </c>
      <c r="H595" t="s">
        <v>535</v>
      </c>
      <c r="L595" t="s">
        <v>469</v>
      </c>
      <c r="AH595" s="51"/>
    </row>
    <row r="596" spans="1:34" x14ac:dyDescent="0.25">
      <c r="A596" s="46" t="s">
        <v>86</v>
      </c>
      <c r="B596" s="33"/>
      <c r="C596" t="s">
        <v>87</v>
      </c>
      <c r="E596" t="s">
        <v>552</v>
      </c>
      <c r="F596" t="s">
        <v>553</v>
      </c>
      <c r="H596" t="s">
        <v>535</v>
      </c>
      <c r="L596" t="s">
        <v>469</v>
      </c>
      <c r="AH596" s="51"/>
    </row>
    <row r="597" spans="1:34" x14ac:dyDescent="0.25">
      <c r="A597" s="46" t="s">
        <v>84</v>
      </c>
      <c r="B597" s="33"/>
      <c r="C597" t="s">
        <v>83</v>
      </c>
      <c r="E597" t="s">
        <v>552</v>
      </c>
      <c r="F597" t="s">
        <v>553</v>
      </c>
      <c r="H597" t="s">
        <v>535</v>
      </c>
      <c r="L597" t="s">
        <v>469</v>
      </c>
      <c r="AH597" s="51"/>
    </row>
    <row r="598" spans="1:34" x14ac:dyDescent="0.25">
      <c r="A598" s="46" t="s">
        <v>86</v>
      </c>
      <c r="B598" s="33"/>
      <c r="C598" t="s">
        <v>87</v>
      </c>
      <c r="E598" t="s">
        <v>552</v>
      </c>
      <c r="F598" t="s">
        <v>553</v>
      </c>
      <c r="H598" t="s">
        <v>535</v>
      </c>
      <c r="L598" t="s">
        <v>469</v>
      </c>
      <c r="AH598" s="51"/>
    </row>
    <row r="599" spans="1:34" x14ac:dyDescent="0.25">
      <c r="A599" s="46" t="s">
        <v>86</v>
      </c>
      <c r="B599" s="33"/>
      <c r="C599" t="s">
        <v>87</v>
      </c>
      <c r="E599" t="s">
        <v>552</v>
      </c>
      <c r="F599" t="s">
        <v>553</v>
      </c>
      <c r="H599" t="s">
        <v>535</v>
      </c>
      <c r="L599" t="s">
        <v>469</v>
      </c>
      <c r="AH599" s="51"/>
    </row>
    <row r="600" spans="1:34" x14ac:dyDescent="0.25">
      <c r="A600" s="46" t="s">
        <v>127</v>
      </c>
      <c r="B600" s="33"/>
      <c r="C600" t="s">
        <v>94</v>
      </c>
      <c r="E600" t="s">
        <v>552</v>
      </c>
      <c r="F600" t="s">
        <v>553</v>
      </c>
      <c r="H600" t="s">
        <v>535</v>
      </c>
      <c r="L600" t="s">
        <v>469</v>
      </c>
      <c r="AH600" s="51"/>
    </row>
    <row r="601" spans="1:34" ht="15.75" thickBot="1" x14ac:dyDescent="0.3">
      <c r="A601" s="60" t="s">
        <v>85</v>
      </c>
      <c r="B601" s="59"/>
      <c r="C601" s="54" t="s">
        <v>86</v>
      </c>
      <c r="D601" s="54" t="s">
        <v>473</v>
      </c>
      <c r="E601" s="54" t="s">
        <v>552</v>
      </c>
      <c r="F601" s="54" t="s">
        <v>553</v>
      </c>
      <c r="G601" s="54"/>
      <c r="H601" s="54" t="s">
        <v>535</v>
      </c>
      <c r="I601" s="54"/>
      <c r="J601" s="54"/>
      <c r="K601" s="54"/>
      <c r="L601" s="54" t="s">
        <v>469</v>
      </c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7"/>
    </row>
    <row r="602" spans="1:34" ht="15.75" thickTop="1" x14ac:dyDescent="0.25">
      <c r="A602" s="43" t="s">
        <v>85</v>
      </c>
      <c r="B602" s="40"/>
      <c r="C602" s="58" t="s">
        <v>86</v>
      </c>
      <c r="D602" s="58" t="s">
        <v>472</v>
      </c>
      <c r="E602" s="58" t="s">
        <v>555</v>
      </c>
      <c r="F602" s="58" t="s">
        <v>556</v>
      </c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61"/>
    </row>
    <row r="603" spans="1:34" x14ac:dyDescent="0.25">
      <c r="A603" s="46" t="s">
        <v>82</v>
      </c>
      <c r="B603" s="33"/>
      <c r="C603" t="s">
        <v>83</v>
      </c>
      <c r="E603" t="s">
        <v>555</v>
      </c>
      <c r="F603" t="s">
        <v>556</v>
      </c>
      <c r="AH603" s="51"/>
    </row>
    <row r="604" spans="1:34" x14ac:dyDescent="0.25">
      <c r="A604" s="46" t="s">
        <v>86</v>
      </c>
      <c r="B604" s="33"/>
      <c r="C604" t="s">
        <v>87</v>
      </c>
      <c r="E604" t="s">
        <v>555</v>
      </c>
      <c r="F604" t="s">
        <v>556</v>
      </c>
      <c r="AH604" s="51"/>
    </row>
    <row r="605" spans="1:34" x14ac:dyDescent="0.25">
      <c r="A605" s="46" t="s">
        <v>86</v>
      </c>
      <c r="B605" s="33"/>
      <c r="C605" t="s">
        <v>87</v>
      </c>
      <c r="E605" t="s">
        <v>555</v>
      </c>
      <c r="F605" t="s">
        <v>556</v>
      </c>
      <c r="AH605" s="51"/>
    </row>
    <row r="606" spans="1:34" x14ac:dyDescent="0.25">
      <c r="A606" s="46" t="s">
        <v>86</v>
      </c>
      <c r="B606" s="33"/>
      <c r="C606" t="s">
        <v>87</v>
      </c>
      <c r="E606" t="s">
        <v>555</v>
      </c>
      <c r="F606" t="s">
        <v>556</v>
      </c>
      <c r="AH606" s="51"/>
    </row>
    <row r="607" spans="1:34" x14ac:dyDescent="0.25">
      <c r="A607" s="46" t="s">
        <v>82</v>
      </c>
      <c r="B607" s="33"/>
      <c r="C607" t="s">
        <v>83</v>
      </c>
      <c r="E607" t="s">
        <v>555</v>
      </c>
      <c r="F607" t="s">
        <v>556</v>
      </c>
      <c r="AH607" s="51"/>
    </row>
    <row r="608" spans="1:34" x14ac:dyDescent="0.25">
      <c r="A608" s="46" t="s">
        <v>84</v>
      </c>
      <c r="B608" s="33"/>
      <c r="C608" t="s">
        <v>83</v>
      </c>
      <c r="E608" t="s">
        <v>555</v>
      </c>
      <c r="F608" t="s">
        <v>556</v>
      </c>
      <c r="AH608" s="51"/>
    </row>
    <row r="609" spans="1:34" x14ac:dyDescent="0.25">
      <c r="A609" s="46" t="s">
        <v>82</v>
      </c>
      <c r="B609" s="33"/>
      <c r="C609" t="s">
        <v>83</v>
      </c>
      <c r="E609" t="s">
        <v>555</v>
      </c>
      <c r="F609" t="s">
        <v>556</v>
      </c>
      <c r="AH609" s="51"/>
    </row>
    <row r="610" spans="1:34" x14ac:dyDescent="0.25">
      <c r="A610" s="46" t="s">
        <v>91</v>
      </c>
      <c r="B610" s="33"/>
      <c r="C610" t="s">
        <v>89</v>
      </c>
      <c r="E610" t="s">
        <v>555</v>
      </c>
      <c r="F610" t="s">
        <v>556</v>
      </c>
      <c r="AH610" s="51"/>
    </row>
    <row r="611" spans="1:34" x14ac:dyDescent="0.25">
      <c r="A611" s="46" t="s">
        <v>84</v>
      </c>
      <c r="B611" s="33"/>
      <c r="C611" t="s">
        <v>83</v>
      </c>
      <c r="E611" t="s">
        <v>555</v>
      </c>
      <c r="F611" t="s">
        <v>556</v>
      </c>
      <c r="AH611" s="51"/>
    </row>
    <row r="612" spans="1:34" x14ac:dyDescent="0.25">
      <c r="A612" s="46" t="s">
        <v>84</v>
      </c>
      <c r="B612" s="33"/>
      <c r="C612" t="s">
        <v>83</v>
      </c>
      <c r="E612" t="s">
        <v>555</v>
      </c>
      <c r="F612" t="s">
        <v>556</v>
      </c>
      <c r="AH612" s="51"/>
    </row>
    <row r="613" spans="1:34" x14ac:dyDescent="0.25">
      <c r="A613" s="46"/>
      <c r="B613" s="33"/>
      <c r="E613" t="s">
        <v>555</v>
      </c>
      <c r="F613" t="s">
        <v>556</v>
      </c>
      <c r="AH613" s="51"/>
    </row>
    <row r="614" spans="1:34" x14ac:dyDescent="0.25">
      <c r="A614" s="46" t="s">
        <v>85</v>
      </c>
      <c r="B614" s="33"/>
      <c r="C614" t="s">
        <v>86</v>
      </c>
      <c r="E614" t="s">
        <v>555</v>
      </c>
      <c r="F614" t="s">
        <v>556</v>
      </c>
      <c r="AH614" s="51"/>
    </row>
    <row r="615" spans="1:34" x14ac:dyDescent="0.25">
      <c r="A615" s="46" t="s">
        <v>92</v>
      </c>
      <c r="B615" s="33"/>
      <c r="C615" t="s">
        <v>87</v>
      </c>
      <c r="E615" t="s">
        <v>555</v>
      </c>
      <c r="F615" t="s">
        <v>556</v>
      </c>
      <c r="AH615" s="51"/>
    </row>
    <row r="616" spans="1:34" x14ac:dyDescent="0.25">
      <c r="A616" s="46" t="s">
        <v>82</v>
      </c>
      <c r="B616" s="33"/>
      <c r="C616" t="s">
        <v>83</v>
      </c>
      <c r="E616" t="s">
        <v>555</v>
      </c>
      <c r="F616" t="s">
        <v>556</v>
      </c>
      <c r="AH616" s="51"/>
    </row>
    <row r="617" spans="1:34" x14ac:dyDescent="0.25">
      <c r="A617" s="46" t="s">
        <v>84</v>
      </c>
      <c r="B617" s="33"/>
      <c r="C617" t="s">
        <v>83</v>
      </c>
      <c r="E617" t="s">
        <v>555</v>
      </c>
      <c r="F617" t="s">
        <v>556</v>
      </c>
      <c r="AH617" s="51"/>
    </row>
    <row r="618" spans="1:34" x14ac:dyDescent="0.25">
      <c r="A618" s="46" t="s">
        <v>82</v>
      </c>
      <c r="B618" s="33"/>
      <c r="C618" t="s">
        <v>83</v>
      </c>
      <c r="E618" t="s">
        <v>555</v>
      </c>
      <c r="F618" t="s">
        <v>556</v>
      </c>
      <c r="AH618" s="51"/>
    </row>
    <row r="619" spans="1:34" x14ac:dyDescent="0.25">
      <c r="A619" s="46" t="s">
        <v>91</v>
      </c>
      <c r="B619" s="33"/>
      <c r="C619" t="s">
        <v>89</v>
      </c>
      <c r="E619" t="s">
        <v>555</v>
      </c>
      <c r="F619" t="s">
        <v>556</v>
      </c>
      <c r="AH619" s="51"/>
    </row>
    <row r="620" spans="1:34" x14ac:dyDescent="0.25">
      <c r="A620" s="46" t="s">
        <v>84</v>
      </c>
      <c r="B620" s="33"/>
      <c r="C620" t="s">
        <v>83</v>
      </c>
      <c r="E620" t="s">
        <v>555</v>
      </c>
      <c r="F620" t="s">
        <v>556</v>
      </c>
      <c r="AH620" s="51"/>
    </row>
    <row r="621" spans="1:34" x14ac:dyDescent="0.25">
      <c r="A621" s="46" t="s">
        <v>84</v>
      </c>
      <c r="B621" s="33"/>
      <c r="C621" t="s">
        <v>83</v>
      </c>
      <c r="E621" t="s">
        <v>555</v>
      </c>
      <c r="F621" t="s">
        <v>556</v>
      </c>
      <c r="AH621" s="51"/>
    </row>
    <row r="622" spans="1:34" x14ac:dyDescent="0.25">
      <c r="A622" s="46" t="s">
        <v>86</v>
      </c>
      <c r="B622" s="33"/>
      <c r="C622" t="s">
        <v>87</v>
      </c>
      <c r="E622" t="s">
        <v>555</v>
      </c>
      <c r="F622" t="s">
        <v>556</v>
      </c>
      <c r="AH622" s="51"/>
    </row>
    <row r="623" spans="1:34" x14ac:dyDescent="0.25">
      <c r="A623" s="46" t="s">
        <v>129</v>
      </c>
      <c r="B623" s="33"/>
      <c r="C623" t="s">
        <v>94</v>
      </c>
      <c r="E623" t="s">
        <v>555</v>
      </c>
      <c r="F623" t="s">
        <v>556</v>
      </c>
      <c r="AH623" s="51"/>
    </row>
    <row r="624" spans="1:34" x14ac:dyDescent="0.25">
      <c r="A624" s="46" t="s">
        <v>84</v>
      </c>
      <c r="B624" s="33"/>
      <c r="C624" t="s">
        <v>83</v>
      </c>
      <c r="E624" t="s">
        <v>555</v>
      </c>
      <c r="F624" t="s">
        <v>556</v>
      </c>
      <c r="AH624" s="51"/>
    </row>
    <row r="625" spans="1:34" x14ac:dyDescent="0.25">
      <c r="A625" s="46" t="s">
        <v>84</v>
      </c>
      <c r="B625" s="33"/>
      <c r="C625" t="s">
        <v>83</v>
      </c>
      <c r="E625" t="s">
        <v>555</v>
      </c>
      <c r="F625" t="s">
        <v>556</v>
      </c>
      <c r="AH625" s="51"/>
    </row>
    <row r="626" spans="1:34" ht="15.75" thickBot="1" x14ac:dyDescent="0.3">
      <c r="A626" s="60" t="s">
        <v>84</v>
      </c>
      <c r="B626" s="59"/>
      <c r="C626" s="54" t="s">
        <v>83</v>
      </c>
      <c r="D626" s="54" t="s">
        <v>473</v>
      </c>
      <c r="E626" s="54" t="s">
        <v>555</v>
      </c>
      <c r="F626" s="54" t="s">
        <v>556</v>
      </c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7"/>
    </row>
    <row r="627" spans="1:34" ht="15.75" thickTop="1" x14ac:dyDescent="0.25">
      <c r="A627" s="43" t="s">
        <v>86</v>
      </c>
      <c r="B627" s="40"/>
      <c r="C627" s="58" t="s">
        <v>87</v>
      </c>
      <c r="D627" s="58" t="s">
        <v>472</v>
      </c>
      <c r="E627" s="58" t="s">
        <v>558</v>
      </c>
      <c r="F627" s="58" t="s">
        <v>559</v>
      </c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61"/>
    </row>
    <row r="628" spans="1:34" x14ac:dyDescent="0.25">
      <c r="A628" s="46" t="s">
        <v>86</v>
      </c>
      <c r="B628" s="33"/>
      <c r="C628" t="s">
        <v>87</v>
      </c>
      <c r="E628" t="s">
        <v>558</v>
      </c>
      <c r="F628" t="s">
        <v>559</v>
      </c>
      <c r="AH628" s="51"/>
    </row>
    <row r="629" spans="1:34" x14ac:dyDescent="0.25">
      <c r="A629" s="46" t="s">
        <v>82</v>
      </c>
      <c r="B629" s="33"/>
      <c r="C629" t="s">
        <v>83</v>
      </c>
      <c r="E629" t="s">
        <v>558</v>
      </c>
      <c r="F629" t="s">
        <v>559</v>
      </c>
      <c r="AH629" s="51"/>
    </row>
    <row r="630" spans="1:34" x14ac:dyDescent="0.25">
      <c r="A630" s="46" t="s">
        <v>86</v>
      </c>
      <c r="B630" s="33"/>
      <c r="C630" t="s">
        <v>87</v>
      </c>
      <c r="E630" t="s">
        <v>558</v>
      </c>
      <c r="F630" t="s">
        <v>559</v>
      </c>
      <c r="AH630" s="51"/>
    </row>
    <row r="631" spans="1:34" x14ac:dyDescent="0.25">
      <c r="A631" s="46" t="s">
        <v>86</v>
      </c>
      <c r="B631" s="33"/>
      <c r="C631" t="s">
        <v>87</v>
      </c>
      <c r="E631" t="s">
        <v>558</v>
      </c>
      <c r="F631" t="s">
        <v>559</v>
      </c>
      <c r="AH631" s="51"/>
    </row>
    <row r="632" spans="1:34" x14ac:dyDescent="0.25">
      <c r="A632" s="46" t="s">
        <v>86</v>
      </c>
      <c r="B632" s="33"/>
      <c r="C632" t="s">
        <v>87</v>
      </c>
      <c r="E632" t="s">
        <v>558</v>
      </c>
      <c r="F632" t="s">
        <v>559</v>
      </c>
      <c r="AH632" s="51"/>
    </row>
    <row r="633" spans="1:34" x14ac:dyDescent="0.25">
      <c r="A633" s="46" t="s">
        <v>86</v>
      </c>
      <c r="B633" s="33"/>
      <c r="C633" t="s">
        <v>87</v>
      </c>
      <c r="E633" t="s">
        <v>558</v>
      </c>
      <c r="F633" t="s">
        <v>559</v>
      </c>
      <c r="AH633" s="51"/>
    </row>
    <row r="634" spans="1:34" x14ac:dyDescent="0.25">
      <c r="A634" s="46" t="s">
        <v>84</v>
      </c>
      <c r="B634" s="33"/>
      <c r="C634" t="s">
        <v>83</v>
      </c>
      <c r="E634" t="s">
        <v>558</v>
      </c>
      <c r="F634" t="s">
        <v>559</v>
      </c>
      <c r="AH634" s="51"/>
    </row>
    <row r="635" spans="1:34" x14ac:dyDescent="0.25">
      <c r="A635" s="46" t="s">
        <v>86</v>
      </c>
      <c r="B635" s="33"/>
      <c r="C635" t="s">
        <v>87</v>
      </c>
      <c r="E635" t="s">
        <v>558</v>
      </c>
      <c r="F635" t="s">
        <v>559</v>
      </c>
      <c r="AH635" s="51"/>
    </row>
    <row r="636" spans="1:34" x14ac:dyDescent="0.25">
      <c r="A636" s="46" t="s">
        <v>84</v>
      </c>
      <c r="B636" s="33"/>
      <c r="C636" t="s">
        <v>83</v>
      </c>
      <c r="E636" t="s">
        <v>558</v>
      </c>
      <c r="F636" t="s">
        <v>559</v>
      </c>
      <c r="AH636" s="51"/>
    </row>
    <row r="637" spans="1:34" x14ac:dyDescent="0.25">
      <c r="A637" s="46" t="s">
        <v>86</v>
      </c>
      <c r="B637" s="33"/>
      <c r="C637" t="s">
        <v>87</v>
      </c>
      <c r="E637" t="s">
        <v>558</v>
      </c>
      <c r="F637" t="s">
        <v>559</v>
      </c>
      <c r="AH637" s="51"/>
    </row>
    <row r="638" spans="1:34" x14ac:dyDescent="0.25">
      <c r="A638" s="46" t="s">
        <v>86</v>
      </c>
      <c r="B638" s="33"/>
      <c r="C638" t="s">
        <v>87</v>
      </c>
      <c r="E638" t="s">
        <v>558</v>
      </c>
      <c r="F638" t="s">
        <v>559</v>
      </c>
      <c r="AH638" s="51"/>
    </row>
    <row r="639" spans="1:34" x14ac:dyDescent="0.25">
      <c r="A639" s="46" t="s">
        <v>86</v>
      </c>
      <c r="B639" s="33"/>
      <c r="C639" t="s">
        <v>87</v>
      </c>
      <c r="E639" t="s">
        <v>558</v>
      </c>
      <c r="F639" t="s">
        <v>559</v>
      </c>
      <c r="AH639" s="51"/>
    </row>
    <row r="640" spans="1:34" x14ac:dyDescent="0.25">
      <c r="A640" s="46" t="s">
        <v>86</v>
      </c>
      <c r="B640" s="33"/>
      <c r="C640" t="s">
        <v>87</v>
      </c>
      <c r="E640" t="s">
        <v>558</v>
      </c>
      <c r="F640" t="s">
        <v>559</v>
      </c>
      <c r="AH640" s="51"/>
    </row>
    <row r="641" spans="1:34" x14ac:dyDescent="0.25">
      <c r="A641" s="46" t="s">
        <v>82</v>
      </c>
      <c r="B641" s="33"/>
      <c r="C641" t="s">
        <v>83</v>
      </c>
      <c r="E641" t="s">
        <v>558</v>
      </c>
      <c r="F641" t="s">
        <v>559</v>
      </c>
      <c r="AH641" s="51"/>
    </row>
    <row r="642" spans="1:34" x14ac:dyDescent="0.25">
      <c r="A642" s="46" t="s">
        <v>86</v>
      </c>
      <c r="B642" s="33"/>
      <c r="C642" t="s">
        <v>87</v>
      </c>
      <c r="E642" t="s">
        <v>558</v>
      </c>
      <c r="F642" t="s">
        <v>559</v>
      </c>
      <c r="AH642" s="51"/>
    </row>
    <row r="643" spans="1:34" x14ac:dyDescent="0.25">
      <c r="A643" s="46" t="s">
        <v>86</v>
      </c>
      <c r="B643" s="33"/>
      <c r="C643" t="s">
        <v>87</v>
      </c>
      <c r="E643" t="s">
        <v>558</v>
      </c>
      <c r="F643" t="s">
        <v>559</v>
      </c>
      <c r="AH643" s="51"/>
    </row>
    <row r="644" spans="1:34" x14ac:dyDescent="0.25">
      <c r="A644" s="46" t="s">
        <v>86</v>
      </c>
      <c r="B644" s="33"/>
      <c r="C644" t="s">
        <v>87</v>
      </c>
      <c r="E644" t="s">
        <v>558</v>
      </c>
      <c r="F644" t="s">
        <v>559</v>
      </c>
      <c r="AH644" s="51"/>
    </row>
    <row r="645" spans="1:34" x14ac:dyDescent="0.25">
      <c r="A645" s="46" t="s">
        <v>96</v>
      </c>
      <c r="B645" s="33"/>
      <c r="C645" t="s">
        <v>87</v>
      </c>
      <c r="E645" t="s">
        <v>558</v>
      </c>
      <c r="F645" t="s">
        <v>559</v>
      </c>
      <c r="AH645" s="51"/>
    </row>
    <row r="646" spans="1:34" x14ac:dyDescent="0.25">
      <c r="A646" s="46" t="s">
        <v>86</v>
      </c>
      <c r="B646" s="33"/>
      <c r="C646" t="s">
        <v>87</v>
      </c>
      <c r="E646" t="s">
        <v>558</v>
      </c>
      <c r="F646" t="s">
        <v>559</v>
      </c>
      <c r="AH646" s="51"/>
    </row>
    <row r="647" spans="1:34" x14ac:dyDescent="0.25">
      <c r="A647" s="46" t="s">
        <v>91</v>
      </c>
      <c r="B647" s="33"/>
      <c r="C647" t="s">
        <v>89</v>
      </c>
      <c r="E647" t="s">
        <v>558</v>
      </c>
      <c r="F647" t="s">
        <v>559</v>
      </c>
      <c r="AH647" s="51"/>
    </row>
    <row r="648" spans="1:34" x14ac:dyDescent="0.25">
      <c r="A648" s="46" t="s">
        <v>84</v>
      </c>
      <c r="B648" s="33"/>
      <c r="C648" t="s">
        <v>83</v>
      </c>
      <c r="E648" t="s">
        <v>558</v>
      </c>
      <c r="F648" t="s">
        <v>559</v>
      </c>
      <c r="AH648" s="51"/>
    </row>
    <row r="649" spans="1:34" x14ac:dyDescent="0.25">
      <c r="A649" s="46" t="s">
        <v>91</v>
      </c>
      <c r="B649" s="33"/>
      <c r="C649" t="s">
        <v>89</v>
      </c>
      <c r="E649" t="s">
        <v>558</v>
      </c>
      <c r="F649" t="s">
        <v>559</v>
      </c>
      <c r="AH649" s="51"/>
    </row>
    <row r="650" spans="1:34" x14ac:dyDescent="0.25">
      <c r="A650" s="46" t="s">
        <v>86</v>
      </c>
      <c r="B650" s="33"/>
      <c r="C650" t="s">
        <v>87</v>
      </c>
      <c r="E650" t="s">
        <v>558</v>
      </c>
      <c r="F650" t="s">
        <v>559</v>
      </c>
      <c r="AH650" s="51"/>
    </row>
    <row r="651" spans="1:34" ht="15.75" thickBot="1" x14ac:dyDescent="0.3">
      <c r="A651" s="60" t="s">
        <v>86</v>
      </c>
      <c r="B651" s="59"/>
      <c r="C651" s="54" t="s">
        <v>87</v>
      </c>
      <c r="D651" s="54" t="s">
        <v>473</v>
      </c>
      <c r="E651" s="54" t="s">
        <v>558</v>
      </c>
      <c r="F651" s="54" t="s">
        <v>559</v>
      </c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7"/>
    </row>
    <row r="652" spans="1:34" ht="15.75" thickTop="1" x14ac:dyDescent="0.25">
      <c r="A652" s="43" t="s">
        <v>84</v>
      </c>
      <c r="B652" s="40"/>
      <c r="C652" s="58" t="s">
        <v>83</v>
      </c>
      <c r="D652" s="58" t="s">
        <v>472</v>
      </c>
      <c r="E652" s="58" t="s">
        <v>560</v>
      </c>
      <c r="F652" s="58" t="s">
        <v>561</v>
      </c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61"/>
    </row>
    <row r="653" spans="1:34" x14ac:dyDescent="0.25">
      <c r="A653" s="46" t="s">
        <v>82</v>
      </c>
      <c r="B653" s="33"/>
      <c r="C653" t="s">
        <v>83</v>
      </c>
      <c r="E653" t="s">
        <v>560</v>
      </c>
      <c r="F653" t="s">
        <v>561</v>
      </c>
      <c r="AH653" s="51"/>
    </row>
    <row r="654" spans="1:34" x14ac:dyDescent="0.25">
      <c r="A654" s="46" t="s">
        <v>84</v>
      </c>
      <c r="B654" s="33"/>
      <c r="C654" t="s">
        <v>83</v>
      </c>
      <c r="E654" t="s">
        <v>560</v>
      </c>
      <c r="F654" t="s">
        <v>561</v>
      </c>
      <c r="AH654" s="51"/>
    </row>
    <row r="655" spans="1:34" x14ac:dyDescent="0.25">
      <c r="A655" s="46" t="s">
        <v>82</v>
      </c>
      <c r="B655" s="33"/>
      <c r="C655" t="s">
        <v>83</v>
      </c>
      <c r="E655" t="s">
        <v>560</v>
      </c>
      <c r="F655" t="s">
        <v>561</v>
      </c>
      <c r="AH655" s="51"/>
    </row>
    <row r="656" spans="1:34" x14ac:dyDescent="0.25">
      <c r="A656" s="46" t="s">
        <v>86</v>
      </c>
      <c r="B656" s="33"/>
      <c r="C656" t="s">
        <v>87</v>
      </c>
      <c r="E656" t="s">
        <v>560</v>
      </c>
      <c r="F656" t="s">
        <v>561</v>
      </c>
      <c r="AH656" s="51"/>
    </row>
    <row r="657" spans="1:34" x14ac:dyDescent="0.25">
      <c r="A657" s="46" t="s">
        <v>82</v>
      </c>
      <c r="B657" s="33"/>
      <c r="C657" t="s">
        <v>83</v>
      </c>
      <c r="E657" t="s">
        <v>560</v>
      </c>
      <c r="F657" t="s">
        <v>561</v>
      </c>
      <c r="AH657" s="51"/>
    </row>
    <row r="658" spans="1:34" x14ac:dyDescent="0.25">
      <c r="A658" s="46" t="s">
        <v>82</v>
      </c>
      <c r="B658" s="33"/>
      <c r="C658" t="s">
        <v>83</v>
      </c>
      <c r="E658" t="s">
        <v>560</v>
      </c>
      <c r="F658" t="s">
        <v>561</v>
      </c>
      <c r="AH658" s="51"/>
    </row>
    <row r="659" spans="1:34" x14ac:dyDescent="0.25">
      <c r="A659" s="46" t="s">
        <v>92</v>
      </c>
      <c r="B659" s="33"/>
      <c r="C659" t="s">
        <v>87</v>
      </c>
      <c r="E659" t="s">
        <v>560</v>
      </c>
      <c r="F659" t="s">
        <v>561</v>
      </c>
      <c r="AH659" s="51"/>
    </row>
    <row r="660" spans="1:34" x14ac:dyDescent="0.25">
      <c r="A660" s="46" t="s">
        <v>82</v>
      </c>
      <c r="B660" s="33"/>
      <c r="C660" t="s">
        <v>83</v>
      </c>
      <c r="E660" t="s">
        <v>560</v>
      </c>
      <c r="F660" t="s">
        <v>561</v>
      </c>
      <c r="AH660" s="51"/>
    </row>
    <row r="661" spans="1:34" x14ac:dyDescent="0.25">
      <c r="A661" s="46" t="s">
        <v>84</v>
      </c>
      <c r="B661" s="33"/>
      <c r="C661" t="s">
        <v>83</v>
      </c>
      <c r="E661" t="s">
        <v>560</v>
      </c>
      <c r="F661" t="s">
        <v>561</v>
      </c>
      <c r="AH661" s="51"/>
    </row>
    <row r="662" spans="1:34" x14ac:dyDescent="0.25">
      <c r="A662" s="46" t="s">
        <v>82</v>
      </c>
      <c r="B662" s="33"/>
      <c r="C662" t="s">
        <v>83</v>
      </c>
      <c r="E662" t="s">
        <v>560</v>
      </c>
      <c r="F662" t="s">
        <v>561</v>
      </c>
      <c r="AH662" s="51"/>
    </row>
    <row r="663" spans="1:34" x14ac:dyDescent="0.25">
      <c r="A663" s="46" t="s">
        <v>84</v>
      </c>
      <c r="B663" s="33"/>
      <c r="C663" t="s">
        <v>83</v>
      </c>
      <c r="E663" t="s">
        <v>560</v>
      </c>
      <c r="F663" t="s">
        <v>561</v>
      </c>
      <c r="AH663" s="51"/>
    </row>
    <row r="664" spans="1:34" x14ac:dyDescent="0.25">
      <c r="A664" s="46" t="s">
        <v>86</v>
      </c>
      <c r="B664" s="33"/>
      <c r="C664" t="s">
        <v>87</v>
      </c>
      <c r="E664" t="s">
        <v>560</v>
      </c>
      <c r="F664" t="s">
        <v>561</v>
      </c>
      <c r="AH664" s="51"/>
    </row>
    <row r="665" spans="1:34" x14ac:dyDescent="0.25">
      <c r="A665" s="46" t="s">
        <v>84</v>
      </c>
      <c r="B665" s="33"/>
      <c r="C665" t="s">
        <v>83</v>
      </c>
      <c r="E665" t="s">
        <v>560</v>
      </c>
      <c r="F665" t="s">
        <v>561</v>
      </c>
      <c r="AH665" s="51"/>
    </row>
    <row r="666" spans="1:34" x14ac:dyDescent="0.25">
      <c r="A666" s="46" t="s">
        <v>84</v>
      </c>
      <c r="B666" s="33"/>
      <c r="C666" t="s">
        <v>83</v>
      </c>
      <c r="E666" t="s">
        <v>560</v>
      </c>
      <c r="F666" t="s">
        <v>561</v>
      </c>
      <c r="AH666" s="51"/>
    </row>
    <row r="667" spans="1:34" x14ac:dyDescent="0.25">
      <c r="A667" s="46" t="s">
        <v>84</v>
      </c>
      <c r="B667" s="33"/>
      <c r="C667" t="s">
        <v>83</v>
      </c>
      <c r="E667" t="s">
        <v>560</v>
      </c>
      <c r="F667" t="s">
        <v>561</v>
      </c>
      <c r="AH667" s="51"/>
    </row>
    <row r="668" spans="1:34" x14ac:dyDescent="0.25">
      <c r="A668" s="46" t="s">
        <v>84</v>
      </c>
      <c r="B668" s="33"/>
      <c r="C668" t="s">
        <v>83</v>
      </c>
      <c r="E668" t="s">
        <v>560</v>
      </c>
      <c r="F668" t="s">
        <v>561</v>
      </c>
      <c r="AH668" s="51"/>
    </row>
    <row r="669" spans="1:34" x14ac:dyDescent="0.25">
      <c r="A669" s="46" t="s">
        <v>84</v>
      </c>
      <c r="B669" s="33"/>
      <c r="C669" t="s">
        <v>83</v>
      </c>
      <c r="E669" t="s">
        <v>560</v>
      </c>
      <c r="F669" t="s">
        <v>561</v>
      </c>
      <c r="AH669" s="51"/>
    </row>
    <row r="670" spans="1:34" x14ac:dyDescent="0.25">
      <c r="A670" s="46" t="s">
        <v>86</v>
      </c>
      <c r="B670" s="33"/>
      <c r="C670" t="s">
        <v>87</v>
      </c>
      <c r="E670" t="s">
        <v>560</v>
      </c>
      <c r="F670" t="s">
        <v>561</v>
      </c>
      <c r="AH670" s="51"/>
    </row>
    <row r="671" spans="1:34" x14ac:dyDescent="0.25">
      <c r="A671" s="46" t="s">
        <v>84</v>
      </c>
      <c r="B671" s="33"/>
      <c r="C671" t="s">
        <v>83</v>
      </c>
      <c r="E671" t="s">
        <v>560</v>
      </c>
      <c r="F671" t="s">
        <v>561</v>
      </c>
      <c r="AH671" s="51"/>
    </row>
    <row r="672" spans="1:34" x14ac:dyDescent="0.25">
      <c r="A672" s="46" t="s">
        <v>84</v>
      </c>
      <c r="B672" s="33"/>
      <c r="C672" t="s">
        <v>83</v>
      </c>
      <c r="E672" t="s">
        <v>560</v>
      </c>
      <c r="F672" t="s">
        <v>561</v>
      </c>
      <c r="AH672" s="51"/>
    </row>
    <row r="673" spans="1:34" x14ac:dyDescent="0.25">
      <c r="A673" s="46" t="s">
        <v>84</v>
      </c>
      <c r="B673" s="33"/>
      <c r="C673" t="s">
        <v>83</v>
      </c>
      <c r="E673" t="s">
        <v>560</v>
      </c>
      <c r="F673" t="s">
        <v>561</v>
      </c>
      <c r="AH673" s="51"/>
    </row>
    <row r="674" spans="1:34" x14ac:dyDescent="0.25">
      <c r="A674" s="46" t="s">
        <v>84</v>
      </c>
      <c r="B674" s="33"/>
      <c r="C674" t="s">
        <v>83</v>
      </c>
      <c r="E674" t="s">
        <v>560</v>
      </c>
      <c r="F674" t="s">
        <v>561</v>
      </c>
      <c r="AH674" s="51"/>
    </row>
    <row r="675" spans="1:34" x14ac:dyDescent="0.25">
      <c r="A675" s="46" t="s">
        <v>84</v>
      </c>
      <c r="B675" s="33"/>
      <c r="C675" t="s">
        <v>83</v>
      </c>
      <c r="E675" t="s">
        <v>560</v>
      </c>
      <c r="F675" t="s">
        <v>561</v>
      </c>
      <c r="AH675" s="51"/>
    </row>
    <row r="676" spans="1:34" ht="15.75" thickBot="1" x14ac:dyDescent="0.3">
      <c r="A676" s="60" t="s">
        <v>84</v>
      </c>
      <c r="B676" s="59"/>
      <c r="C676" s="54" t="s">
        <v>83</v>
      </c>
      <c r="D676" s="54" t="s">
        <v>473</v>
      </c>
      <c r="E676" s="54" t="s">
        <v>560</v>
      </c>
      <c r="F676" s="54" t="s">
        <v>561</v>
      </c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7"/>
    </row>
    <row r="677" spans="1:34" ht="15.75" thickTop="1" x14ac:dyDescent="0.25">
      <c r="A677" s="43" t="s">
        <v>84</v>
      </c>
      <c r="B677" s="40"/>
      <c r="C677" s="58" t="s">
        <v>83</v>
      </c>
      <c r="D677" s="58" t="s">
        <v>472</v>
      </c>
      <c r="E677" s="58" t="s">
        <v>562</v>
      </c>
      <c r="F677" s="58" t="s">
        <v>563</v>
      </c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61"/>
    </row>
    <row r="678" spans="1:34" x14ac:dyDescent="0.25">
      <c r="A678" s="46" t="s">
        <v>101</v>
      </c>
      <c r="B678" s="33"/>
      <c r="C678" t="s">
        <v>102</v>
      </c>
      <c r="E678" t="s">
        <v>562</v>
      </c>
      <c r="F678" t="s">
        <v>563</v>
      </c>
      <c r="AH678" s="51"/>
    </row>
    <row r="679" spans="1:34" x14ac:dyDescent="0.25">
      <c r="A679" s="46" t="s">
        <v>86</v>
      </c>
      <c r="B679" s="33"/>
      <c r="C679" t="s">
        <v>87</v>
      </c>
      <c r="E679" t="s">
        <v>562</v>
      </c>
      <c r="F679" t="s">
        <v>563</v>
      </c>
      <c r="AH679" s="51"/>
    </row>
    <row r="680" spans="1:34" x14ac:dyDescent="0.25">
      <c r="A680" s="46" t="s">
        <v>86</v>
      </c>
      <c r="B680" s="33"/>
      <c r="C680" t="s">
        <v>87</v>
      </c>
      <c r="E680" t="s">
        <v>562</v>
      </c>
      <c r="F680" t="s">
        <v>563</v>
      </c>
      <c r="AH680" s="51"/>
    </row>
    <row r="681" spans="1:34" x14ac:dyDescent="0.25">
      <c r="A681" s="46" t="s">
        <v>91</v>
      </c>
      <c r="B681" s="33"/>
      <c r="C681" t="s">
        <v>89</v>
      </c>
      <c r="E681" t="s">
        <v>562</v>
      </c>
      <c r="F681" t="s">
        <v>563</v>
      </c>
      <c r="AH681" s="51"/>
    </row>
    <row r="682" spans="1:34" x14ac:dyDescent="0.25">
      <c r="A682" s="46" t="s">
        <v>86</v>
      </c>
      <c r="B682" s="33"/>
      <c r="C682" t="s">
        <v>87</v>
      </c>
      <c r="E682" t="s">
        <v>562</v>
      </c>
      <c r="F682" t="s">
        <v>563</v>
      </c>
      <c r="AH682" s="51"/>
    </row>
    <row r="683" spans="1:34" x14ac:dyDescent="0.25">
      <c r="A683" s="46" t="s">
        <v>86</v>
      </c>
      <c r="B683" s="33"/>
      <c r="C683" t="s">
        <v>87</v>
      </c>
      <c r="E683" t="s">
        <v>562</v>
      </c>
      <c r="F683" t="s">
        <v>563</v>
      </c>
      <c r="AH683" s="51"/>
    </row>
    <row r="684" spans="1:34" x14ac:dyDescent="0.25">
      <c r="A684" s="46" t="s">
        <v>84</v>
      </c>
      <c r="B684" s="33"/>
      <c r="C684" t="s">
        <v>83</v>
      </c>
      <c r="E684" t="s">
        <v>562</v>
      </c>
      <c r="F684" t="s">
        <v>563</v>
      </c>
      <c r="AH684" s="51"/>
    </row>
    <row r="685" spans="1:34" x14ac:dyDescent="0.25">
      <c r="A685" s="46" t="s">
        <v>84</v>
      </c>
      <c r="B685" s="33"/>
      <c r="C685" t="s">
        <v>83</v>
      </c>
      <c r="E685" t="s">
        <v>562</v>
      </c>
      <c r="F685" t="s">
        <v>563</v>
      </c>
      <c r="AH685" s="51"/>
    </row>
    <row r="686" spans="1:34" x14ac:dyDescent="0.25">
      <c r="A686" s="46" t="s">
        <v>86</v>
      </c>
      <c r="B686" s="33"/>
      <c r="C686" t="s">
        <v>87</v>
      </c>
      <c r="E686" t="s">
        <v>562</v>
      </c>
      <c r="F686" t="s">
        <v>563</v>
      </c>
      <c r="AH686" s="51"/>
    </row>
    <row r="687" spans="1:34" x14ac:dyDescent="0.25">
      <c r="A687" s="46" t="s">
        <v>86</v>
      </c>
      <c r="B687" s="33"/>
      <c r="C687" t="s">
        <v>87</v>
      </c>
      <c r="E687" t="s">
        <v>562</v>
      </c>
      <c r="F687" t="s">
        <v>563</v>
      </c>
      <c r="AH687" s="51"/>
    </row>
    <row r="688" spans="1:34" x14ac:dyDescent="0.25">
      <c r="A688" s="46" t="s">
        <v>91</v>
      </c>
      <c r="B688" s="33"/>
      <c r="C688" t="s">
        <v>89</v>
      </c>
      <c r="E688" t="s">
        <v>562</v>
      </c>
      <c r="F688" t="s">
        <v>563</v>
      </c>
      <c r="AH688" s="51"/>
    </row>
    <row r="689" spans="1:34" x14ac:dyDescent="0.25">
      <c r="A689" s="46" t="s">
        <v>82</v>
      </c>
      <c r="B689" s="33"/>
      <c r="C689" t="s">
        <v>83</v>
      </c>
      <c r="E689" t="s">
        <v>562</v>
      </c>
      <c r="F689" t="s">
        <v>563</v>
      </c>
      <c r="AH689" s="51"/>
    </row>
    <row r="690" spans="1:34" x14ac:dyDescent="0.25">
      <c r="A690" s="46" t="s">
        <v>82</v>
      </c>
      <c r="B690" s="33"/>
      <c r="C690" t="s">
        <v>83</v>
      </c>
      <c r="E690" t="s">
        <v>562</v>
      </c>
      <c r="F690" t="s">
        <v>563</v>
      </c>
      <c r="AH690" s="51"/>
    </row>
    <row r="691" spans="1:34" x14ac:dyDescent="0.25">
      <c r="A691" s="46" t="s">
        <v>88</v>
      </c>
      <c r="B691" s="33"/>
      <c r="C691" t="s">
        <v>89</v>
      </c>
      <c r="E691" t="s">
        <v>562</v>
      </c>
      <c r="F691" t="s">
        <v>563</v>
      </c>
      <c r="AH691" s="51"/>
    </row>
    <row r="692" spans="1:34" x14ac:dyDescent="0.25">
      <c r="A692" s="46" t="s">
        <v>82</v>
      </c>
      <c r="B692" s="33"/>
      <c r="C692" t="s">
        <v>83</v>
      </c>
      <c r="E692" t="s">
        <v>562</v>
      </c>
      <c r="F692" t="s">
        <v>563</v>
      </c>
      <c r="AH692" s="51"/>
    </row>
    <row r="693" spans="1:34" x14ac:dyDescent="0.25">
      <c r="A693" s="46" t="s">
        <v>86</v>
      </c>
      <c r="B693" s="33"/>
      <c r="C693" t="s">
        <v>87</v>
      </c>
      <c r="E693" t="s">
        <v>562</v>
      </c>
      <c r="F693" t="s">
        <v>563</v>
      </c>
      <c r="AH693" s="51"/>
    </row>
    <row r="694" spans="1:34" x14ac:dyDescent="0.25">
      <c r="A694" s="46" t="s">
        <v>84</v>
      </c>
      <c r="B694" s="33"/>
      <c r="C694" t="s">
        <v>83</v>
      </c>
      <c r="E694" t="s">
        <v>562</v>
      </c>
      <c r="F694" t="s">
        <v>563</v>
      </c>
      <c r="AH694" s="51"/>
    </row>
    <row r="695" spans="1:34" x14ac:dyDescent="0.25">
      <c r="A695" s="46" t="s">
        <v>84</v>
      </c>
      <c r="B695" s="33"/>
      <c r="C695" t="s">
        <v>83</v>
      </c>
      <c r="E695" t="s">
        <v>562</v>
      </c>
      <c r="F695" t="s">
        <v>563</v>
      </c>
      <c r="AH695" s="51"/>
    </row>
    <row r="696" spans="1:34" x14ac:dyDescent="0.25">
      <c r="A696" s="46" t="s">
        <v>86</v>
      </c>
      <c r="B696" s="33"/>
      <c r="C696" t="s">
        <v>87</v>
      </c>
      <c r="E696" t="s">
        <v>562</v>
      </c>
      <c r="F696" t="s">
        <v>563</v>
      </c>
      <c r="AH696" s="51"/>
    </row>
    <row r="697" spans="1:34" x14ac:dyDescent="0.25">
      <c r="A697" s="46" t="s">
        <v>91</v>
      </c>
      <c r="B697" s="33"/>
      <c r="C697" t="s">
        <v>89</v>
      </c>
      <c r="E697" t="s">
        <v>562</v>
      </c>
      <c r="F697" t="s">
        <v>563</v>
      </c>
      <c r="AH697" s="51"/>
    </row>
    <row r="698" spans="1:34" x14ac:dyDescent="0.25">
      <c r="A698" s="46" t="s">
        <v>82</v>
      </c>
      <c r="B698" s="33"/>
      <c r="C698" t="s">
        <v>83</v>
      </c>
      <c r="E698" t="s">
        <v>562</v>
      </c>
      <c r="F698" t="s">
        <v>563</v>
      </c>
      <c r="AH698" s="51"/>
    </row>
    <row r="699" spans="1:34" x14ac:dyDescent="0.25">
      <c r="A699" s="46" t="s">
        <v>92</v>
      </c>
      <c r="B699" s="33"/>
      <c r="C699" t="s">
        <v>87</v>
      </c>
      <c r="E699" t="s">
        <v>562</v>
      </c>
      <c r="F699" t="s">
        <v>563</v>
      </c>
      <c r="AH699" s="51"/>
    </row>
    <row r="700" spans="1:34" x14ac:dyDescent="0.25">
      <c r="A700" s="46" t="s">
        <v>88</v>
      </c>
      <c r="B700" s="33"/>
      <c r="C700" t="s">
        <v>89</v>
      </c>
      <c r="E700" t="s">
        <v>562</v>
      </c>
      <c r="F700" t="s">
        <v>563</v>
      </c>
      <c r="AH700" s="51"/>
    </row>
    <row r="701" spans="1:34" ht="15.75" thickBot="1" x14ac:dyDescent="0.3">
      <c r="A701" s="60" t="s">
        <v>86</v>
      </c>
      <c r="B701" s="59"/>
      <c r="C701" s="54" t="s">
        <v>87</v>
      </c>
      <c r="D701" s="54" t="s">
        <v>473</v>
      </c>
      <c r="E701" s="54" t="s">
        <v>562</v>
      </c>
      <c r="F701" s="54" t="s">
        <v>563</v>
      </c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7"/>
    </row>
    <row r="702" spans="1:34" ht="15.75" thickTop="1" x14ac:dyDescent="0.25">
      <c r="A702" s="43" t="s">
        <v>84</v>
      </c>
      <c r="B702" s="40"/>
      <c r="C702" s="58" t="s">
        <v>83</v>
      </c>
      <c r="D702" s="58" t="s">
        <v>472</v>
      </c>
      <c r="E702" s="58" t="s">
        <v>564</v>
      </c>
      <c r="F702" s="58" t="s">
        <v>565</v>
      </c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61"/>
    </row>
    <row r="703" spans="1:34" x14ac:dyDescent="0.25">
      <c r="A703" s="46" t="s">
        <v>84</v>
      </c>
      <c r="B703" s="33"/>
      <c r="C703" t="s">
        <v>83</v>
      </c>
      <c r="E703" t="s">
        <v>564</v>
      </c>
      <c r="F703" t="s">
        <v>565</v>
      </c>
      <c r="AH703" s="51"/>
    </row>
    <row r="704" spans="1:34" x14ac:dyDescent="0.25">
      <c r="A704" s="46" t="s">
        <v>84</v>
      </c>
      <c r="B704" s="33"/>
      <c r="C704" t="s">
        <v>83</v>
      </c>
      <c r="E704" t="s">
        <v>564</v>
      </c>
      <c r="F704" t="s">
        <v>565</v>
      </c>
      <c r="AH704" s="51"/>
    </row>
    <row r="705" spans="1:34" x14ac:dyDescent="0.25">
      <c r="A705" s="46" t="s">
        <v>84</v>
      </c>
      <c r="B705" s="33"/>
      <c r="C705" t="s">
        <v>83</v>
      </c>
      <c r="E705" t="s">
        <v>564</v>
      </c>
      <c r="F705" t="s">
        <v>565</v>
      </c>
      <c r="AH705" s="51"/>
    </row>
    <row r="706" spans="1:34" x14ac:dyDescent="0.25">
      <c r="A706" s="46" t="s">
        <v>84</v>
      </c>
      <c r="B706" s="33"/>
      <c r="C706" t="s">
        <v>83</v>
      </c>
      <c r="E706" t="s">
        <v>564</v>
      </c>
      <c r="F706" t="s">
        <v>565</v>
      </c>
      <c r="AH706" s="51"/>
    </row>
    <row r="707" spans="1:34" x14ac:dyDescent="0.25">
      <c r="A707" s="46" t="s">
        <v>86</v>
      </c>
      <c r="B707" s="33"/>
      <c r="C707" t="s">
        <v>87</v>
      </c>
      <c r="E707" t="s">
        <v>564</v>
      </c>
      <c r="F707" t="s">
        <v>565</v>
      </c>
      <c r="AH707" s="51"/>
    </row>
    <row r="708" spans="1:34" x14ac:dyDescent="0.25">
      <c r="A708" s="46" t="s">
        <v>86</v>
      </c>
      <c r="B708" s="33"/>
      <c r="C708" t="s">
        <v>87</v>
      </c>
      <c r="E708" t="s">
        <v>564</v>
      </c>
      <c r="F708" t="s">
        <v>565</v>
      </c>
      <c r="AH708" s="51"/>
    </row>
    <row r="709" spans="1:34" x14ac:dyDescent="0.25">
      <c r="A709" s="46" t="s">
        <v>86</v>
      </c>
      <c r="B709" s="33"/>
      <c r="C709" t="s">
        <v>87</v>
      </c>
      <c r="E709" t="s">
        <v>564</v>
      </c>
      <c r="F709" t="s">
        <v>565</v>
      </c>
      <c r="AH709" s="51"/>
    </row>
    <row r="710" spans="1:34" x14ac:dyDescent="0.25">
      <c r="A710" s="46" t="s">
        <v>85</v>
      </c>
      <c r="B710" s="33"/>
      <c r="C710" t="s">
        <v>86</v>
      </c>
      <c r="E710" t="s">
        <v>564</v>
      </c>
      <c r="F710" t="s">
        <v>565</v>
      </c>
      <c r="AH710" s="51"/>
    </row>
    <row r="711" spans="1:34" x14ac:dyDescent="0.25">
      <c r="A711" s="46" t="s">
        <v>92</v>
      </c>
      <c r="B711" s="33"/>
      <c r="C711" t="s">
        <v>87</v>
      </c>
      <c r="E711" t="s">
        <v>564</v>
      </c>
      <c r="F711" t="s">
        <v>565</v>
      </c>
      <c r="AH711" s="51"/>
    </row>
    <row r="712" spans="1:34" x14ac:dyDescent="0.25">
      <c r="A712" s="46" t="s">
        <v>84</v>
      </c>
      <c r="B712" s="33"/>
      <c r="C712" t="s">
        <v>83</v>
      </c>
      <c r="E712" t="s">
        <v>564</v>
      </c>
      <c r="F712" t="s">
        <v>565</v>
      </c>
      <c r="AH712" s="51"/>
    </row>
    <row r="713" spans="1:34" x14ac:dyDescent="0.25">
      <c r="A713" s="46" t="s">
        <v>86</v>
      </c>
      <c r="B713" s="33"/>
      <c r="C713" t="s">
        <v>87</v>
      </c>
      <c r="E713" t="s">
        <v>564</v>
      </c>
      <c r="F713" t="s">
        <v>565</v>
      </c>
      <c r="AH713" s="51"/>
    </row>
    <row r="714" spans="1:34" x14ac:dyDescent="0.25">
      <c r="A714" s="46" t="s">
        <v>86</v>
      </c>
      <c r="B714" s="33"/>
      <c r="C714" t="s">
        <v>87</v>
      </c>
      <c r="E714" t="s">
        <v>564</v>
      </c>
      <c r="F714" t="s">
        <v>565</v>
      </c>
      <c r="AH714" s="51"/>
    </row>
    <row r="715" spans="1:34" x14ac:dyDescent="0.25">
      <c r="A715" s="46" t="s">
        <v>86</v>
      </c>
      <c r="B715" s="33"/>
      <c r="C715" t="s">
        <v>87</v>
      </c>
      <c r="E715" t="s">
        <v>564</v>
      </c>
      <c r="F715" t="s">
        <v>565</v>
      </c>
      <c r="AH715" s="51"/>
    </row>
    <row r="716" spans="1:34" x14ac:dyDescent="0.25">
      <c r="A716" s="46" t="s">
        <v>91</v>
      </c>
      <c r="B716" s="33"/>
      <c r="C716" t="s">
        <v>89</v>
      </c>
      <c r="E716" t="s">
        <v>564</v>
      </c>
      <c r="F716" t="s">
        <v>565</v>
      </c>
      <c r="AH716" s="51"/>
    </row>
    <row r="717" spans="1:34" x14ac:dyDescent="0.25">
      <c r="A717" s="46" t="s">
        <v>86</v>
      </c>
      <c r="B717" s="33"/>
      <c r="C717" t="s">
        <v>87</v>
      </c>
      <c r="E717" t="s">
        <v>564</v>
      </c>
      <c r="F717" t="s">
        <v>565</v>
      </c>
      <c r="AH717" s="51"/>
    </row>
    <row r="718" spans="1:34" x14ac:dyDescent="0.25">
      <c r="A718" s="46" t="s">
        <v>84</v>
      </c>
      <c r="B718" s="33"/>
      <c r="C718" t="s">
        <v>83</v>
      </c>
      <c r="E718" t="s">
        <v>564</v>
      </c>
      <c r="F718" t="s">
        <v>565</v>
      </c>
      <c r="AH718" s="51"/>
    </row>
    <row r="719" spans="1:34" x14ac:dyDescent="0.25">
      <c r="A719" s="46" t="s">
        <v>127</v>
      </c>
      <c r="B719" s="33"/>
      <c r="C719" t="s">
        <v>94</v>
      </c>
      <c r="E719" t="s">
        <v>564</v>
      </c>
      <c r="F719" t="s">
        <v>565</v>
      </c>
      <c r="AH719" s="51"/>
    </row>
    <row r="720" spans="1:34" x14ac:dyDescent="0.25">
      <c r="A720" s="46" t="s">
        <v>84</v>
      </c>
      <c r="B720" s="33"/>
      <c r="C720" t="s">
        <v>83</v>
      </c>
      <c r="E720" t="s">
        <v>564</v>
      </c>
      <c r="F720" t="s">
        <v>565</v>
      </c>
      <c r="AH720" s="51"/>
    </row>
    <row r="721" spans="1:34" x14ac:dyDescent="0.25">
      <c r="A721" s="46" t="s">
        <v>85</v>
      </c>
      <c r="B721" s="33"/>
      <c r="C721" t="s">
        <v>86</v>
      </c>
      <c r="E721" t="s">
        <v>564</v>
      </c>
      <c r="F721" t="s">
        <v>565</v>
      </c>
      <c r="AH721" s="51"/>
    </row>
    <row r="722" spans="1:34" x14ac:dyDescent="0.25">
      <c r="A722" s="46" t="s">
        <v>84</v>
      </c>
      <c r="B722" s="33"/>
      <c r="C722" t="s">
        <v>83</v>
      </c>
      <c r="E722" t="s">
        <v>564</v>
      </c>
      <c r="F722" t="s">
        <v>565</v>
      </c>
      <c r="AH722" s="51"/>
    </row>
    <row r="723" spans="1:34" x14ac:dyDescent="0.25">
      <c r="A723" s="46" t="s">
        <v>91</v>
      </c>
      <c r="B723" s="33"/>
      <c r="C723" t="s">
        <v>89</v>
      </c>
      <c r="E723" t="s">
        <v>564</v>
      </c>
      <c r="F723" t="s">
        <v>565</v>
      </c>
      <c r="AH723" s="51"/>
    </row>
    <row r="724" spans="1:34" x14ac:dyDescent="0.25">
      <c r="A724" s="46" t="s">
        <v>84</v>
      </c>
      <c r="B724" s="33"/>
      <c r="C724" t="s">
        <v>83</v>
      </c>
      <c r="E724" t="s">
        <v>564</v>
      </c>
      <c r="F724" t="s">
        <v>565</v>
      </c>
      <c r="AH724" s="51"/>
    </row>
    <row r="725" spans="1:34" x14ac:dyDescent="0.25">
      <c r="A725" s="46" t="s">
        <v>82</v>
      </c>
      <c r="B725" s="33"/>
      <c r="C725" t="s">
        <v>83</v>
      </c>
      <c r="E725" t="s">
        <v>564</v>
      </c>
      <c r="F725" t="s">
        <v>565</v>
      </c>
      <c r="AH725" s="51"/>
    </row>
    <row r="726" spans="1:34" ht="15.75" thickBot="1" x14ac:dyDescent="0.3">
      <c r="A726" s="60" t="s">
        <v>86</v>
      </c>
      <c r="B726" s="59"/>
      <c r="C726" s="54" t="s">
        <v>87</v>
      </c>
      <c r="D726" s="54" t="s">
        <v>473</v>
      </c>
      <c r="E726" s="54" t="s">
        <v>564</v>
      </c>
      <c r="F726" s="54" t="s">
        <v>565</v>
      </c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7"/>
    </row>
    <row r="727" spans="1:34" ht="15.75" thickTop="1" x14ac:dyDescent="0.25">
      <c r="A727" s="43" t="s">
        <v>84</v>
      </c>
      <c r="B727" s="40"/>
      <c r="C727" s="58" t="s">
        <v>83</v>
      </c>
      <c r="D727" s="58" t="s">
        <v>472</v>
      </c>
      <c r="E727" s="58" t="s">
        <v>566</v>
      </c>
      <c r="F727" s="58" t="s">
        <v>567</v>
      </c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61"/>
    </row>
    <row r="728" spans="1:34" x14ac:dyDescent="0.25">
      <c r="A728" s="46" t="s">
        <v>82</v>
      </c>
      <c r="B728" s="33"/>
      <c r="C728" t="s">
        <v>83</v>
      </c>
      <c r="E728" t="s">
        <v>566</v>
      </c>
      <c r="F728" t="s">
        <v>567</v>
      </c>
      <c r="AH728" s="51"/>
    </row>
    <row r="729" spans="1:34" x14ac:dyDescent="0.25">
      <c r="A729" s="46" t="s">
        <v>84</v>
      </c>
      <c r="B729" s="33"/>
      <c r="C729" t="s">
        <v>83</v>
      </c>
      <c r="E729" t="s">
        <v>566</v>
      </c>
      <c r="F729" t="s">
        <v>567</v>
      </c>
      <c r="AH729" s="51"/>
    </row>
    <row r="730" spans="1:34" x14ac:dyDescent="0.25">
      <c r="A730" s="46" t="s">
        <v>86</v>
      </c>
      <c r="B730" s="33"/>
      <c r="C730" t="s">
        <v>87</v>
      </c>
      <c r="E730" t="s">
        <v>566</v>
      </c>
      <c r="F730" t="s">
        <v>567</v>
      </c>
      <c r="AH730" s="51"/>
    </row>
    <row r="731" spans="1:34" x14ac:dyDescent="0.25">
      <c r="A731" s="46" t="s">
        <v>88</v>
      </c>
      <c r="B731" s="33"/>
      <c r="C731" t="s">
        <v>89</v>
      </c>
      <c r="E731" t="s">
        <v>566</v>
      </c>
      <c r="F731" t="s">
        <v>567</v>
      </c>
      <c r="AH731" s="51"/>
    </row>
    <row r="732" spans="1:34" x14ac:dyDescent="0.25">
      <c r="A732" s="46" t="s">
        <v>84</v>
      </c>
      <c r="B732" s="33"/>
      <c r="C732" t="s">
        <v>83</v>
      </c>
      <c r="E732" t="s">
        <v>566</v>
      </c>
      <c r="F732" t="s">
        <v>567</v>
      </c>
      <c r="AH732" s="51"/>
    </row>
    <row r="733" spans="1:34" x14ac:dyDescent="0.25">
      <c r="A733" s="46" t="s">
        <v>84</v>
      </c>
      <c r="B733" s="33"/>
      <c r="C733" t="s">
        <v>83</v>
      </c>
      <c r="E733" t="s">
        <v>566</v>
      </c>
      <c r="F733" t="s">
        <v>567</v>
      </c>
      <c r="AH733" s="51"/>
    </row>
    <row r="734" spans="1:34" x14ac:dyDescent="0.25">
      <c r="A734" s="46" t="s">
        <v>84</v>
      </c>
      <c r="B734" s="33"/>
      <c r="C734" t="s">
        <v>83</v>
      </c>
      <c r="E734" t="s">
        <v>566</v>
      </c>
      <c r="F734" t="s">
        <v>567</v>
      </c>
      <c r="AH734" s="51"/>
    </row>
    <row r="735" spans="1:34" x14ac:dyDescent="0.25">
      <c r="A735" s="46" t="s">
        <v>86</v>
      </c>
      <c r="B735" s="33"/>
      <c r="C735" t="s">
        <v>87</v>
      </c>
      <c r="E735" t="s">
        <v>566</v>
      </c>
      <c r="F735" t="s">
        <v>567</v>
      </c>
      <c r="AH735" s="51"/>
    </row>
    <row r="736" spans="1:34" x14ac:dyDescent="0.25">
      <c r="A736" s="46" t="s">
        <v>84</v>
      </c>
      <c r="B736" s="33"/>
      <c r="C736" t="s">
        <v>83</v>
      </c>
      <c r="E736" t="s">
        <v>566</v>
      </c>
      <c r="F736" t="s">
        <v>567</v>
      </c>
      <c r="AH736" s="51"/>
    </row>
    <row r="737" spans="1:34" x14ac:dyDescent="0.25">
      <c r="A737" s="46" t="s">
        <v>86</v>
      </c>
      <c r="B737" s="33"/>
      <c r="C737" t="s">
        <v>87</v>
      </c>
      <c r="E737" t="s">
        <v>566</v>
      </c>
      <c r="F737" t="s">
        <v>567</v>
      </c>
      <c r="AH737" s="51"/>
    </row>
    <row r="738" spans="1:34" x14ac:dyDescent="0.25">
      <c r="A738" s="46" t="s">
        <v>86</v>
      </c>
      <c r="B738" s="33"/>
      <c r="C738" t="s">
        <v>87</v>
      </c>
      <c r="E738" t="s">
        <v>566</v>
      </c>
      <c r="F738" t="s">
        <v>567</v>
      </c>
      <c r="AH738" s="51"/>
    </row>
    <row r="739" spans="1:34" x14ac:dyDescent="0.25">
      <c r="A739" s="46" t="s">
        <v>86</v>
      </c>
      <c r="B739" s="33"/>
      <c r="C739" t="s">
        <v>87</v>
      </c>
      <c r="E739" t="s">
        <v>566</v>
      </c>
      <c r="F739" t="s">
        <v>567</v>
      </c>
      <c r="AH739" s="51"/>
    </row>
    <row r="740" spans="1:34" x14ac:dyDescent="0.25">
      <c r="A740" s="46" t="s">
        <v>86</v>
      </c>
      <c r="B740" s="33"/>
      <c r="C740" t="s">
        <v>87</v>
      </c>
      <c r="E740" t="s">
        <v>566</v>
      </c>
      <c r="F740" t="s">
        <v>567</v>
      </c>
      <c r="AH740" s="51"/>
    </row>
    <row r="741" spans="1:34" x14ac:dyDescent="0.25">
      <c r="A741" s="46" t="s">
        <v>88</v>
      </c>
      <c r="B741" s="33"/>
      <c r="C741" t="s">
        <v>89</v>
      </c>
      <c r="E741" t="s">
        <v>566</v>
      </c>
      <c r="F741" t="s">
        <v>567</v>
      </c>
      <c r="AH741" s="51"/>
    </row>
    <row r="742" spans="1:34" x14ac:dyDescent="0.25">
      <c r="A742" s="46" t="s">
        <v>88</v>
      </c>
      <c r="B742" s="33"/>
      <c r="C742" t="s">
        <v>89</v>
      </c>
      <c r="E742" t="s">
        <v>566</v>
      </c>
      <c r="F742" t="s">
        <v>567</v>
      </c>
      <c r="AH742" s="51"/>
    </row>
    <row r="743" spans="1:34" x14ac:dyDescent="0.25">
      <c r="A743" s="46" t="s">
        <v>86</v>
      </c>
      <c r="B743" s="33"/>
      <c r="C743" t="s">
        <v>87</v>
      </c>
      <c r="E743" t="s">
        <v>566</v>
      </c>
      <c r="F743" t="s">
        <v>567</v>
      </c>
      <c r="AH743" s="51"/>
    </row>
    <row r="744" spans="1:34" x14ac:dyDescent="0.25">
      <c r="A744" s="46" t="s">
        <v>88</v>
      </c>
      <c r="B744" s="33"/>
      <c r="C744" t="s">
        <v>89</v>
      </c>
      <c r="E744" t="s">
        <v>566</v>
      </c>
      <c r="F744" t="s">
        <v>567</v>
      </c>
      <c r="AH744" s="51"/>
    </row>
    <row r="745" spans="1:34" x14ac:dyDescent="0.25">
      <c r="A745" s="46" t="s">
        <v>86</v>
      </c>
      <c r="B745" s="33"/>
      <c r="C745" t="s">
        <v>87</v>
      </c>
      <c r="E745" t="s">
        <v>566</v>
      </c>
      <c r="F745" t="s">
        <v>567</v>
      </c>
      <c r="AH745" s="51"/>
    </row>
    <row r="746" spans="1:34" x14ac:dyDescent="0.25">
      <c r="A746" s="46" t="s">
        <v>86</v>
      </c>
      <c r="B746" s="33"/>
      <c r="C746" t="s">
        <v>87</v>
      </c>
      <c r="E746" t="s">
        <v>566</v>
      </c>
      <c r="F746" t="s">
        <v>567</v>
      </c>
      <c r="AH746" s="51"/>
    </row>
    <row r="747" spans="1:34" x14ac:dyDescent="0.25">
      <c r="A747" s="46" t="s">
        <v>84</v>
      </c>
      <c r="B747" s="33"/>
      <c r="C747" t="s">
        <v>83</v>
      </c>
      <c r="E747" t="s">
        <v>566</v>
      </c>
      <c r="F747" t="s">
        <v>567</v>
      </c>
      <c r="AH747" s="51"/>
    </row>
    <row r="748" spans="1:34" x14ac:dyDescent="0.25">
      <c r="A748" s="46" t="s">
        <v>84</v>
      </c>
      <c r="B748" s="33"/>
      <c r="C748" t="s">
        <v>83</v>
      </c>
      <c r="E748" t="s">
        <v>566</v>
      </c>
      <c r="F748" t="s">
        <v>567</v>
      </c>
      <c r="AH748" s="51"/>
    </row>
    <row r="749" spans="1:34" x14ac:dyDescent="0.25">
      <c r="A749" s="46" t="s">
        <v>91</v>
      </c>
      <c r="B749" s="33"/>
      <c r="C749" t="s">
        <v>89</v>
      </c>
      <c r="E749" t="s">
        <v>566</v>
      </c>
      <c r="F749" t="s">
        <v>567</v>
      </c>
      <c r="AH749" s="51"/>
    </row>
    <row r="750" spans="1:34" x14ac:dyDescent="0.25">
      <c r="A750" s="46" t="s">
        <v>86</v>
      </c>
      <c r="B750" s="33"/>
      <c r="C750" t="s">
        <v>87</v>
      </c>
      <c r="E750" t="s">
        <v>566</v>
      </c>
      <c r="F750" t="s">
        <v>567</v>
      </c>
      <c r="AH750" s="51"/>
    </row>
    <row r="751" spans="1:34" ht="15.75" thickBot="1" x14ac:dyDescent="0.3">
      <c r="A751" s="60" t="s">
        <v>82</v>
      </c>
      <c r="B751" s="59"/>
      <c r="C751" s="54" t="s">
        <v>83</v>
      </c>
      <c r="D751" s="54" t="s">
        <v>473</v>
      </c>
      <c r="E751" s="54" t="s">
        <v>566</v>
      </c>
      <c r="F751" s="54" t="s">
        <v>567</v>
      </c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7"/>
    </row>
    <row r="752" spans="1:34" ht="15.75" thickTop="1" x14ac:dyDescent="0.25">
      <c r="A752" s="43" t="s">
        <v>86</v>
      </c>
      <c r="B752" s="40"/>
      <c r="C752" s="58" t="s">
        <v>87</v>
      </c>
      <c r="D752" s="58" t="s">
        <v>472</v>
      </c>
      <c r="E752" s="58" t="s">
        <v>568</v>
      </c>
      <c r="F752" s="58" t="s">
        <v>569</v>
      </c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61"/>
    </row>
    <row r="753" spans="1:34" x14ac:dyDescent="0.25">
      <c r="A753" s="46" t="s">
        <v>86</v>
      </c>
      <c r="B753" s="33"/>
      <c r="C753" t="s">
        <v>87</v>
      </c>
      <c r="E753" t="s">
        <v>568</v>
      </c>
      <c r="F753" t="s">
        <v>569</v>
      </c>
      <c r="AH753" s="51"/>
    </row>
    <row r="754" spans="1:34" x14ac:dyDescent="0.25">
      <c r="A754" s="46" t="s">
        <v>86</v>
      </c>
      <c r="B754" s="33"/>
      <c r="C754" t="s">
        <v>87</v>
      </c>
      <c r="E754" t="s">
        <v>568</v>
      </c>
      <c r="F754" t="s">
        <v>569</v>
      </c>
      <c r="AH754" s="51"/>
    </row>
    <row r="755" spans="1:34" x14ac:dyDescent="0.25">
      <c r="A755" s="46" t="s">
        <v>86</v>
      </c>
      <c r="B755" s="33"/>
      <c r="C755" t="s">
        <v>87</v>
      </c>
      <c r="E755" t="s">
        <v>568</v>
      </c>
      <c r="F755" t="s">
        <v>569</v>
      </c>
      <c r="AH755" s="51"/>
    </row>
    <row r="756" spans="1:34" x14ac:dyDescent="0.25">
      <c r="A756" s="46" t="s">
        <v>92</v>
      </c>
      <c r="B756" s="33"/>
      <c r="C756" t="s">
        <v>87</v>
      </c>
      <c r="E756" t="s">
        <v>568</v>
      </c>
      <c r="F756" t="s">
        <v>569</v>
      </c>
      <c r="AH756" s="51"/>
    </row>
    <row r="757" spans="1:34" x14ac:dyDescent="0.25">
      <c r="A757" s="46" t="s">
        <v>84</v>
      </c>
      <c r="B757" s="33"/>
      <c r="C757" t="s">
        <v>83</v>
      </c>
      <c r="E757" t="s">
        <v>568</v>
      </c>
      <c r="F757" t="s">
        <v>569</v>
      </c>
      <c r="AH757" s="51"/>
    </row>
    <row r="758" spans="1:34" x14ac:dyDescent="0.25">
      <c r="A758" s="46" t="s">
        <v>86</v>
      </c>
      <c r="B758" s="33"/>
      <c r="C758" t="s">
        <v>87</v>
      </c>
      <c r="E758" t="s">
        <v>568</v>
      </c>
      <c r="F758" t="s">
        <v>569</v>
      </c>
      <c r="AH758" s="51"/>
    </row>
    <row r="759" spans="1:34" x14ac:dyDescent="0.25">
      <c r="A759" s="46" t="s">
        <v>84</v>
      </c>
      <c r="B759" s="33"/>
      <c r="C759" t="s">
        <v>83</v>
      </c>
      <c r="E759" t="s">
        <v>568</v>
      </c>
      <c r="F759" t="s">
        <v>569</v>
      </c>
      <c r="AH759" s="51"/>
    </row>
    <row r="760" spans="1:34" x14ac:dyDescent="0.25">
      <c r="A760" s="46" t="s">
        <v>86</v>
      </c>
      <c r="B760" s="33"/>
      <c r="C760" t="s">
        <v>87</v>
      </c>
      <c r="E760" t="s">
        <v>568</v>
      </c>
      <c r="F760" t="s">
        <v>569</v>
      </c>
      <c r="AH760" s="51"/>
    </row>
    <row r="761" spans="1:34" x14ac:dyDescent="0.25">
      <c r="A761" s="46" t="s">
        <v>92</v>
      </c>
      <c r="B761" s="33"/>
      <c r="C761" t="s">
        <v>87</v>
      </c>
      <c r="E761" t="s">
        <v>568</v>
      </c>
      <c r="F761" t="s">
        <v>569</v>
      </c>
      <c r="AH761" s="51"/>
    </row>
    <row r="762" spans="1:34" x14ac:dyDescent="0.25">
      <c r="A762" s="46" t="s">
        <v>84</v>
      </c>
      <c r="B762" s="33"/>
      <c r="C762" t="s">
        <v>83</v>
      </c>
      <c r="E762" t="s">
        <v>568</v>
      </c>
      <c r="F762" t="s">
        <v>569</v>
      </c>
      <c r="AH762" s="51"/>
    </row>
    <row r="763" spans="1:34" x14ac:dyDescent="0.25">
      <c r="A763" s="46" t="s">
        <v>84</v>
      </c>
      <c r="B763" s="33"/>
      <c r="C763" t="s">
        <v>83</v>
      </c>
      <c r="E763" t="s">
        <v>568</v>
      </c>
      <c r="F763" t="s">
        <v>569</v>
      </c>
      <c r="AH763" s="51"/>
    </row>
    <row r="764" spans="1:34" x14ac:dyDescent="0.25">
      <c r="A764" s="46" t="s">
        <v>84</v>
      </c>
      <c r="B764" s="33"/>
      <c r="C764" t="s">
        <v>83</v>
      </c>
      <c r="E764" t="s">
        <v>568</v>
      </c>
      <c r="F764" t="s">
        <v>569</v>
      </c>
      <c r="AH764" s="51"/>
    </row>
    <row r="765" spans="1:34" x14ac:dyDescent="0.25">
      <c r="A765" s="46" t="s">
        <v>92</v>
      </c>
      <c r="B765" s="33"/>
      <c r="C765" t="s">
        <v>87</v>
      </c>
      <c r="E765" t="s">
        <v>568</v>
      </c>
      <c r="F765" t="s">
        <v>569</v>
      </c>
      <c r="AH765" s="51"/>
    </row>
    <row r="766" spans="1:34" x14ac:dyDescent="0.25">
      <c r="A766" s="46" t="s">
        <v>129</v>
      </c>
      <c r="B766" s="33"/>
      <c r="C766" t="s">
        <v>94</v>
      </c>
      <c r="E766" t="s">
        <v>568</v>
      </c>
      <c r="F766" t="s">
        <v>569</v>
      </c>
      <c r="AH766" s="51"/>
    </row>
    <row r="767" spans="1:34" x14ac:dyDescent="0.25">
      <c r="A767" s="46" t="s">
        <v>86</v>
      </c>
      <c r="B767" s="33"/>
      <c r="C767" t="s">
        <v>87</v>
      </c>
      <c r="E767" t="s">
        <v>568</v>
      </c>
      <c r="F767" t="s">
        <v>569</v>
      </c>
      <c r="AH767" s="51"/>
    </row>
    <row r="768" spans="1:34" x14ac:dyDescent="0.25">
      <c r="A768" s="46" t="s">
        <v>92</v>
      </c>
      <c r="B768" s="33"/>
      <c r="C768" t="s">
        <v>87</v>
      </c>
      <c r="E768" t="s">
        <v>568</v>
      </c>
      <c r="F768" t="s">
        <v>569</v>
      </c>
      <c r="AH768" s="51"/>
    </row>
    <row r="769" spans="1:34" x14ac:dyDescent="0.25">
      <c r="A769" s="46" t="s">
        <v>84</v>
      </c>
      <c r="B769" s="33"/>
      <c r="C769" t="s">
        <v>83</v>
      </c>
      <c r="E769" t="s">
        <v>568</v>
      </c>
      <c r="F769" t="s">
        <v>569</v>
      </c>
      <c r="AH769" s="51"/>
    </row>
    <row r="770" spans="1:34" x14ac:dyDescent="0.25">
      <c r="A770" s="46" t="s">
        <v>84</v>
      </c>
      <c r="B770" s="33"/>
      <c r="C770" t="s">
        <v>83</v>
      </c>
      <c r="E770" t="s">
        <v>568</v>
      </c>
      <c r="F770" t="s">
        <v>569</v>
      </c>
      <c r="AH770" s="51"/>
    </row>
    <row r="771" spans="1:34" x14ac:dyDescent="0.25">
      <c r="A771" s="46" t="s">
        <v>84</v>
      </c>
      <c r="B771" s="33"/>
      <c r="C771" t="s">
        <v>83</v>
      </c>
      <c r="E771" t="s">
        <v>568</v>
      </c>
      <c r="F771" t="s">
        <v>569</v>
      </c>
      <c r="AH771" s="51"/>
    </row>
    <row r="772" spans="1:34" x14ac:dyDescent="0.25">
      <c r="A772" s="46" t="s">
        <v>85</v>
      </c>
      <c r="B772" s="33"/>
      <c r="C772" t="s">
        <v>86</v>
      </c>
      <c r="E772" t="s">
        <v>568</v>
      </c>
      <c r="F772" t="s">
        <v>569</v>
      </c>
      <c r="AH772" s="51"/>
    </row>
    <row r="773" spans="1:34" x14ac:dyDescent="0.25">
      <c r="A773" s="46" t="s">
        <v>82</v>
      </c>
      <c r="B773" s="33"/>
      <c r="C773" t="s">
        <v>83</v>
      </c>
      <c r="E773" t="s">
        <v>568</v>
      </c>
      <c r="F773" t="s">
        <v>569</v>
      </c>
      <c r="AH773" s="51"/>
    </row>
    <row r="774" spans="1:34" x14ac:dyDescent="0.25">
      <c r="A774" s="46" t="s">
        <v>84</v>
      </c>
      <c r="B774" s="33"/>
      <c r="C774" t="s">
        <v>83</v>
      </c>
      <c r="E774" t="s">
        <v>568</v>
      </c>
      <c r="F774" t="s">
        <v>569</v>
      </c>
      <c r="AH774" s="51"/>
    </row>
    <row r="775" spans="1:34" x14ac:dyDescent="0.25">
      <c r="A775" s="46" t="s">
        <v>86</v>
      </c>
      <c r="B775" s="33"/>
      <c r="C775" t="s">
        <v>87</v>
      </c>
      <c r="E775" t="s">
        <v>568</v>
      </c>
      <c r="F775" t="s">
        <v>569</v>
      </c>
      <c r="AH775" s="51"/>
    </row>
    <row r="776" spans="1:34" ht="15.75" thickBot="1" x14ac:dyDescent="0.3">
      <c r="A776" s="60" t="s">
        <v>86</v>
      </c>
      <c r="B776" s="59"/>
      <c r="C776" s="54" t="s">
        <v>87</v>
      </c>
      <c r="D776" s="54" t="s">
        <v>473</v>
      </c>
      <c r="E776" s="54" t="s">
        <v>568</v>
      </c>
      <c r="F776" s="54" t="s">
        <v>569</v>
      </c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7"/>
    </row>
    <row r="777" spans="1:34" ht="15.75" thickTop="1" x14ac:dyDescent="0.25">
      <c r="A777" s="43" t="s">
        <v>84</v>
      </c>
      <c r="B777" s="40"/>
      <c r="C777" s="58" t="s">
        <v>83</v>
      </c>
      <c r="D777" s="58" t="s">
        <v>472</v>
      </c>
      <c r="E777" s="58" t="s">
        <v>570</v>
      </c>
      <c r="F777" s="58" t="s">
        <v>571</v>
      </c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61"/>
    </row>
    <row r="778" spans="1:34" x14ac:dyDescent="0.25">
      <c r="A778" s="46" t="s">
        <v>84</v>
      </c>
      <c r="B778" s="33"/>
      <c r="C778" t="s">
        <v>83</v>
      </c>
      <c r="E778" t="s">
        <v>570</v>
      </c>
      <c r="F778" t="s">
        <v>571</v>
      </c>
      <c r="AH778" s="51"/>
    </row>
    <row r="779" spans="1:34" x14ac:dyDescent="0.25">
      <c r="A779" s="46" t="s">
        <v>84</v>
      </c>
      <c r="B779" s="33"/>
      <c r="C779" t="s">
        <v>83</v>
      </c>
      <c r="E779" t="s">
        <v>570</v>
      </c>
      <c r="F779" t="s">
        <v>571</v>
      </c>
      <c r="AH779" s="51"/>
    </row>
    <row r="780" spans="1:34" x14ac:dyDescent="0.25">
      <c r="A780" s="46" t="s">
        <v>82</v>
      </c>
      <c r="B780" s="33"/>
      <c r="C780" t="s">
        <v>83</v>
      </c>
      <c r="E780" t="s">
        <v>570</v>
      </c>
      <c r="F780" t="s">
        <v>571</v>
      </c>
      <c r="AH780" s="51"/>
    </row>
    <row r="781" spans="1:34" x14ac:dyDescent="0.25">
      <c r="A781" s="46" t="s">
        <v>82</v>
      </c>
      <c r="B781" s="33"/>
      <c r="C781" t="s">
        <v>83</v>
      </c>
      <c r="E781" t="s">
        <v>570</v>
      </c>
      <c r="F781" t="s">
        <v>571</v>
      </c>
      <c r="AH781" s="51"/>
    </row>
    <row r="782" spans="1:34" x14ac:dyDescent="0.25">
      <c r="A782" s="46" t="s">
        <v>82</v>
      </c>
      <c r="B782" s="33"/>
      <c r="C782" t="s">
        <v>83</v>
      </c>
      <c r="E782" t="s">
        <v>570</v>
      </c>
      <c r="F782" t="s">
        <v>571</v>
      </c>
      <c r="AH782" s="51"/>
    </row>
    <row r="783" spans="1:34" x14ac:dyDescent="0.25">
      <c r="A783" s="46" t="s">
        <v>92</v>
      </c>
      <c r="B783" s="33"/>
      <c r="C783" t="s">
        <v>87</v>
      </c>
      <c r="E783" t="s">
        <v>570</v>
      </c>
      <c r="F783" t="s">
        <v>571</v>
      </c>
      <c r="AH783" s="51"/>
    </row>
    <row r="784" spans="1:34" x14ac:dyDescent="0.25">
      <c r="A784" s="46" t="s">
        <v>82</v>
      </c>
      <c r="B784" s="33"/>
      <c r="C784" t="s">
        <v>83</v>
      </c>
      <c r="E784" t="s">
        <v>570</v>
      </c>
      <c r="F784" t="s">
        <v>571</v>
      </c>
      <c r="AH784" s="51"/>
    </row>
    <row r="785" spans="1:34" x14ac:dyDescent="0.25">
      <c r="A785" s="46" t="s">
        <v>92</v>
      </c>
      <c r="B785" s="33"/>
      <c r="C785" t="s">
        <v>87</v>
      </c>
      <c r="E785" t="s">
        <v>570</v>
      </c>
      <c r="F785" t="s">
        <v>571</v>
      </c>
      <c r="AH785" s="51"/>
    </row>
    <row r="786" spans="1:34" x14ac:dyDescent="0.25">
      <c r="A786" s="46" t="s">
        <v>92</v>
      </c>
      <c r="B786" s="33"/>
      <c r="C786" t="s">
        <v>87</v>
      </c>
      <c r="E786" t="s">
        <v>570</v>
      </c>
      <c r="F786" t="s">
        <v>571</v>
      </c>
      <c r="AH786" s="51"/>
    </row>
    <row r="787" spans="1:34" x14ac:dyDescent="0.25">
      <c r="A787" s="46" t="s">
        <v>82</v>
      </c>
      <c r="B787" s="33"/>
      <c r="C787" t="s">
        <v>83</v>
      </c>
      <c r="E787" t="s">
        <v>570</v>
      </c>
      <c r="F787" t="s">
        <v>571</v>
      </c>
      <c r="AH787" s="51"/>
    </row>
    <row r="788" spans="1:34" x14ac:dyDescent="0.25">
      <c r="A788" s="46" t="s">
        <v>84</v>
      </c>
      <c r="B788" s="33"/>
      <c r="C788" t="s">
        <v>83</v>
      </c>
      <c r="E788" t="s">
        <v>570</v>
      </c>
      <c r="F788" t="s">
        <v>571</v>
      </c>
      <c r="AH788" s="51"/>
    </row>
    <row r="789" spans="1:34" x14ac:dyDescent="0.25">
      <c r="A789" s="46" t="s">
        <v>82</v>
      </c>
      <c r="B789" s="33"/>
      <c r="C789" t="s">
        <v>83</v>
      </c>
      <c r="E789" t="s">
        <v>570</v>
      </c>
      <c r="F789" t="s">
        <v>571</v>
      </c>
      <c r="AH789" s="51"/>
    </row>
    <row r="790" spans="1:34" x14ac:dyDescent="0.25">
      <c r="A790" s="46" t="s">
        <v>92</v>
      </c>
      <c r="B790" s="33"/>
      <c r="C790" t="s">
        <v>87</v>
      </c>
      <c r="E790" t="s">
        <v>570</v>
      </c>
      <c r="F790" t="s">
        <v>571</v>
      </c>
      <c r="AH790" s="51"/>
    </row>
    <row r="791" spans="1:34" x14ac:dyDescent="0.25">
      <c r="A791" s="46" t="s">
        <v>84</v>
      </c>
      <c r="B791" s="33"/>
      <c r="C791" t="s">
        <v>83</v>
      </c>
      <c r="E791" t="s">
        <v>570</v>
      </c>
      <c r="F791" t="s">
        <v>571</v>
      </c>
      <c r="AH791" s="51"/>
    </row>
    <row r="792" spans="1:34" x14ac:dyDescent="0.25">
      <c r="A792" s="46" t="s">
        <v>82</v>
      </c>
      <c r="B792" s="33"/>
      <c r="C792" t="s">
        <v>83</v>
      </c>
      <c r="E792" t="s">
        <v>570</v>
      </c>
      <c r="F792" t="s">
        <v>571</v>
      </c>
      <c r="AH792" s="51"/>
    </row>
    <row r="793" spans="1:34" x14ac:dyDescent="0.25">
      <c r="A793" s="46" t="s">
        <v>92</v>
      </c>
      <c r="B793" s="33"/>
      <c r="C793" t="s">
        <v>87</v>
      </c>
      <c r="E793" t="s">
        <v>570</v>
      </c>
      <c r="F793" t="s">
        <v>571</v>
      </c>
      <c r="AH793" s="51"/>
    </row>
    <row r="794" spans="1:34" x14ac:dyDescent="0.25">
      <c r="A794" s="46" t="s">
        <v>92</v>
      </c>
      <c r="B794" s="33"/>
      <c r="C794" t="s">
        <v>87</v>
      </c>
      <c r="E794" t="s">
        <v>570</v>
      </c>
      <c r="F794" t="s">
        <v>571</v>
      </c>
      <c r="AH794" s="51"/>
    </row>
    <row r="795" spans="1:34" x14ac:dyDescent="0.25">
      <c r="A795" s="46" t="s">
        <v>91</v>
      </c>
      <c r="B795" s="33"/>
      <c r="C795" t="s">
        <v>89</v>
      </c>
      <c r="E795" t="s">
        <v>570</v>
      </c>
      <c r="F795" t="s">
        <v>571</v>
      </c>
      <c r="AH795" s="51"/>
    </row>
    <row r="796" spans="1:34" x14ac:dyDescent="0.25">
      <c r="A796" s="46" t="s">
        <v>82</v>
      </c>
      <c r="B796" s="33"/>
      <c r="C796" t="s">
        <v>83</v>
      </c>
      <c r="E796" t="s">
        <v>570</v>
      </c>
      <c r="F796" t="s">
        <v>571</v>
      </c>
      <c r="AH796" s="51"/>
    </row>
    <row r="797" spans="1:34" x14ac:dyDescent="0.25">
      <c r="A797" s="46" t="s">
        <v>86</v>
      </c>
      <c r="B797" s="33"/>
      <c r="C797" t="s">
        <v>87</v>
      </c>
      <c r="E797" t="s">
        <v>570</v>
      </c>
      <c r="F797" t="s">
        <v>571</v>
      </c>
      <c r="AH797" s="51"/>
    </row>
    <row r="798" spans="1:34" x14ac:dyDescent="0.25">
      <c r="A798" s="46" t="s">
        <v>86</v>
      </c>
      <c r="B798" s="33"/>
      <c r="C798" t="s">
        <v>87</v>
      </c>
      <c r="E798" t="s">
        <v>570</v>
      </c>
      <c r="F798" t="s">
        <v>571</v>
      </c>
      <c r="AH798" s="51"/>
    </row>
    <row r="799" spans="1:34" x14ac:dyDescent="0.25">
      <c r="A799" s="46" t="s">
        <v>84</v>
      </c>
      <c r="B799" s="33"/>
      <c r="C799" t="s">
        <v>83</v>
      </c>
      <c r="E799" t="s">
        <v>570</v>
      </c>
      <c r="F799" t="s">
        <v>571</v>
      </c>
      <c r="AH799" s="51"/>
    </row>
    <row r="800" spans="1:34" x14ac:dyDescent="0.25">
      <c r="A800" s="46" t="s">
        <v>82</v>
      </c>
      <c r="B800" s="33"/>
      <c r="C800" t="s">
        <v>83</v>
      </c>
      <c r="E800" t="s">
        <v>570</v>
      </c>
      <c r="F800" t="s">
        <v>571</v>
      </c>
      <c r="AH800" s="51"/>
    </row>
    <row r="801" spans="1:34" ht="15.75" thickBot="1" x14ac:dyDescent="0.3">
      <c r="A801" s="60" t="s">
        <v>82</v>
      </c>
      <c r="B801" s="59"/>
      <c r="C801" s="54" t="s">
        <v>83</v>
      </c>
      <c r="D801" s="54" t="s">
        <v>473</v>
      </c>
      <c r="E801" s="54" t="s">
        <v>570</v>
      </c>
      <c r="F801" s="54" t="s">
        <v>571</v>
      </c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7"/>
    </row>
    <row r="802" spans="1:34" ht="15.75" thickTop="1" x14ac:dyDescent="0.25">
      <c r="A802" s="43" t="s">
        <v>82</v>
      </c>
      <c r="B802" s="40"/>
      <c r="C802" s="58" t="s">
        <v>83</v>
      </c>
      <c r="D802" s="58" t="s">
        <v>472</v>
      </c>
      <c r="E802" s="58" t="s">
        <v>572</v>
      </c>
      <c r="F802" s="58" t="s">
        <v>573</v>
      </c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61"/>
    </row>
    <row r="803" spans="1:34" x14ac:dyDescent="0.25">
      <c r="A803" s="46" t="s">
        <v>92</v>
      </c>
      <c r="B803" s="33"/>
      <c r="C803" t="s">
        <v>87</v>
      </c>
      <c r="E803" t="s">
        <v>572</v>
      </c>
      <c r="F803" t="s">
        <v>573</v>
      </c>
      <c r="AH803" s="51"/>
    </row>
    <row r="804" spans="1:34" x14ac:dyDescent="0.25">
      <c r="A804" s="46" t="s">
        <v>91</v>
      </c>
      <c r="B804" s="33"/>
      <c r="C804" t="s">
        <v>89</v>
      </c>
      <c r="E804" t="s">
        <v>572</v>
      </c>
      <c r="F804" t="s">
        <v>573</v>
      </c>
      <c r="AH804" s="51"/>
    </row>
    <row r="805" spans="1:34" x14ac:dyDescent="0.25">
      <c r="A805" s="46" t="s">
        <v>84</v>
      </c>
      <c r="B805" s="33"/>
      <c r="C805" t="s">
        <v>83</v>
      </c>
      <c r="E805" t="s">
        <v>572</v>
      </c>
      <c r="F805" t="s">
        <v>573</v>
      </c>
      <c r="AH805" s="51"/>
    </row>
    <row r="806" spans="1:34" x14ac:dyDescent="0.25">
      <c r="A806" s="46" t="s">
        <v>82</v>
      </c>
      <c r="B806" s="33"/>
      <c r="C806" t="s">
        <v>83</v>
      </c>
      <c r="E806" t="s">
        <v>572</v>
      </c>
      <c r="F806" t="s">
        <v>573</v>
      </c>
      <c r="AH806" s="51"/>
    </row>
    <row r="807" spans="1:34" x14ac:dyDescent="0.25">
      <c r="A807" s="46" t="s">
        <v>86</v>
      </c>
      <c r="B807" s="33"/>
      <c r="C807" t="s">
        <v>87</v>
      </c>
      <c r="E807" t="s">
        <v>572</v>
      </c>
      <c r="F807" t="s">
        <v>573</v>
      </c>
      <c r="AH807" s="51"/>
    </row>
    <row r="808" spans="1:34" x14ac:dyDescent="0.25">
      <c r="A808" s="46" t="s">
        <v>84</v>
      </c>
      <c r="B808" s="33"/>
      <c r="C808" t="s">
        <v>83</v>
      </c>
      <c r="E808" t="s">
        <v>572</v>
      </c>
      <c r="F808" t="s">
        <v>573</v>
      </c>
      <c r="AH808" s="51"/>
    </row>
    <row r="809" spans="1:34" x14ac:dyDescent="0.25">
      <c r="A809" s="46" t="s">
        <v>91</v>
      </c>
      <c r="B809" s="33"/>
      <c r="C809" t="s">
        <v>89</v>
      </c>
      <c r="E809" t="s">
        <v>572</v>
      </c>
      <c r="F809" t="s">
        <v>573</v>
      </c>
      <c r="AH809" s="51"/>
    </row>
    <row r="810" spans="1:34" x14ac:dyDescent="0.25">
      <c r="A810" s="46" t="s">
        <v>82</v>
      </c>
      <c r="B810" s="33"/>
      <c r="C810" t="s">
        <v>83</v>
      </c>
      <c r="E810" t="s">
        <v>572</v>
      </c>
      <c r="F810" t="s">
        <v>573</v>
      </c>
      <c r="AH810" s="51"/>
    </row>
    <row r="811" spans="1:34" x14ac:dyDescent="0.25">
      <c r="A811" s="46" t="s">
        <v>86</v>
      </c>
      <c r="B811" s="33"/>
      <c r="C811" t="s">
        <v>87</v>
      </c>
      <c r="E811" t="s">
        <v>572</v>
      </c>
      <c r="F811" t="s">
        <v>573</v>
      </c>
      <c r="AH811" s="51"/>
    </row>
    <row r="812" spans="1:34" x14ac:dyDescent="0.25">
      <c r="A812" s="46" t="s">
        <v>84</v>
      </c>
      <c r="B812" s="33"/>
      <c r="C812" t="s">
        <v>83</v>
      </c>
      <c r="E812" t="s">
        <v>572</v>
      </c>
      <c r="F812" t="s">
        <v>573</v>
      </c>
      <c r="AH812" s="51"/>
    </row>
    <row r="813" spans="1:34" x14ac:dyDescent="0.25">
      <c r="A813" s="46" t="s">
        <v>86</v>
      </c>
      <c r="B813" s="33"/>
      <c r="C813" t="s">
        <v>87</v>
      </c>
      <c r="E813" t="s">
        <v>572</v>
      </c>
      <c r="F813" t="s">
        <v>573</v>
      </c>
      <c r="AH813" s="51"/>
    </row>
    <row r="814" spans="1:34" x14ac:dyDescent="0.25">
      <c r="A814" s="46" t="s">
        <v>92</v>
      </c>
      <c r="B814" s="33"/>
      <c r="C814" t="s">
        <v>87</v>
      </c>
      <c r="E814" t="s">
        <v>572</v>
      </c>
      <c r="F814" t="s">
        <v>573</v>
      </c>
      <c r="AH814" s="51"/>
    </row>
    <row r="815" spans="1:34" x14ac:dyDescent="0.25">
      <c r="A815" s="46" t="s">
        <v>82</v>
      </c>
      <c r="B815" s="33"/>
      <c r="C815" t="s">
        <v>83</v>
      </c>
      <c r="E815" t="s">
        <v>572</v>
      </c>
      <c r="F815" t="s">
        <v>573</v>
      </c>
      <c r="AH815" s="51"/>
    </row>
    <row r="816" spans="1:34" x14ac:dyDescent="0.25">
      <c r="A816" s="46" t="s">
        <v>92</v>
      </c>
      <c r="B816" s="33"/>
      <c r="C816" t="s">
        <v>87</v>
      </c>
      <c r="E816" t="s">
        <v>572</v>
      </c>
      <c r="F816" t="s">
        <v>573</v>
      </c>
      <c r="AH816" s="51"/>
    </row>
    <row r="817" spans="1:34" x14ac:dyDescent="0.25">
      <c r="A817" s="46" t="s">
        <v>92</v>
      </c>
      <c r="B817" s="33"/>
      <c r="C817" t="s">
        <v>87</v>
      </c>
      <c r="E817" t="s">
        <v>572</v>
      </c>
      <c r="F817" t="s">
        <v>573</v>
      </c>
      <c r="AH817" s="51"/>
    </row>
    <row r="818" spans="1:34" x14ac:dyDescent="0.25">
      <c r="A818" s="46" t="s">
        <v>84</v>
      </c>
      <c r="B818" s="33"/>
      <c r="C818" t="s">
        <v>83</v>
      </c>
      <c r="E818" t="s">
        <v>572</v>
      </c>
      <c r="F818" t="s">
        <v>573</v>
      </c>
      <c r="AH818" s="51"/>
    </row>
    <row r="819" spans="1:34" x14ac:dyDescent="0.25">
      <c r="A819" s="46" t="s">
        <v>91</v>
      </c>
      <c r="B819" s="33"/>
      <c r="C819" t="s">
        <v>89</v>
      </c>
      <c r="E819" t="s">
        <v>572</v>
      </c>
      <c r="F819" t="s">
        <v>573</v>
      </c>
      <c r="AH819" s="51"/>
    </row>
    <row r="820" spans="1:34" x14ac:dyDescent="0.25">
      <c r="A820" s="46" t="s">
        <v>86</v>
      </c>
      <c r="B820" s="33"/>
      <c r="C820" t="s">
        <v>87</v>
      </c>
      <c r="E820" t="s">
        <v>572</v>
      </c>
      <c r="F820" t="s">
        <v>573</v>
      </c>
      <c r="AH820" s="51"/>
    </row>
    <row r="821" spans="1:34" x14ac:dyDescent="0.25">
      <c r="A821" s="46" t="s">
        <v>138</v>
      </c>
      <c r="B821" s="33"/>
      <c r="C821" t="s">
        <v>94</v>
      </c>
      <c r="E821" t="s">
        <v>572</v>
      </c>
      <c r="F821" t="s">
        <v>573</v>
      </c>
      <c r="AH821" s="51"/>
    </row>
    <row r="822" spans="1:34" x14ac:dyDescent="0.25">
      <c r="A822" s="46" t="s">
        <v>84</v>
      </c>
      <c r="B822" s="33"/>
      <c r="C822" t="s">
        <v>83</v>
      </c>
      <c r="E822" t="s">
        <v>572</v>
      </c>
      <c r="F822" t="s">
        <v>573</v>
      </c>
      <c r="AH822" s="51"/>
    </row>
    <row r="823" spans="1:34" x14ac:dyDescent="0.25">
      <c r="A823" s="46" t="s">
        <v>84</v>
      </c>
      <c r="B823" s="33"/>
      <c r="C823" t="s">
        <v>83</v>
      </c>
      <c r="E823" t="s">
        <v>572</v>
      </c>
      <c r="F823" t="s">
        <v>573</v>
      </c>
      <c r="AH823" s="51"/>
    </row>
    <row r="824" spans="1:34" x14ac:dyDescent="0.25">
      <c r="A824" s="46" t="s">
        <v>91</v>
      </c>
      <c r="B824" s="33"/>
      <c r="C824" t="s">
        <v>89</v>
      </c>
      <c r="E824" t="s">
        <v>572</v>
      </c>
      <c r="F824" t="s">
        <v>573</v>
      </c>
      <c r="AH824" s="51"/>
    </row>
    <row r="825" spans="1:34" x14ac:dyDescent="0.25">
      <c r="A825" s="46" t="s">
        <v>82</v>
      </c>
      <c r="B825" s="33"/>
      <c r="C825" t="s">
        <v>83</v>
      </c>
      <c r="E825" t="s">
        <v>572</v>
      </c>
      <c r="F825" t="s">
        <v>573</v>
      </c>
      <c r="AH825" s="51"/>
    </row>
    <row r="826" spans="1:34" ht="15.75" thickBot="1" x14ac:dyDescent="0.3">
      <c r="A826" s="60" t="s">
        <v>85</v>
      </c>
      <c r="B826" s="59"/>
      <c r="C826" s="54" t="s">
        <v>86</v>
      </c>
      <c r="D826" s="54" t="s">
        <v>473</v>
      </c>
      <c r="E826" s="54" t="s">
        <v>572</v>
      </c>
      <c r="F826" s="54" t="s">
        <v>573</v>
      </c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7"/>
    </row>
    <row r="827" spans="1:34" ht="15.75" thickTop="1" x14ac:dyDescent="0.25">
      <c r="A827" s="43" t="s">
        <v>88</v>
      </c>
      <c r="B827" s="40"/>
      <c r="C827" s="58" t="s">
        <v>89</v>
      </c>
      <c r="D827" s="58" t="s">
        <v>472</v>
      </c>
      <c r="E827" s="58" t="s">
        <v>575</v>
      </c>
      <c r="F827" s="58" t="s">
        <v>576</v>
      </c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61"/>
    </row>
    <row r="828" spans="1:34" x14ac:dyDescent="0.25">
      <c r="A828" s="46" t="s">
        <v>82</v>
      </c>
      <c r="B828" s="33"/>
      <c r="C828" t="s">
        <v>83</v>
      </c>
      <c r="E828" t="s">
        <v>575</v>
      </c>
      <c r="F828" t="s">
        <v>576</v>
      </c>
      <c r="AH828" s="51"/>
    </row>
    <row r="829" spans="1:34" x14ac:dyDescent="0.25">
      <c r="A829" s="46" t="s">
        <v>86</v>
      </c>
      <c r="B829" s="33"/>
      <c r="C829" t="s">
        <v>87</v>
      </c>
      <c r="E829" t="s">
        <v>575</v>
      </c>
      <c r="F829" t="s">
        <v>576</v>
      </c>
      <c r="AH829" s="51"/>
    </row>
    <row r="830" spans="1:34" x14ac:dyDescent="0.25">
      <c r="A830" s="46" t="s">
        <v>92</v>
      </c>
      <c r="B830" s="33"/>
      <c r="C830" t="s">
        <v>87</v>
      </c>
      <c r="E830" t="s">
        <v>575</v>
      </c>
      <c r="F830" t="s">
        <v>576</v>
      </c>
      <c r="AH830" s="51"/>
    </row>
    <row r="831" spans="1:34" x14ac:dyDescent="0.25">
      <c r="A831" s="46" t="s">
        <v>82</v>
      </c>
      <c r="B831" s="33"/>
      <c r="C831" t="s">
        <v>83</v>
      </c>
      <c r="E831" t="s">
        <v>575</v>
      </c>
      <c r="F831" t="s">
        <v>576</v>
      </c>
      <c r="AH831" s="51"/>
    </row>
    <row r="832" spans="1:34" x14ac:dyDescent="0.25">
      <c r="A832" s="46" t="s">
        <v>84</v>
      </c>
      <c r="B832" s="33"/>
      <c r="C832" t="s">
        <v>83</v>
      </c>
      <c r="E832" t="s">
        <v>575</v>
      </c>
      <c r="F832" t="s">
        <v>576</v>
      </c>
      <c r="AH832" s="51"/>
    </row>
    <row r="833" spans="1:34" x14ac:dyDescent="0.25">
      <c r="A833" s="46" t="s">
        <v>127</v>
      </c>
      <c r="B833" s="33"/>
      <c r="C833" t="s">
        <v>94</v>
      </c>
      <c r="E833" t="s">
        <v>575</v>
      </c>
      <c r="F833" t="s">
        <v>576</v>
      </c>
      <c r="AH833" s="51"/>
    </row>
    <row r="834" spans="1:34" x14ac:dyDescent="0.25">
      <c r="A834" s="46" t="s">
        <v>86</v>
      </c>
      <c r="B834" s="33"/>
      <c r="C834" t="s">
        <v>87</v>
      </c>
      <c r="E834" t="s">
        <v>575</v>
      </c>
      <c r="F834" t="s">
        <v>576</v>
      </c>
      <c r="AH834" s="51"/>
    </row>
    <row r="835" spans="1:34" x14ac:dyDescent="0.25">
      <c r="A835" s="46" t="s">
        <v>86</v>
      </c>
      <c r="B835" s="33"/>
      <c r="C835" t="s">
        <v>87</v>
      </c>
      <c r="E835" t="s">
        <v>575</v>
      </c>
      <c r="F835" t="s">
        <v>576</v>
      </c>
      <c r="AH835" s="51"/>
    </row>
    <row r="836" spans="1:34" x14ac:dyDescent="0.25">
      <c r="A836" s="46" t="s">
        <v>84</v>
      </c>
      <c r="B836" s="33"/>
      <c r="C836" t="s">
        <v>83</v>
      </c>
      <c r="E836" t="s">
        <v>575</v>
      </c>
      <c r="F836" t="s">
        <v>576</v>
      </c>
      <c r="AH836" s="51"/>
    </row>
    <row r="837" spans="1:34" x14ac:dyDescent="0.25">
      <c r="A837" s="46" t="s">
        <v>86</v>
      </c>
      <c r="B837" s="33"/>
      <c r="C837" t="s">
        <v>87</v>
      </c>
      <c r="E837" t="s">
        <v>575</v>
      </c>
      <c r="F837" t="s">
        <v>576</v>
      </c>
      <c r="AH837" s="51"/>
    </row>
    <row r="838" spans="1:34" x14ac:dyDescent="0.25">
      <c r="A838" s="46" t="s">
        <v>84</v>
      </c>
      <c r="B838" s="33"/>
      <c r="C838" t="s">
        <v>83</v>
      </c>
      <c r="E838" t="s">
        <v>575</v>
      </c>
      <c r="F838" t="s">
        <v>576</v>
      </c>
      <c r="AH838" s="51"/>
    </row>
    <row r="839" spans="1:34" x14ac:dyDescent="0.25">
      <c r="A839" s="46" t="s">
        <v>92</v>
      </c>
      <c r="B839" s="33"/>
      <c r="C839" t="s">
        <v>87</v>
      </c>
      <c r="E839" t="s">
        <v>575</v>
      </c>
      <c r="F839" t="s">
        <v>576</v>
      </c>
      <c r="AH839" s="51"/>
    </row>
    <row r="840" spans="1:34" x14ac:dyDescent="0.25">
      <c r="A840" s="46" t="s">
        <v>82</v>
      </c>
      <c r="B840" s="33"/>
      <c r="C840" t="s">
        <v>83</v>
      </c>
      <c r="E840" t="s">
        <v>575</v>
      </c>
      <c r="F840" t="s">
        <v>576</v>
      </c>
      <c r="AH840" s="51"/>
    </row>
    <row r="841" spans="1:34" x14ac:dyDescent="0.25">
      <c r="A841" s="46" t="s">
        <v>86</v>
      </c>
      <c r="B841" s="33"/>
      <c r="C841" t="s">
        <v>87</v>
      </c>
      <c r="E841" t="s">
        <v>575</v>
      </c>
      <c r="F841" t="s">
        <v>576</v>
      </c>
      <c r="AH841" s="51"/>
    </row>
    <row r="842" spans="1:34" x14ac:dyDescent="0.25">
      <c r="A842" s="46" t="s">
        <v>84</v>
      </c>
      <c r="B842" s="33"/>
      <c r="C842" t="s">
        <v>83</v>
      </c>
      <c r="E842" t="s">
        <v>575</v>
      </c>
      <c r="F842" t="s">
        <v>576</v>
      </c>
      <c r="AH842" s="51"/>
    </row>
    <row r="843" spans="1:34" x14ac:dyDescent="0.25">
      <c r="A843" s="46" t="s">
        <v>82</v>
      </c>
      <c r="B843" s="33"/>
      <c r="C843" t="s">
        <v>83</v>
      </c>
      <c r="E843" t="s">
        <v>575</v>
      </c>
      <c r="F843" t="s">
        <v>576</v>
      </c>
      <c r="AH843" s="51"/>
    </row>
    <row r="844" spans="1:34" x14ac:dyDescent="0.25">
      <c r="A844" s="46" t="s">
        <v>82</v>
      </c>
      <c r="B844" s="33"/>
      <c r="C844" t="s">
        <v>83</v>
      </c>
      <c r="E844" t="s">
        <v>575</v>
      </c>
      <c r="F844" t="s">
        <v>576</v>
      </c>
      <c r="AH844" s="51"/>
    </row>
    <row r="845" spans="1:34" x14ac:dyDescent="0.25">
      <c r="A845" s="46" t="s">
        <v>82</v>
      </c>
      <c r="B845" s="33"/>
      <c r="C845" t="s">
        <v>83</v>
      </c>
      <c r="E845" t="s">
        <v>575</v>
      </c>
      <c r="F845" t="s">
        <v>576</v>
      </c>
      <c r="AH845" s="51"/>
    </row>
    <row r="846" spans="1:34" x14ac:dyDescent="0.25">
      <c r="A846" s="46" t="s">
        <v>84</v>
      </c>
      <c r="B846" s="33"/>
      <c r="C846" t="s">
        <v>83</v>
      </c>
      <c r="E846" t="s">
        <v>575</v>
      </c>
      <c r="F846" t="s">
        <v>576</v>
      </c>
      <c r="AH846" s="51"/>
    </row>
    <row r="847" spans="1:34" x14ac:dyDescent="0.25">
      <c r="A847" s="46" t="s">
        <v>84</v>
      </c>
      <c r="B847" s="33"/>
      <c r="C847" t="s">
        <v>83</v>
      </c>
      <c r="E847" t="s">
        <v>575</v>
      </c>
      <c r="F847" t="s">
        <v>576</v>
      </c>
      <c r="AH847" s="51"/>
    </row>
    <row r="848" spans="1:34" x14ac:dyDescent="0.25">
      <c r="A848" s="46" t="s">
        <v>82</v>
      </c>
      <c r="B848" s="33"/>
      <c r="C848" t="s">
        <v>83</v>
      </c>
      <c r="E848" t="s">
        <v>575</v>
      </c>
      <c r="F848" t="s">
        <v>576</v>
      </c>
      <c r="AH848" s="51"/>
    </row>
    <row r="849" spans="1:34" x14ac:dyDescent="0.25">
      <c r="A849" s="46" t="s">
        <v>86</v>
      </c>
      <c r="B849" s="33"/>
      <c r="C849" t="s">
        <v>87</v>
      </c>
      <c r="E849" t="s">
        <v>575</v>
      </c>
      <c r="F849" t="s">
        <v>576</v>
      </c>
      <c r="AH849" s="51"/>
    </row>
    <row r="850" spans="1:34" x14ac:dyDescent="0.25">
      <c r="A850" s="46" t="s">
        <v>82</v>
      </c>
      <c r="B850" s="33"/>
      <c r="C850" t="s">
        <v>83</v>
      </c>
      <c r="E850" t="s">
        <v>575</v>
      </c>
      <c r="F850" t="s">
        <v>576</v>
      </c>
      <c r="AH850" s="51"/>
    </row>
    <row r="851" spans="1:34" ht="15.75" thickBot="1" x14ac:dyDescent="0.3">
      <c r="A851" s="60" t="s">
        <v>84</v>
      </c>
      <c r="B851" s="59"/>
      <c r="C851" s="54" t="s">
        <v>83</v>
      </c>
      <c r="D851" s="54" t="s">
        <v>473</v>
      </c>
      <c r="E851" s="54" t="s">
        <v>575</v>
      </c>
      <c r="F851" s="54" t="s">
        <v>576</v>
      </c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7"/>
    </row>
    <row r="852" spans="1:34" ht="15.75" thickTop="1" x14ac:dyDescent="0.25">
      <c r="A852" s="43" t="s">
        <v>84</v>
      </c>
      <c r="B852" s="40"/>
      <c r="C852" s="58" t="s">
        <v>83</v>
      </c>
      <c r="D852" s="58" t="s">
        <v>472</v>
      </c>
      <c r="E852" s="58" t="s">
        <v>577</v>
      </c>
      <c r="F852" s="58" t="s">
        <v>578</v>
      </c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61"/>
    </row>
    <row r="853" spans="1:34" x14ac:dyDescent="0.25">
      <c r="A853" s="46" t="s">
        <v>84</v>
      </c>
      <c r="B853" s="33"/>
      <c r="C853" t="s">
        <v>83</v>
      </c>
      <c r="E853" t="s">
        <v>577</v>
      </c>
      <c r="F853" t="s">
        <v>578</v>
      </c>
      <c r="AH853" s="51"/>
    </row>
    <row r="854" spans="1:34" x14ac:dyDescent="0.25">
      <c r="A854" s="46" t="s">
        <v>85</v>
      </c>
      <c r="B854" s="33"/>
      <c r="C854" t="s">
        <v>86</v>
      </c>
      <c r="E854" t="s">
        <v>577</v>
      </c>
      <c r="F854" t="s">
        <v>578</v>
      </c>
      <c r="AH854" s="51"/>
    </row>
    <row r="855" spans="1:34" x14ac:dyDescent="0.25">
      <c r="A855" s="46" t="s">
        <v>84</v>
      </c>
      <c r="B855" s="33"/>
      <c r="C855" t="s">
        <v>83</v>
      </c>
      <c r="E855" t="s">
        <v>577</v>
      </c>
      <c r="F855" t="s">
        <v>578</v>
      </c>
      <c r="AH855" s="51"/>
    </row>
    <row r="856" spans="1:34" x14ac:dyDescent="0.25">
      <c r="A856" s="46" t="s">
        <v>86</v>
      </c>
      <c r="B856" s="33"/>
      <c r="C856" t="s">
        <v>87</v>
      </c>
      <c r="E856" t="s">
        <v>577</v>
      </c>
      <c r="F856" t="s">
        <v>578</v>
      </c>
      <c r="AH856" s="51"/>
    </row>
    <row r="857" spans="1:34" x14ac:dyDescent="0.25">
      <c r="A857" s="46" t="s">
        <v>84</v>
      </c>
      <c r="B857" s="33"/>
      <c r="C857" t="s">
        <v>83</v>
      </c>
      <c r="E857" t="s">
        <v>577</v>
      </c>
      <c r="F857" t="s">
        <v>578</v>
      </c>
      <c r="AH857" s="51"/>
    </row>
    <row r="858" spans="1:34" x14ac:dyDescent="0.25">
      <c r="A858" s="46" t="s">
        <v>101</v>
      </c>
      <c r="B858" s="33"/>
      <c r="C858" t="s">
        <v>102</v>
      </c>
      <c r="E858" t="s">
        <v>577</v>
      </c>
      <c r="F858" t="s">
        <v>578</v>
      </c>
      <c r="AH858" s="51"/>
    </row>
    <row r="859" spans="1:34" x14ac:dyDescent="0.25">
      <c r="A859" s="46" t="s">
        <v>84</v>
      </c>
      <c r="B859" s="33"/>
      <c r="C859" t="s">
        <v>83</v>
      </c>
      <c r="E859" t="s">
        <v>577</v>
      </c>
      <c r="F859" t="s">
        <v>578</v>
      </c>
      <c r="AH859" s="51"/>
    </row>
    <row r="860" spans="1:34" x14ac:dyDescent="0.25">
      <c r="A860" s="46" t="s">
        <v>86</v>
      </c>
      <c r="B860" s="33"/>
      <c r="C860" t="s">
        <v>87</v>
      </c>
      <c r="E860" t="s">
        <v>577</v>
      </c>
      <c r="F860" t="s">
        <v>578</v>
      </c>
      <c r="AH860" s="51"/>
    </row>
    <row r="861" spans="1:34" x14ac:dyDescent="0.25">
      <c r="A861" s="46" t="s">
        <v>84</v>
      </c>
      <c r="B861" s="33"/>
      <c r="C861" t="s">
        <v>83</v>
      </c>
      <c r="E861" t="s">
        <v>577</v>
      </c>
      <c r="F861" t="s">
        <v>578</v>
      </c>
      <c r="AH861" s="51"/>
    </row>
    <row r="862" spans="1:34" x14ac:dyDescent="0.25">
      <c r="A862" s="46" t="s">
        <v>84</v>
      </c>
      <c r="B862" s="33"/>
      <c r="C862" t="s">
        <v>83</v>
      </c>
      <c r="E862" t="s">
        <v>577</v>
      </c>
      <c r="F862" t="s">
        <v>578</v>
      </c>
      <c r="AH862" s="51"/>
    </row>
    <row r="863" spans="1:34" x14ac:dyDescent="0.25">
      <c r="A863" s="46" t="s">
        <v>82</v>
      </c>
      <c r="B863" s="33"/>
      <c r="C863" t="s">
        <v>83</v>
      </c>
      <c r="E863" t="s">
        <v>577</v>
      </c>
      <c r="F863" t="s">
        <v>578</v>
      </c>
      <c r="AH863" s="51"/>
    </row>
    <row r="864" spans="1:34" x14ac:dyDescent="0.25">
      <c r="A864" s="46" t="s">
        <v>85</v>
      </c>
      <c r="B864" s="33"/>
      <c r="C864" t="s">
        <v>86</v>
      </c>
      <c r="E864" t="s">
        <v>577</v>
      </c>
      <c r="F864" t="s">
        <v>578</v>
      </c>
      <c r="AH864" s="51"/>
    </row>
    <row r="865" spans="1:34" x14ac:dyDescent="0.25">
      <c r="A865" s="46" t="s">
        <v>84</v>
      </c>
      <c r="B865" s="33"/>
      <c r="C865" t="s">
        <v>83</v>
      </c>
      <c r="E865" t="s">
        <v>577</v>
      </c>
      <c r="F865" t="s">
        <v>578</v>
      </c>
      <c r="AH865" s="51"/>
    </row>
    <row r="866" spans="1:34" x14ac:dyDescent="0.25">
      <c r="A866" s="46" t="s">
        <v>84</v>
      </c>
      <c r="B866" s="33"/>
      <c r="C866" t="s">
        <v>83</v>
      </c>
      <c r="E866" t="s">
        <v>577</v>
      </c>
      <c r="F866" t="s">
        <v>578</v>
      </c>
      <c r="AH866" s="51"/>
    </row>
    <row r="867" spans="1:34" x14ac:dyDescent="0.25">
      <c r="A867" s="46" t="s">
        <v>91</v>
      </c>
      <c r="B867" s="33"/>
      <c r="C867" t="s">
        <v>89</v>
      </c>
      <c r="E867" t="s">
        <v>577</v>
      </c>
      <c r="F867" t="s">
        <v>578</v>
      </c>
      <c r="AH867" s="51"/>
    </row>
    <row r="868" spans="1:34" x14ac:dyDescent="0.25">
      <c r="A868" s="46" t="s">
        <v>84</v>
      </c>
      <c r="B868" s="33"/>
      <c r="C868" t="s">
        <v>83</v>
      </c>
      <c r="E868" t="s">
        <v>577</v>
      </c>
      <c r="F868" t="s">
        <v>578</v>
      </c>
      <c r="AH868" s="51"/>
    </row>
    <row r="869" spans="1:34" x14ac:dyDescent="0.25">
      <c r="A869" s="46" t="s">
        <v>86</v>
      </c>
      <c r="B869" s="33"/>
      <c r="C869" t="s">
        <v>87</v>
      </c>
      <c r="E869" t="s">
        <v>577</v>
      </c>
      <c r="F869" t="s">
        <v>578</v>
      </c>
      <c r="AH869" s="51"/>
    </row>
    <row r="870" spans="1:34" x14ac:dyDescent="0.25">
      <c r="A870" s="46" t="s">
        <v>86</v>
      </c>
      <c r="B870" s="33"/>
      <c r="C870" t="s">
        <v>87</v>
      </c>
      <c r="E870" t="s">
        <v>577</v>
      </c>
      <c r="F870" t="s">
        <v>578</v>
      </c>
      <c r="AH870" s="51"/>
    </row>
    <row r="871" spans="1:34" x14ac:dyDescent="0.25">
      <c r="A871" s="46" t="s">
        <v>84</v>
      </c>
      <c r="B871" s="33"/>
      <c r="C871" t="s">
        <v>83</v>
      </c>
      <c r="E871" t="s">
        <v>577</v>
      </c>
      <c r="F871" t="s">
        <v>578</v>
      </c>
      <c r="AH871" s="51"/>
    </row>
    <row r="872" spans="1:34" x14ac:dyDescent="0.25">
      <c r="A872" s="46" t="s">
        <v>82</v>
      </c>
      <c r="B872" s="33"/>
      <c r="C872" t="s">
        <v>83</v>
      </c>
      <c r="E872" t="s">
        <v>577</v>
      </c>
      <c r="F872" t="s">
        <v>578</v>
      </c>
      <c r="AH872" s="51"/>
    </row>
    <row r="873" spans="1:34" x14ac:dyDescent="0.25">
      <c r="A873" s="46" t="s">
        <v>84</v>
      </c>
      <c r="B873" s="33"/>
      <c r="C873" t="s">
        <v>83</v>
      </c>
      <c r="E873" t="s">
        <v>577</v>
      </c>
      <c r="F873" t="s">
        <v>578</v>
      </c>
      <c r="AH873" s="51"/>
    </row>
    <row r="874" spans="1:34" x14ac:dyDescent="0.25">
      <c r="A874" s="46" t="s">
        <v>84</v>
      </c>
      <c r="B874" s="33"/>
      <c r="C874" t="s">
        <v>83</v>
      </c>
      <c r="E874" t="s">
        <v>577</v>
      </c>
      <c r="F874" t="s">
        <v>578</v>
      </c>
      <c r="AH874" s="51"/>
    </row>
    <row r="875" spans="1:34" x14ac:dyDescent="0.25">
      <c r="A875" s="46" t="s">
        <v>101</v>
      </c>
      <c r="B875" s="33"/>
      <c r="C875" t="s">
        <v>102</v>
      </c>
      <c r="E875" t="s">
        <v>577</v>
      </c>
      <c r="F875" t="s">
        <v>578</v>
      </c>
      <c r="AH875" s="51"/>
    </row>
    <row r="876" spans="1:34" ht="15.75" thickBot="1" x14ac:dyDescent="0.3">
      <c r="A876" s="60" t="s">
        <v>86</v>
      </c>
      <c r="B876" s="59"/>
      <c r="C876" s="54" t="s">
        <v>87</v>
      </c>
      <c r="D876" s="54" t="s">
        <v>473</v>
      </c>
      <c r="E876" s="54" t="s">
        <v>577</v>
      </c>
      <c r="F876" s="54" t="s">
        <v>578</v>
      </c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7"/>
    </row>
    <row r="877" spans="1:34" ht="15.75" thickTop="1" x14ac:dyDescent="0.25">
      <c r="A877" s="43" t="s">
        <v>84</v>
      </c>
      <c r="B877" s="40"/>
      <c r="C877" s="58" t="s">
        <v>83</v>
      </c>
      <c r="D877" s="58" t="s">
        <v>472</v>
      </c>
      <c r="E877" s="58" t="s">
        <v>579</v>
      </c>
      <c r="F877" s="58" t="s">
        <v>580</v>
      </c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61"/>
    </row>
    <row r="878" spans="1:34" x14ac:dyDescent="0.25">
      <c r="A878" s="46" t="s">
        <v>91</v>
      </c>
      <c r="B878" s="33"/>
      <c r="C878" t="s">
        <v>89</v>
      </c>
      <c r="E878" t="s">
        <v>579</v>
      </c>
      <c r="F878" t="s">
        <v>580</v>
      </c>
      <c r="AH878" s="51"/>
    </row>
    <row r="879" spans="1:34" x14ac:dyDescent="0.25">
      <c r="A879" s="46" t="s">
        <v>82</v>
      </c>
      <c r="B879" s="33"/>
      <c r="C879" t="s">
        <v>83</v>
      </c>
      <c r="E879" t="s">
        <v>579</v>
      </c>
      <c r="F879" t="s">
        <v>580</v>
      </c>
      <c r="AH879" s="51"/>
    </row>
    <row r="880" spans="1:34" x14ac:dyDescent="0.25">
      <c r="A880" s="46" t="s">
        <v>86</v>
      </c>
      <c r="B880" s="33"/>
      <c r="C880" t="s">
        <v>87</v>
      </c>
      <c r="E880" t="s">
        <v>579</v>
      </c>
      <c r="F880" t="s">
        <v>580</v>
      </c>
      <c r="AH880" s="51"/>
    </row>
    <row r="881" spans="1:34" x14ac:dyDescent="0.25">
      <c r="A881" s="46" t="s">
        <v>84</v>
      </c>
      <c r="B881" s="33"/>
      <c r="C881" t="s">
        <v>83</v>
      </c>
      <c r="E881" t="s">
        <v>579</v>
      </c>
      <c r="F881" t="s">
        <v>580</v>
      </c>
      <c r="AH881" s="51"/>
    </row>
    <row r="882" spans="1:34" x14ac:dyDescent="0.25">
      <c r="A882" s="46" t="s">
        <v>84</v>
      </c>
      <c r="B882" s="33"/>
      <c r="C882" t="s">
        <v>83</v>
      </c>
      <c r="E882" t="s">
        <v>579</v>
      </c>
      <c r="F882" t="s">
        <v>580</v>
      </c>
      <c r="AH882" s="51"/>
    </row>
    <row r="883" spans="1:34" x14ac:dyDescent="0.25">
      <c r="A883" s="46" t="s">
        <v>82</v>
      </c>
      <c r="B883" s="33"/>
      <c r="C883" t="s">
        <v>83</v>
      </c>
      <c r="E883" t="s">
        <v>579</v>
      </c>
      <c r="F883" t="s">
        <v>580</v>
      </c>
      <c r="AH883" s="51"/>
    </row>
    <row r="884" spans="1:34" x14ac:dyDescent="0.25">
      <c r="A884" s="46" t="s">
        <v>82</v>
      </c>
      <c r="B884" s="33"/>
      <c r="C884" t="s">
        <v>83</v>
      </c>
      <c r="E884" t="s">
        <v>579</v>
      </c>
      <c r="F884" t="s">
        <v>580</v>
      </c>
      <c r="AH884" s="51"/>
    </row>
    <row r="885" spans="1:34" x14ac:dyDescent="0.25">
      <c r="A885" s="46" t="s">
        <v>82</v>
      </c>
      <c r="B885" s="33"/>
      <c r="C885" t="s">
        <v>83</v>
      </c>
      <c r="E885" t="s">
        <v>579</v>
      </c>
      <c r="F885" t="s">
        <v>580</v>
      </c>
      <c r="AH885" s="51"/>
    </row>
    <row r="886" spans="1:34" x14ac:dyDescent="0.25">
      <c r="A886" s="46" t="s">
        <v>82</v>
      </c>
      <c r="B886" s="33"/>
      <c r="C886" t="s">
        <v>83</v>
      </c>
      <c r="E886" t="s">
        <v>579</v>
      </c>
      <c r="F886" t="s">
        <v>580</v>
      </c>
      <c r="AH886" s="51"/>
    </row>
    <row r="887" spans="1:34" x14ac:dyDescent="0.25">
      <c r="A887" s="46" t="s">
        <v>82</v>
      </c>
      <c r="B887" s="33"/>
      <c r="C887" t="s">
        <v>83</v>
      </c>
      <c r="E887" t="s">
        <v>579</v>
      </c>
      <c r="F887" t="s">
        <v>580</v>
      </c>
      <c r="AH887" s="51"/>
    </row>
    <row r="888" spans="1:34" x14ac:dyDescent="0.25">
      <c r="A888" s="46" t="s">
        <v>84</v>
      </c>
      <c r="B888" s="33"/>
      <c r="C888" t="s">
        <v>83</v>
      </c>
      <c r="E888" t="s">
        <v>579</v>
      </c>
      <c r="F888" t="s">
        <v>580</v>
      </c>
      <c r="AH888" s="51"/>
    </row>
    <row r="889" spans="1:34" x14ac:dyDescent="0.25">
      <c r="A889" s="46" t="s">
        <v>84</v>
      </c>
      <c r="B889" s="33"/>
      <c r="C889" t="s">
        <v>83</v>
      </c>
      <c r="E889" t="s">
        <v>579</v>
      </c>
      <c r="F889" t="s">
        <v>580</v>
      </c>
      <c r="AH889" s="51"/>
    </row>
    <row r="890" spans="1:34" x14ac:dyDescent="0.25">
      <c r="A890" s="46" t="s">
        <v>84</v>
      </c>
      <c r="B890" s="33"/>
      <c r="C890" t="s">
        <v>83</v>
      </c>
      <c r="E890" t="s">
        <v>579</v>
      </c>
      <c r="F890" t="s">
        <v>580</v>
      </c>
      <c r="AH890" s="51"/>
    </row>
    <row r="891" spans="1:34" x14ac:dyDescent="0.25">
      <c r="A891" s="46" t="s">
        <v>85</v>
      </c>
      <c r="B891" s="33"/>
      <c r="C891" t="s">
        <v>86</v>
      </c>
      <c r="E891" t="s">
        <v>579</v>
      </c>
      <c r="F891" t="s">
        <v>580</v>
      </c>
      <c r="AH891" s="51"/>
    </row>
    <row r="892" spans="1:34" x14ac:dyDescent="0.25">
      <c r="A892" s="46" t="s">
        <v>86</v>
      </c>
      <c r="B892" s="33"/>
      <c r="C892" t="s">
        <v>87</v>
      </c>
      <c r="E892" t="s">
        <v>579</v>
      </c>
      <c r="F892" t="s">
        <v>580</v>
      </c>
      <c r="AH892" s="51"/>
    </row>
    <row r="893" spans="1:34" x14ac:dyDescent="0.25">
      <c r="A893" s="46" t="s">
        <v>86</v>
      </c>
      <c r="B893" s="33"/>
      <c r="C893" t="s">
        <v>87</v>
      </c>
      <c r="E893" t="s">
        <v>579</v>
      </c>
      <c r="F893" t="s">
        <v>580</v>
      </c>
      <c r="AH893" s="51"/>
    </row>
    <row r="894" spans="1:34" x14ac:dyDescent="0.25">
      <c r="A894" s="46" t="s">
        <v>92</v>
      </c>
      <c r="B894" s="33"/>
      <c r="C894" t="s">
        <v>87</v>
      </c>
      <c r="E894" t="s">
        <v>579</v>
      </c>
      <c r="F894" t="s">
        <v>580</v>
      </c>
      <c r="AH894" s="51"/>
    </row>
    <row r="895" spans="1:34" x14ac:dyDescent="0.25">
      <c r="A895" s="46" t="s">
        <v>84</v>
      </c>
      <c r="B895" s="33"/>
      <c r="C895" t="s">
        <v>83</v>
      </c>
      <c r="E895" t="s">
        <v>579</v>
      </c>
      <c r="F895" t="s">
        <v>580</v>
      </c>
      <c r="AH895" s="51"/>
    </row>
    <row r="896" spans="1:34" x14ac:dyDescent="0.25">
      <c r="A896" s="46" t="s">
        <v>84</v>
      </c>
      <c r="B896" s="33"/>
      <c r="C896" t="s">
        <v>83</v>
      </c>
      <c r="E896" t="s">
        <v>579</v>
      </c>
      <c r="F896" t="s">
        <v>580</v>
      </c>
      <c r="AH896" s="51"/>
    </row>
    <row r="897" spans="1:34" x14ac:dyDescent="0.25">
      <c r="A897" s="46" t="s">
        <v>84</v>
      </c>
      <c r="B897" s="33"/>
      <c r="C897" t="s">
        <v>83</v>
      </c>
      <c r="E897" t="s">
        <v>579</v>
      </c>
      <c r="F897" t="s">
        <v>580</v>
      </c>
      <c r="AH897" s="51"/>
    </row>
    <row r="898" spans="1:34" x14ac:dyDescent="0.25">
      <c r="A898" s="46" t="s">
        <v>82</v>
      </c>
      <c r="B898" s="33"/>
      <c r="C898" t="s">
        <v>83</v>
      </c>
      <c r="E898" t="s">
        <v>579</v>
      </c>
      <c r="F898" t="s">
        <v>580</v>
      </c>
      <c r="AH898" s="51"/>
    </row>
    <row r="899" spans="1:34" x14ac:dyDescent="0.25">
      <c r="A899" s="46" t="s">
        <v>88</v>
      </c>
      <c r="B899" s="33"/>
      <c r="C899" t="s">
        <v>89</v>
      </c>
      <c r="E899" t="s">
        <v>579</v>
      </c>
      <c r="F899" t="s">
        <v>580</v>
      </c>
      <c r="AH899" s="51"/>
    </row>
    <row r="900" spans="1:34" x14ac:dyDescent="0.25">
      <c r="A900" s="46" t="s">
        <v>91</v>
      </c>
      <c r="B900" s="33"/>
      <c r="C900" t="s">
        <v>89</v>
      </c>
      <c r="E900" t="s">
        <v>579</v>
      </c>
      <c r="F900" t="s">
        <v>580</v>
      </c>
      <c r="AH900" s="51"/>
    </row>
    <row r="901" spans="1:34" ht="15.75" thickBot="1" x14ac:dyDescent="0.3">
      <c r="A901" s="60" t="s">
        <v>82</v>
      </c>
      <c r="B901" s="59"/>
      <c r="C901" s="54" t="s">
        <v>83</v>
      </c>
      <c r="D901" s="54" t="s">
        <v>473</v>
      </c>
      <c r="E901" s="54" t="s">
        <v>579</v>
      </c>
      <c r="F901" s="54" t="s">
        <v>580</v>
      </c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7"/>
    </row>
    <row r="902" spans="1:34" ht="15.75" thickTop="1" x14ac:dyDescent="0.25">
      <c r="A902" s="43" t="s">
        <v>86</v>
      </c>
      <c r="B902" s="40"/>
      <c r="C902" s="58" t="s">
        <v>87</v>
      </c>
      <c r="D902" s="58" t="s">
        <v>472</v>
      </c>
      <c r="E902" s="58" t="s">
        <v>581</v>
      </c>
      <c r="F902" s="58" t="s">
        <v>582</v>
      </c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61"/>
    </row>
    <row r="903" spans="1:34" x14ac:dyDescent="0.25">
      <c r="A903" s="46" t="s">
        <v>82</v>
      </c>
      <c r="B903" s="33"/>
      <c r="C903" t="s">
        <v>83</v>
      </c>
      <c r="E903" t="s">
        <v>581</v>
      </c>
      <c r="F903" t="s">
        <v>582</v>
      </c>
      <c r="AH903" s="51"/>
    </row>
    <row r="904" spans="1:34" x14ac:dyDescent="0.25">
      <c r="A904" s="46" t="s">
        <v>86</v>
      </c>
      <c r="B904" s="33"/>
      <c r="C904" t="s">
        <v>87</v>
      </c>
      <c r="E904" t="s">
        <v>581</v>
      </c>
      <c r="F904" t="s">
        <v>582</v>
      </c>
      <c r="AH904" s="51"/>
    </row>
    <row r="905" spans="1:34" x14ac:dyDescent="0.25">
      <c r="A905" s="46" t="s">
        <v>86</v>
      </c>
      <c r="B905" s="33"/>
      <c r="C905" t="s">
        <v>87</v>
      </c>
      <c r="E905" t="s">
        <v>581</v>
      </c>
      <c r="F905" t="s">
        <v>582</v>
      </c>
      <c r="AH905" s="51"/>
    </row>
    <row r="906" spans="1:34" x14ac:dyDescent="0.25">
      <c r="A906" s="46" t="s">
        <v>85</v>
      </c>
      <c r="B906" s="33"/>
      <c r="C906" t="s">
        <v>86</v>
      </c>
      <c r="E906" t="s">
        <v>581</v>
      </c>
      <c r="F906" t="s">
        <v>582</v>
      </c>
      <c r="AH906" s="51"/>
    </row>
    <row r="907" spans="1:34" x14ac:dyDescent="0.25">
      <c r="A907" s="46" t="s">
        <v>82</v>
      </c>
      <c r="B907" s="33"/>
      <c r="C907" t="s">
        <v>83</v>
      </c>
      <c r="E907" t="s">
        <v>581</v>
      </c>
      <c r="F907" t="s">
        <v>582</v>
      </c>
      <c r="AH907" s="51"/>
    </row>
    <row r="908" spans="1:34" x14ac:dyDescent="0.25">
      <c r="A908" s="46" t="s">
        <v>122</v>
      </c>
      <c r="B908" s="33"/>
      <c r="C908" t="s">
        <v>123</v>
      </c>
      <c r="E908" t="s">
        <v>581</v>
      </c>
      <c r="F908" t="s">
        <v>582</v>
      </c>
      <c r="AH908" s="51"/>
    </row>
    <row r="909" spans="1:34" x14ac:dyDescent="0.25">
      <c r="A909" s="46" t="s">
        <v>84</v>
      </c>
      <c r="B909" s="33"/>
      <c r="C909" t="s">
        <v>83</v>
      </c>
      <c r="E909" t="s">
        <v>581</v>
      </c>
      <c r="F909" t="s">
        <v>582</v>
      </c>
      <c r="AH909" s="51"/>
    </row>
    <row r="910" spans="1:34" x14ac:dyDescent="0.25">
      <c r="A910" s="46" t="s">
        <v>84</v>
      </c>
      <c r="B910" s="33"/>
      <c r="C910" t="s">
        <v>83</v>
      </c>
      <c r="E910" t="s">
        <v>581</v>
      </c>
      <c r="F910" t="s">
        <v>582</v>
      </c>
      <c r="AH910" s="51"/>
    </row>
    <row r="911" spans="1:34" x14ac:dyDescent="0.25">
      <c r="A911" s="46" t="s">
        <v>86</v>
      </c>
      <c r="B911" s="33"/>
      <c r="C911" t="s">
        <v>87</v>
      </c>
      <c r="E911" t="s">
        <v>581</v>
      </c>
      <c r="F911" t="s">
        <v>582</v>
      </c>
      <c r="AH911" s="51"/>
    </row>
    <row r="912" spans="1:34" x14ac:dyDescent="0.25">
      <c r="A912" s="46" t="s">
        <v>86</v>
      </c>
      <c r="B912" s="33"/>
      <c r="C912" t="s">
        <v>87</v>
      </c>
      <c r="E912" t="s">
        <v>581</v>
      </c>
      <c r="F912" t="s">
        <v>582</v>
      </c>
      <c r="AH912" s="51"/>
    </row>
    <row r="913" spans="1:34" x14ac:dyDescent="0.25">
      <c r="A913" s="46" t="s">
        <v>86</v>
      </c>
      <c r="B913" s="33"/>
      <c r="C913" t="s">
        <v>87</v>
      </c>
      <c r="E913" t="s">
        <v>581</v>
      </c>
      <c r="F913" t="s">
        <v>582</v>
      </c>
      <c r="AH913" s="51"/>
    </row>
    <row r="914" spans="1:34" x14ac:dyDescent="0.25">
      <c r="A914" s="46" t="s">
        <v>82</v>
      </c>
      <c r="B914" s="33"/>
      <c r="C914" t="s">
        <v>83</v>
      </c>
      <c r="E914" t="s">
        <v>581</v>
      </c>
      <c r="F914" t="s">
        <v>582</v>
      </c>
      <c r="AH914" s="51"/>
    </row>
    <row r="915" spans="1:34" x14ac:dyDescent="0.25">
      <c r="A915" s="46" t="s">
        <v>84</v>
      </c>
      <c r="B915" s="33"/>
      <c r="C915" t="s">
        <v>83</v>
      </c>
      <c r="E915" t="s">
        <v>581</v>
      </c>
      <c r="F915" t="s">
        <v>582</v>
      </c>
      <c r="AH915" s="51"/>
    </row>
    <row r="916" spans="1:34" x14ac:dyDescent="0.25">
      <c r="A916" s="46" t="s">
        <v>85</v>
      </c>
      <c r="B916" s="33"/>
      <c r="C916" t="s">
        <v>86</v>
      </c>
      <c r="E916" t="s">
        <v>581</v>
      </c>
      <c r="F916" t="s">
        <v>582</v>
      </c>
      <c r="AH916" s="51"/>
    </row>
    <row r="917" spans="1:34" x14ac:dyDescent="0.25">
      <c r="A917" s="46" t="s">
        <v>86</v>
      </c>
      <c r="B917" s="33"/>
      <c r="C917" t="s">
        <v>87</v>
      </c>
      <c r="E917" t="s">
        <v>581</v>
      </c>
      <c r="F917" t="s">
        <v>582</v>
      </c>
      <c r="AH917" s="51"/>
    </row>
    <row r="918" spans="1:34" x14ac:dyDescent="0.25">
      <c r="A918" s="46" t="s">
        <v>85</v>
      </c>
      <c r="B918" s="33"/>
      <c r="C918" t="s">
        <v>86</v>
      </c>
      <c r="E918" t="s">
        <v>581</v>
      </c>
      <c r="F918" t="s">
        <v>582</v>
      </c>
      <c r="AH918" s="51"/>
    </row>
    <row r="919" spans="1:34" x14ac:dyDescent="0.25">
      <c r="A919" s="46" t="s">
        <v>82</v>
      </c>
      <c r="B919" s="33"/>
      <c r="C919" t="s">
        <v>83</v>
      </c>
      <c r="E919" t="s">
        <v>581</v>
      </c>
      <c r="F919" t="s">
        <v>582</v>
      </c>
      <c r="AH919" s="51"/>
    </row>
    <row r="920" spans="1:34" x14ac:dyDescent="0.25">
      <c r="A920" s="46" t="s">
        <v>91</v>
      </c>
      <c r="B920" s="33"/>
      <c r="C920" t="s">
        <v>89</v>
      </c>
      <c r="E920" t="s">
        <v>581</v>
      </c>
      <c r="F920" t="s">
        <v>582</v>
      </c>
      <c r="AH920" s="51"/>
    </row>
    <row r="921" spans="1:34" x14ac:dyDescent="0.25">
      <c r="A921" s="46" t="s">
        <v>85</v>
      </c>
      <c r="B921" s="33"/>
      <c r="C921" t="s">
        <v>86</v>
      </c>
      <c r="E921" t="s">
        <v>581</v>
      </c>
      <c r="F921" t="s">
        <v>582</v>
      </c>
      <c r="AH921" s="51"/>
    </row>
    <row r="922" spans="1:34" x14ac:dyDescent="0.25">
      <c r="A922" s="46" t="s">
        <v>86</v>
      </c>
      <c r="B922" s="33"/>
      <c r="C922" t="s">
        <v>87</v>
      </c>
      <c r="E922" t="s">
        <v>581</v>
      </c>
      <c r="F922" t="s">
        <v>582</v>
      </c>
      <c r="AH922" s="51"/>
    </row>
    <row r="923" spans="1:34" x14ac:dyDescent="0.25">
      <c r="A923" s="46" t="s">
        <v>91</v>
      </c>
      <c r="B923" s="33"/>
      <c r="C923" t="s">
        <v>89</v>
      </c>
      <c r="E923" t="s">
        <v>581</v>
      </c>
      <c r="F923" t="s">
        <v>582</v>
      </c>
      <c r="AH923" s="51"/>
    </row>
    <row r="924" spans="1:34" x14ac:dyDescent="0.25">
      <c r="A924" s="46" t="s">
        <v>138</v>
      </c>
      <c r="B924" s="33"/>
      <c r="C924" t="s">
        <v>94</v>
      </c>
      <c r="E924" t="s">
        <v>581</v>
      </c>
      <c r="F924" t="s">
        <v>582</v>
      </c>
      <c r="AH924" s="51"/>
    </row>
    <row r="925" spans="1:34" x14ac:dyDescent="0.25">
      <c r="A925" s="46" t="s">
        <v>84</v>
      </c>
      <c r="B925" s="33"/>
      <c r="C925" t="s">
        <v>83</v>
      </c>
      <c r="E925" t="s">
        <v>581</v>
      </c>
      <c r="F925" t="s">
        <v>582</v>
      </c>
      <c r="AH925" s="51"/>
    </row>
    <row r="926" spans="1:34" ht="15.75" thickBot="1" x14ac:dyDescent="0.3">
      <c r="A926" s="60" t="s">
        <v>86</v>
      </c>
      <c r="B926" s="59"/>
      <c r="C926" s="54" t="s">
        <v>87</v>
      </c>
      <c r="D926" s="54" t="s">
        <v>473</v>
      </c>
      <c r="E926" s="54" t="s">
        <v>581</v>
      </c>
      <c r="F926" s="54" t="s">
        <v>582</v>
      </c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7"/>
    </row>
    <row r="927" spans="1:34" ht="15.75" thickTop="1" x14ac:dyDescent="0.25">
      <c r="A927" s="43" t="s">
        <v>82</v>
      </c>
      <c r="B927" s="40"/>
      <c r="C927" s="58" t="s">
        <v>83</v>
      </c>
      <c r="D927" s="58" t="s">
        <v>472</v>
      </c>
      <c r="E927" s="58" t="s">
        <v>583</v>
      </c>
      <c r="F927" s="58" t="s">
        <v>584</v>
      </c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61"/>
    </row>
    <row r="928" spans="1:34" x14ac:dyDescent="0.25">
      <c r="A928" s="46" t="s">
        <v>84</v>
      </c>
      <c r="B928" s="33"/>
      <c r="C928" t="s">
        <v>83</v>
      </c>
      <c r="E928" t="s">
        <v>583</v>
      </c>
      <c r="F928" t="s">
        <v>584</v>
      </c>
      <c r="AH928" s="51"/>
    </row>
    <row r="929" spans="1:34" x14ac:dyDescent="0.25">
      <c r="A929" s="46" t="s">
        <v>84</v>
      </c>
      <c r="B929" s="33"/>
      <c r="C929" t="s">
        <v>83</v>
      </c>
      <c r="E929" t="s">
        <v>583</v>
      </c>
      <c r="F929" t="s">
        <v>584</v>
      </c>
      <c r="AH929" s="51"/>
    </row>
    <row r="930" spans="1:34" x14ac:dyDescent="0.25">
      <c r="A930" s="46" t="s">
        <v>92</v>
      </c>
      <c r="B930" s="33"/>
      <c r="C930" t="s">
        <v>87</v>
      </c>
      <c r="E930" t="s">
        <v>583</v>
      </c>
      <c r="F930" t="s">
        <v>584</v>
      </c>
      <c r="AH930" s="51"/>
    </row>
    <row r="931" spans="1:34" x14ac:dyDescent="0.25">
      <c r="A931" s="46" t="s">
        <v>138</v>
      </c>
      <c r="B931" s="33"/>
      <c r="C931" t="s">
        <v>94</v>
      </c>
      <c r="E931" t="s">
        <v>583</v>
      </c>
      <c r="F931" t="s">
        <v>584</v>
      </c>
      <c r="AH931" s="51"/>
    </row>
    <row r="932" spans="1:34" x14ac:dyDescent="0.25">
      <c r="A932" s="46" t="s">
        <v>82</v>
      </c>
      <c r="B932" s="33"/>
      <c r="C932" t="s">
        <v>83</v>
      </c>
      <c r="E932" t="s">
        <v>583</v>
      </c>
      <c r="F932" t="s">
        <v>584</v>
      </c>
      <c r="AH932" s="51"/>
    </row>
    <row r="933" spans="1:34" x14ac:dyDescent="0.25">
      <c r="A933" s="46" t="s">
        <v>138</v>
      </c>
      <c r="B933" s="33"/>
      <c r="C933" t="s">
        <v>94</v>
      </c>
      <c r="E933" t="s">
        <v>583</v>
      </c>
      <c r="F933" t="s">
        <v>584</v>
      </c>
      <c r="AH933" s="51"/>
    </row>
    <row r="934" spans="1:34" x14ac:dyDescent="0.25">
      <c r="A934" s="46" t="s">
        <v>84</v>
      </c>
      <c r="B934" s="33"/>
      <c r="C934" t="s">
        <v>83</v>
      </c>
      <c r="E934" t="s">
        <v>583</v>
      </c>
      <c r="F934" t="s">
        <v>584</v>
      </c>
      <c r="AH934" s="51"/>
    </row>
    <row r="935" spans="1:34" x14ac:dyDescent="0.25">
      <c r="A935" s="46" t="s">
        <v>84</v>
      </c>
      <c r="B935" s="33"/>
      <c r="C935" t="s">
        <v>83</v>
      </c>
      <c r="E935" t="s">
        <v>583</v>
      </c>
      <c r="F935" t="s">
        <v>584</v>
      </c>
      <c r="AH935" s="51"/>
    </row>
    <row r="936" spans="1:34" x14ac:dyDescent="0.25">
      <c r="A936" s="46" t="s">
        <v>92</v>
      </c>
      <c r="B936" s="33"/>
      <c r="C936" t="s">
        <v>87</v>
      </c>
      <c r="E936" t="s">
        <v>583</v>
      </c>
      <c r="F936" t="s">
        <v>584</v>
      </c>
      <c r="AH936" s="51"/>
    </row>
    <row r="937" spans="1:34" x14ac:dyDescent="0.25">
      <c r="A937" s="46" t="s">
        <v>84</v>
      </c>
      <c r="B937" s="33"/>
      <c r="C937" t="s">
        <v>83</v>
      </c>
      <c r="E937" t="s">
        <v>583</v>
      </c>
      <c r="F937" t="s">
        <v>584</v>
      </c>
      <c r="AH937" s="51"/>
    </row>
    <row r="938" spans="1:34" x14ac:dyDescent="0.25">
      <c r="A938" s="46" t="s">
        <v>86</v>
      </c>
      <c r="B938" s="33"/>
      <c r="C938" t="s">
        <v>87</v>
      </c>
      <c r="E938" t="s">
        <v>583</v>
      </c>
      <c r="F938" t="s">
        <v>584</v>
      </c>
      <c r="AH938" s="51"/>
    </row>
    <row r="939" spans="1:34" x14ac:dyDescent="0.25">
      <c r="A939" s="46" t="s">
        <v>92</v>
      </c>
      <c r="B939" s="33"/>
      <c r="C939" t="s">
        <v>87</v>
      </c>
      <c r="E939" t="s">
        <v>583</v>
      </c>
      <c r="F939" t="s">
        <v>584</v>
      </c>
      <c r="AH939" s="51"/>
    </row>
    <row r="940" spans="1:34" x14ac:dyDescent="0.25">
      <c r="A940" s="46" t="s">
        <v>92</v>
      </c>
      <c r="B940" s="33"/>
      <c r="C940" t="s">
        <v>87</v>
      </c>
      <c r="E940" t="s">
        <v>583</v>
      </c>
      <c r="F940" t="s">
        <v>584</v>
      </c>
      <c r="AH940" s="51"/>
    </row>
    <row r="941" spans="1:34" x14ac:dyDescent="0.25">
      <c r="A941" s="46" t="s">
        <v>84</v>
      </c>
      <c r="B941" s="33"/>
      <c r="C941" t="s">
        <v>83</v>
      </c>
      <c r="E941" t="s">
        <v>583</v>
      </c>
      <c r="F941" t="s">
        <v>584</v>
      </c>
      <c r="AH941" s="51"/>
    </row>
    <row r="942" spans="1:34" x14ac:dyDescent="0.25">
      <c r="A942" s="46" t="s">
        <v>92</v>
      </c>
      <c r="B942" s="33"/>
      <c r="C942" t="s">
        <v>87</v>
      </c>
      <c r="E942" t="s">
        <v>583</v>
      </c>
      <c r="F942" t="s">
        <v>584</v>
      </c>
      <c r="AH942" s="51"/>
    </row>
    <row r="943" spans="1:34" x14ac:dyDescent="0.25">
      <c r="A943" s="46" t="s">
        <v>84</v>
      </c>
      <c r="B943" s="33"/>
      <c r="C943" t="s">
        <v>83</v>
      </c>
      <c r="E943" t="s">
        <v>583</v>
      </c>
      <c r="F943" t="s">
        <v>584</v>
      </c>
      <c r="AH943" s="51"/>
    </row>
    <row r="944" spans="1:34" x14ac:dyDescent="0.25">
      <c r="A944" s="46" t="s">
        <v>92</v>
      </c>
      <c r="B944" s="33"/>
      <c r="C944" t="s">
        <v>87</v>
      </c>
      <c r="E944" t="s">
        <v>583</v>
      </c>
      <c r="F944" t="s">
        <v>584</v>
      </c>
      <c r="AH944" s="51"/>
    </row>
    <row r="945" spans="1:34" x14ac:dyDescent="0.25">
      <c r="A945" s="46" t="s">
        <v>91</v>
      </c>
      <c r="B945" s="33"/>
      <c r="C945" t="s">
        <v>89</v>
      </c>
      <c r="E945" t="s">
        <v>583</v>
      </c>
      <c r="F945" t="s">
        <v>584</v>
      </c>
      <c r="AH945" s="51"/>
    </row>
    <row r="946" spans="1:34" x14ac:dyDescent="0.25">
      <c r="A946" s="46" t="s">
        <v>92</v>
      </c>
      <c r="B946" s="33"/>
      <c r="C946" t="s">
        <v>87</v>
      </c>
      <c r="E946" t="s">
        <v>583</v>
      </c>
      <c r="F946" t="s">
        <v>584</v>
      </c>
      <c r="AH946" s="51"/>
    </row>
    <row r="947" spans="1:34" x14ac:dyDescent="0.25">
      <c r="A947" s="46" t="s">
        <v>82</v>
      </c>
      <c r="B947" s="33"/>
      <c r="C947" t="s">
        <v>83</v>
      </c>
      <c r="E947" t="s">
        <v>583</v>
      </c>
      <c r="F947" t="s">
        <v>584</v>
      </c>
      <c r="AH947" s="51"/>
    </row>
    <row r="948" spans="1:34" x14ac:dyDescent="0.25">
      <c r="A948" s="46" t="s">
        <v>86</v>
      </c>
      <c r="B948" s="33"/>
      <c r="C948" t="s">
        <v>87</v>
      </c>
      <c r="E948" t="s">
        <v>583</v>
      </c>
      <c r="F948" t="s">
        <v>584</v>
      </c>
      <c r="AH948" s="51"/>
    </row>
    <row r="949" spans="1:34" x14ac:dyDescent="0.25">
      <c r="A949" s="46" t="s">
        <v>82</v>
      </c>
      <c r="B949" s="33"/>
      <c r="C949" t="s">
        <v>83</v>
      </c>
      <c r="E949" t="s">
        <v>583</v>
      </c>
      <c r="F949" t="s">
        <v>584</v>
      </c>
      <c r="AH949" s="51"/>
    </row>
    <row r="950" spans="1:34" x14ac:dyDescent="0.25">
      <c r="A950" s="46" t="s">
        <v>92</v>
      </c>
      <c r="B950" s="33"/>
      <c r="C950" t="s">
        <v>87</v>
      </c>
      <c r="E950" t="s">
        <v>583</v>
      </c>
      <c r="F950" t="s">
        <v>584</v>
      </c>
      <c r="AH950" s="51"/>
    </row>
    <row r="951" spans="1:34" ht="15.75" thickBot="1" x14ac:dyDescent="0.3">
      <c r="A951" s="60" t="s">
        <v>84</v>
      </c>
      <c r="B951" s="59"/>
      <c r="C951" s="54" t="s">
        <v>83</v>
      </c>
      <c r="D951" s="54" t="s">
        <v>473</v>
      </c>
      <c r="E951" s="54" t="s">
        <v>583</v>
      </c>
      <c r="F951" s="54" t="s">
        <v>584</v>
      </c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7"/>
    </row>
    <row r="952" spans="1:34" ht="15.75" thickTop="1" x14ac:dyDescent="0.25">
      <c r="A952" s="43" t="s">
        <v>84</v>
      </c>
      <c r="B952" s="40"/>
      <c r="C952" s="58" t="s">
        <v>83</v>
      </c>
      <c r="D952" s="58" t="s">
        <v>472</v>
      </c>
      <c r="E952" s="58" t="s">
        <v>585</v>
      </c>
      <c r="F952" s="58" t="s">
        <v>586</v>
      </c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61"/>
    </row>
    <row r="953" spans="1:34" x14ac:dyDescent="0.25">
      <c r="A953" s="46" t="s">
        <v>145</v>
      </c>
      <c r="B953" s="33"/>
      <c r="C953" t="s">
        <v>83</v>
      </c>
      <c r="E953" t="s">
        <v>585</v>
      </c>
      <c r="F953" t="s">
        <v>586</v>
      </c>
      <c r="AH953" s="51"/>
    </row>
    <row r="954" spans="1:34" x14ac:dyDescent="0.25">
      <c r="A954" s="46" t="s">
        <v>92</v>
      </c>
      <c r="B954" s="33"/>
      <c r="C954" t="s">
        <v>87</v>
      </c>
      <c r="E954" t="s">
        <v>585</v>
      </c>
      <c r="F954" t="s">
        <v>586</v>
      </c>
      <c r="AH954" s="51"/>
    </row>
    <row r="955" spans="1:34" x14ac:dyDescent="0.25">
      <c r="A955" s="46" t="s">
        <v>86</v>
      </c>
      <c r="B955" s="33"/>
      <c r="C955" t="s">
        <v>87</v>
      </c>
      <c r="E955" t="s">
        <v>585</v>
      </c>
      <c r="F955" t="s">
        <v>586</v>
      </c>
      <c r="AH955" s="51"/>
    </row>
    <row r="956" spans="1:34" x14ac:dyDescent="0.25">
      <c r="A956" s="46" t="s">
        <v>92</v>
      </c>
      <c r="B956" s="33"/>
      <c r="C956" t="s">
        <v>87</v>
      </c>
      <c r="E956" t="s">
        <v>585</v>
      </c>
      <c r="F956" t="s">
        <v>586</v>
      </c>
      <c r="AH956" s="51"/>
    </row>
    <row r="957" spans="1:34" x14ac:dyDescent="0.25">
      <c r="A957" s="46" t="s">
        <v>145</v>
      </c>
      <c r="B957" s="33"/>
      <c r="C957" t="s">
        <v>83</v>
      </c>
      <c r="E957" t="s">
        <v>585</v>
      </c>
      <c r="F957" t="s">
        <v>586</v>
      </c>
      <c r="AH957" s="51"/>
    </row>
    <row r="958" spans="1:34" x14ac:dyDescent="0.25">
      <c r="A958" s="46" t="s">
        <v>82</v>
      </c>
      <c r="B958" s="33"/>
      <c r="C958" t="s">
        <v>83</v>
      </c>
      <c r="E958" t="s">
        <v>585</v>
      </c>
      <c r="F958" t="s">
        <v>586</v>
      </c>
      <c r="AH958" s="51"/>
    </row>
    <row r="959" spans="1:34" x14ac:dyDescent="0.25">
      <c r="A959" s="46" t="s">
        <v>85</v>
      </c>
      <c r="B959" s="33"/>
      <c r="C959" t="s">
        <v>86</v>
      </c>
      <c r="E959" t="s">
        <v>585</v>
      </c>
      <c r="F959" t="s">
        <v>586</v>
      </c>
      <c r="AH959" s="51"/>
    </row>
    <row r="960" spans="1:34" x14ac:dyDescent="0.25">
      <c r="A960" s="46" t="s">
        <v>92</v>
      </c>
      <c r="B960" s="33"/>
      <c r="C960" t="s">
        <v>87</v>
      </c>
      <c r="E960" t="s">
        <v>585</v>
      </c>
      <c r="F960" t="s">
        <v>586</v>
      </c>
      <c r="AH960" s="51"/>
    </row>
    <row r="961" spans="1:34" x14ac:dyDescent="0.25">
      <c r="A961" s="46" t="s">
        <v>84</v>
      </c>
      <c r="B961" s="33"/>
      <c r="C961" t="s">
        <v>83</v>
      </c>
      <c r="E961" t="s">
        <v>585</v>
      </c>
      <c r="F961" t="s">
        <v>586</v>
      </c>
      <c r="AH961" s="51"/>
    </row>
    <row r="962" spans="1:34" x14ac:dyDescent="0.25">
      <c r="A962" s="46" t="s">
        <v>86</v>
      </c>
      <c r="B962" s="33"/>
      <c r="C962" t="s">
        <v>87</v>
      </c>
      <c r="E962" t="s">
        <v>585</v>
      </c>
      <c r="F962" t="s">
        <v>586</v>
      </c>
      <c r="AH962" s="51"/>
    </row>
    <row r="963" spans="1:34" x14ac:dyDescent="0.25">
      <c r="A963" s="46" t="s">
        <v>138</v>
      </c>
      <c r="B963" s="33"/>
      <c r="C963" t="s">
        <v>94</v>
      </c>
      <c r="E963" t="s">
        <v>585</v>
      </c>
      <c r="F963" t="s">
        <v>586</v>
      </c>
      <c r="AH963" s="51"/>
    </row>
    <row r="964" spans="1:34" x14ac:dyDescent="0.25">
      <c r="A964" s="46" t="s">
        <v>84</v>
      </c>
      <c r="B964" s="33"/>
      <c r="C964" t="s">
        <v>83</v>
      </c>
      <c r="E964" t="s">
        <v>585</v>
      </c>
      <c r="F964" t="s">
        <v>586</v>
      </c>
      <c r="AH964" s="51"/>
    </row>
    <row r="965" spans="1:34" x14ac:dyDescent="0.25">
      <c r="A965" s="46" t="s">
        <v>85</v>
      </c>
      <c r="B965" s="33"/>
      <c r="C965" t="s">
        <v>86</v>
      </c>
      <c r="E965" t="s">
        <v>585</v>
      </c>
      <c r="F965" t="s">
        <v>586</v>
      </c>
      <c r="AH965" s="51"/>
    </row>
    <row r="966" spans="1:34" x14ac:dyDescent="0.25">
      <c r="A966" s="46" t="s">
        <v>86</v>
      </c>
      <c r="B966" s="33"/>
      <c r="C966" t="s">
        <v>87</v>
      </c>
      <c r="E966" t="s">
        <v>585</v>
      </c>
      <c r="F966" t="s">
        <v>586</v>
      </c>
      <c r="AH966" s="51"/>
    </row>
    <row r="967" spans="1:34" x14ac:dyDescent="0.25">
      <c r="A967" s="46" t="s">
        <v>145</v>
      </c>
      <c r="B967" s="33"/>
      <c r="C967" t="s">
        <v>83</v>
      </c>
      <c r="E967" t="s">
        <v>585</v>
      </c>
      <c r="F967" t="s">
        <v>586</v>
      </c>
      <c r="AH967" s="51"/>
    </row>
    <row r="968" spans="1:34" x14ac:dyDescent="0.25">
      <c r="A968" s="46" t="s">
        <v>86</v>
      </c>
      <c r="B968" s="33"/>
      <c r="C968" t="s">
        <v>87</v>
      </c>
      <c r="E968" t="s">
        <v>585</v>
      </c>
      <c r="F968" t="s">
        <v>586</v>
      </c>
      <c r="AH968" s="51"/>
    </row>
    <row r="969" spans="1:34" x14ac:dyDescent="0.25">
      <c r="A969" s="46" t="s">
        <v>84</v>
      </c>
      <c r="B969" s="33"/>
      <c r="C969" t="s">
        <v>83</v>
      </c>
      <c r="E969" t="s">
        <v>585</v>
      </c>
      <c r="F969" t="s">
        <v>586</v>
      </c>
      <c r="AH969" s="51"/>
    </row>
    <row r="970" spans="1:34" x14ac:dyDescent="0.25">
      <c r="A970" s="46" t="s">
        <v>145</v>
      </c>
      <c r="B970" s="33"/>
      <c r="C970" t="s">
        <v>83</v>
      </c>
      <c r="E970" t="s">
        <v>585</v>
      </c>
      <c r="F970" t="s">
        <v>586</v>
      </c>
      <c r="AH970" s="51"/>
    </row>
    <row r="971" spans="1:34" x14ac:dyDescent="0.25">
      <c r="A971" s="46" t="s">
        <v>86</v>
      </c>
      <c r="B971" s="33"/>
      <c r="C971" t="s">
        <v>87</v>
      </c>
      <c r="E971" t="s">
        <v>585</v>
      </c>
      <c r="F971" t="s">
        <v>586</v>
      </c>
      <c r="AH971" s="51"/>
    </row>
    <row r="972" spans="1:34" x14ac:dyDescent="0.25">
      <c r="A972" s="46" t="s">
        <v>84</v>
      </c>
      <c r="B972" s="33"/>
      <c r="C972" t="s">
        <v>83</v>
      </c>
      <c r="E972" t="s">
        <v>585</v>
      </c>
      <c r="F972" t="s">
        <v>586</v>
      </c>
      <c r="AH972" s="51"/>
    </row>
    <row r="973" spans="1:34" x14ac:dyDescent="0.25">
      <c r="A973" s="46" t="s">
        <v>92</v>
      </c>
      <c r="B973" s="33"/>
      <c r="C973" t="s">
        <v>87</v>
      </c>
      <c r="E973" t="s">
        <v>585</v>
      </c>
      <c r="F973" t="s">
        <v>586</v>
      </c>
      <c r="AH973" s="51"/>
    </row>
    <row r="974" spans="1:34" x14ac:dyDescent="0.25">
      <c r="A974" s="46" t="s">
        <v>85</v>
      </c>
      <c r="B974" s="33"/>
      <c r="C974" t="s">
        <v>86</v>
      </c>
      <c r="E974" t="s">
        <v>585</v>
      </c>
      <c r="F974" t="s">
        <v>586</v>
      </c>
      <c r="AH974" s="51"/>
    </row>
    <row r="975" spans="1:34" x14ac:dyDescent="0.25">
      <c r="A975" s="46" t="s">
        <v>85</v>
      </c>
      <c r="B975" s="33"/>
      <c r="C975" t="s">
        <v>86</v>
      </c>
      <c r="E975" t="s">
        <v>585</v>
      </c>
      <c r="F975" t="s">
        <v>586</v>
      </c>
      <c r="AH975" s="51"/>
    </row>
    <row r="976" spans="1:34" ht="15.75" thickBot="1" x14ac:dyDescent="0.3">
      <c r="A976" s="60" t="s">
        <v>86</v>
      </c>
      <c r="B976" s="59"/>
      <c r="C976" s="54" t="s">
        <v>87</v>
      </c>
      <c r="D976" s="54" t="s">
        <v>473</v>
      </c>
      <c r="E976" s="54" t="s">
        <v>585</v>
      </c>
      <c r="F976" s="54" t="s">
        <v>586</v>
      </c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7"/>
    </row>
    <row r="977" spans="1:34" ht="15.75" thickTop="1" x14ac:dyDescent="0.25">
      <c r="A977" s="43" t="s">
        <v>84</v>
      </c>
      <c r="B977" s="40"/>
      <c r="C977" s="58" t="s">
        <v>83</v>
      </c>
      <c r="D977" s="58" t="s">
        <v>472</v>
      </c>
      <c r="E977" s="58" t="s">
        <v>588</v>
      </c>
      <c r="F977" s="58" t="s">
        <v>589</v>
      </c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61"/>
    </row>
    <row r="978" spans="1:34" x14ac:dyDescent="0.25">
      <c r="A978" s="46" t="s">
        <v>84</v>
      </c>
      <c r="B978" s="33"/>
      <c r="C978" t="s">
        <v>83</v>
      </c>
      <c r="E978" t="s">
        <v>588</v>
      </c>
      <c r="F978" t="s">
        <v>589</v>
      </c>
      <c r="AH978" s="51"/>
    </row>
    <row r="979" spans="1:34" x14ac:dyDescent="0.25">
      <c r="A979" s="46" t="s">
        <v>82</v>
      </c>
      <c r="B979" s="33"/>
      <c r="C979" t="s">
        <v>83</v>
      </c>
      <c r="E979" t="s">
        <v>588</v>
      </c>
      <c r="F979" t="s">
        <v>589</v>
      </c>
      <c r="AH979" s="51"/>
    </row>
    <row r="980" spans="1:34" x14ac:dyDescent="0.25">
      <c r="A980" s="46" t="s">
        <v>86</v>
      </c>
      <c r="B980" s="33"/>
      <c r="C980" t="s">
        <v>87</v>
      </c>
      <c r="E980" t="s">
        <v>588</v>
      </c>
      <c r="F980" t="s">
        <v>589</v>
      </c>
      <c r="AH980" s="51"/>
    </row>
    <row r="981" spans="1:34" x14ac:dyDescent="0.25">
      <c r="A981" s="46" t="s">
        <v>145</v>
      </c>
      <c r="B981" s="33"/>
      <c r="C981" t="s">
        <v>83</v>
      </c>
      <c r="E981" t="s">
        <v>588</v>
      </c>
      <c r="F981" t="s">
        <v>589</v>
      </c>
      <c r="AH981" s="51"/>
    </row>
    <row r="982" spans="1:34" x14ac:dyDescent="0.25">
      <c r="A982" s="46" t="s">
        <v>82</v>
      </c>
      <c r="B982" s="33"/>
      <c r="C982" t="s">
        <v>83</v>
      </c>
      <c r="E982" t="s">
        <v>588</v>
      </c>
      <c r="F982" t="s">
        <v>589</v>
      </c>
      <c r="AH982" s="51"/>
    </row>
    <row r="983" spans="1:34" x14ac:dyDescent="0.25">
      <c r="A983" s="46" t="s">
        <v>82</v>
      </c>
      <c r="B983" s="33"/>
      <c r="C983" t="s">
        <v>83</v>
      </c>
      <c r="E983" t="s">
        <v>588</v>
      </c>
      <c r="F983" t="s">
        <v>589</v>
      </c>
      <c r="AH983" s="51"/>
    </row>
    <row r="984" spans="1:34" x14ac:dyDescent="0.25">
      <c r="A984" s="46" t="s">
        <v>82</v>
      </c>
      <c r="B984" s="33"/>
      <c r="C984" t="s">
        <v>83</v>
      </c>
      <c r="E984" t="s">
        <v>588</v>
      </c>
      <c r="F984" t="s">
        <v>589</v>
      </c>
      <c r="AH984" s="51"/>
    </row>
    <row r="985" spans="1:34" x14ac:dyDescent="0.25">
      <c r="A985" s="46" t="s">
        <v>82</v>
      </c>
      <c r="B985" s="33"/>
      <c r="C985" t="s">
        <v>83</v>
      </c>
      <c r="E985" t="s">
        <v>588</v>
      </c>
      <c r="F985" t="s">
        <v>589</v>
      </c>
      <c r="AH985" s="51"/>
    </row>
    <row r="986" spans="1:34" x14ac:dyDescent="0.25">
      <c r="A986" s="46" t="s">
        <v>86</v>
      </c>
      <c r="B986" s="33"/>
      <c r="C986" t="s">
        <v>87</v>
      </c>
      <c r="E986" t="s">
        <v>588</v>
      </c>
      <c r="F986" t="s">
        <v>589</v>
      </c>
      <c r="AH986" s="51"/>
    </row>
    <row r="987" spans="1:34" x14ac:dyDescent="0.25">
      <c r="A987" s="46" t="s">
        <v>82</v>
      </c>
      <c r="B987" s="33"/>
      <c r="C987" t="s">
        <v>83</v>
      </c>
      <c r="E987" t="s">
        <v>588</v>
      </c>
      <c r="F987" t="s">
        <v>589</v>
      </c>
      <c r="AH987" s="51"/>
    </row>
    <row r="988" spans="1:34" x14ac:dyDescent="0.25">
      <c r="A988" s="46" t="s">
        <v>82</v>
      </c>
      <c r="B988" s="33"/>
      <c r="C988" t="s">
        <v>83</v>
      </c>
      <c r="E988" t="s">
        <v>588</v>
      </c>
      <c r="F988" t="s">
        <v>589</v>
      </c>
      <c r="AH988" s="51"/>
    </row>
    <row r="989" spans="1:34" x14ac:dyDescent="0.25">
      <c r="A989" s="46" t="s">
        <v>92</v>
      </c>
      <c r="B989" s="33"/>
      <c r="C989" t="s">
        <v>87</v>
      </c>
      <c r="E989" t="s">
        <v>588</v>
      </c>
      <c r="F989" t="s">
        <v>589</v>
      </c>
      <c r="AH989" s="51"/>
    </row>
    <row r="990" spans="1:34" x14ac:dyDescent="0.25">
      <c r="A990" s="46" t="s">
        <v>82</v>
      </c>
      <c r="B990" s="33"/>
      <c r="C990" t="s">
        <v>83</v>
      </c>
      <c r="E990" t="s">
        <v>588</v>
      </c>
      <c r="F990" t="s">
        <v>589</v>
      </c>
      <c r="AH990" s="51"/>
    </row>
    <row r="991" spans="1:34" x14ac:dyDescent="0.25">
      <c r="A991" s="46" t="s">
        <v>122</v>
      </c>
      <c r="B991" s="33"/>
      <c r="C991" t="s">
        <v>123</v>
      </c>
      <c r="E991" t="s">
        <v>588</v>
      </c>
      <c r="F991" t="s">
        <v>589</v>
      </c>
      <c r="AH991" s="51"/>
    </row>
    <row r="992" spans="1:34" x14ac:dyDescent="0.25">
      <c r="A992" s="46" t="s">
        <v>91</v>
      </c>
      <c r="B992" s="33"/>
      <c r="C992" t="s">
        <v>89</v>
      </c>
      <c r="E992" t="s">
        <v>588</v>
      </c>
      <c r="F992" t="s">
        <v>589</v>
      </c>
      <c r="AH992" s="51"/>
    </row>
    <row r="993" spans="1:34" x14ac:dyDescent="0.25">
      <c r="A993" s="46" t="s">
        <v>84</v>
      </c>
      <c r="B993" s="33"/>
      <c r="C993" t="s">
        <v>83</v>
      </c>
      <c r="E993" t="s">
        <v>588</v>
      </c>
      <c r="F993" t="s">
        <v>589</v>
      </c>
      <c r="AH993" s="51"/>
    </row>
    <row r="994" spans="1:34" x14ac:dyDescent="0.25">
      <c r="A994" s="46" t="s">
        <v>82</v>
      </c>
      <c r="B994" s="33"/>
      <c r="C994" t="s">
        <v>83</v>
      </c>
      <c r="E994" t="s">
        <v>588</v>
      </c>
      <c r="F994" t="s">
        <v>589</v>
      </c>
      <c r="AH994" s="51"/>
    </row>
    <row r="995" spans="1:34" x14ac:dyDescent="0.25">
      <c r="A995" s="46" t="s">
        <v>84</v>
      </c>
      <c r="B995" s="33"/>
      <c r="C995" t="s">
        <v>83</v>
      </c>
      <c r="E995" t="s">
        <v>588</v>
      </c>
      <c r="F995" t="s">
        <v>589</v>
      </c>
      <c r="AH995" s="51"/>
    </row>
    <row r="996" spans="1:34" x14ac:dyDescent="0.25">
      <c r="A996" s="46" t="s">
        <v>86</v>
      </c>
      <c r="B996" s="33"/>
      <c r="C996" t="s">
        <v>87</v>
      </c>
      <c r="E996" t="s">
        <v>588</v>
      </c>
      <c r="F996" t="s">
        <v>589</v>
      </c>
      <c r="AH996" s="51"/>
    </row>
    <row r="997" spans="1:34" x14ac:dyDescent="0.25">
      <c r="A997" s="46" t="s">
        <v>86</v>
      </c>
      <c r="B997" s="33"/>
      <c r="C997" t="s">
        <v>87</v>
      </c>
      <c r="E997" t="s">
        <v>588</v>
      </c>
      <c r="F997" t="s">
        <v>589</v>
      </c>
      <c r="AH997" s="51"/>
    </row>
    <row r="998" spans="1:34" x14ac:dyDescent="0.25">
      <c r="A998" s="46" t="s">
        <v>91</v>
      </c>
      <c r="B998" s="33"/>
      <c r="C998" t="s">
        <v>89</v>
      </c>
      <c r="E998" t="s">
        <v>588</v>
      </c>
      <c r="F998" t="s">
        <v>589</v>
      </c>
      <c r="AH998" s="51"/>
    </row>
    <row r="999" spans="1:34" x14ac:dyDescent="0.25">
      <c r="A999" s="46" t="s">
        <v>84</v>
      </c>
      <c r="B999" s="33"/>
      <c r="C999" t="s">
        <v>83</v>
      </c>
      <c r="E999" t="s">
        <v>588</v>
      </c>
      <c r="F999" t="s">
        <v>589</v>
      </c>
      <c r="AH999" s="51"/>
    </row>
    <row r="1000" spans="1:34" x14ac:dyDescent="0.25">
      <c r="A1000" s="46" t="s">
        <v>82</v>
      </c>
      <c r="B1000" s="33"/>
      <c r="C1000" t="s">
        <v>83</v>
      </c>
      <c r="E1000" t="s">
        <v>588</v>
      </c>
      <c r="F1000" t="s">
        <v>589</v>
      </c>
      <c r="AH1000" s="51"/>
    </row>
    <row r="1001" spans="1:34" ht="15.75" thickBot="1" x14ac:dyDescent="0.3">
      <c r="A1001" s="60" t="s">
        <v>82</v>
      </c>
      <c r="B1001" s="59"/>
      <c r="C1001" s="54" t="s">
        <v>83</v>
      </c>
      <c r="D1001" s="54" t="s">
        <v>473</v>
      </c>
      <c r="E1001" s="54" t="s">
        <v>588</v>
      </c>
      <c r="F1001" s="54" t="s">
        <v>589</v>
      </c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7"/>
    </row>
    <row r="1002" spans="1:34" ht="15.75" thickTop="1" x14ac:dyDescent="0.25">
      <c r="A1002" s="43" t="s">
        <v>84</v>
      </c>
      <c r="B1002" s="40"/>
      <c r="C1002" s="58" t="s">
        <v>83</v>
      </c>
      <c r="D1002" s="58" t="s">
        <v>472</v>
      </c>
      <c r="E1002" s="58" t="s">
        <v>590</v>
      </c>
      <c r="F1002" s="58" t="s">
        <v>591</v>
      </c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61"/>
    </row>
    <row r="1003" spans="1:34" x14ac:dyDescent="0.25">
      <c r="A1003" s="46" t="s">
        <v>84</v>
      </c>
      <c r="B1003" s="33"/>
      <c r="C1003" t="s">
        <v>83</v>
      </c>
      <c r="E1003" t="s">
        <v>590</v>
      </c>
      <c r="F1003" t="s">
        <v>591</v>
      </c>
      <c r="AH1003" s="51"/>
    </row>
    <row r="1004" spans="1:34" x14ac:dyDescent="0.25">
      <c r="A1004" s="46" t="s">
        <v>86</v>
      </c>
      <c r="B1004" s="33"/>
      <c r="C1004" t="s">
        <v>87</v>
      </c>
      <c r="E1004" t="s">
        <v>590</v>
      </c>
      <c r="F1004" t="s">
        <v>591</v>
      </c>
      <c r="AH1004" s="51"/>
    </row>
    <row r="1005" spans="1:34" x14ac:dyDescent="0.25">
      <c r="A1005" s="46" t="s">
        <v>86</v>
      </c>
      <c r="B1005" s="33"/>
      <c r="C1005" t="s">
        <v>87</v>
      </c>
      <c r="E1005" t="s">
        <v>590</v>
      </c>
      <c r="F1005" t="s">
        <v>591</v>
      </c>
      <c r="AH1005" s="51"/>
    </row>
    <row r="1006" spans="1:34" x14ac:dyDescent="0.25">
      <c r="A1006" s="46" t="s">
        <v>84</v>
      </c>
      <c r="B1006" s="33"/>
      <c r="C1006" t="s">
        <v>83</v>
      </c>
      <c r="E1006" t="s">
        <v>590</v>
      </c>
      <c r="F1006" t="s">
        <v>591</v>
      </c>
      <c r="AH1006" s="51"/>
    </row>
    <row r="1007" spans="1:34" x14ac:dyDescent="0.25">
      <c r="A1007" s="46" t="s">
        <v>86</v>
      </c>
      <c r="B1007" s="33"/>
      <c r="C1007" t="s">
        <v>87</v>
      </c>
      <c r="E1007" t="s">
        <v>590</v>
      </c>
      <c r="F1007" t="s">
        <v>591</v>
      </c>
      <c r="AH1007" s="51"/>
    </row>
    <row r="1008" spans="1:34" x14ac:dyDescent="0.25">
      <c r="A1008" s="46" t="s">
        <v>82</v>
      </c>
      <c r="B1008" s="33"/>
      <c r="C1008" t="s">
        <v>83</v>
      </c>
      <c r="E1008" t="s">
        <v>590</v>
      </c>
      <c r="F1008" t="s">
        <v>591</v>
      </c>
      <c r="AH1008" s="51"/>
    </row>
    <row r="1009" spans="1:34" x14ac:dyDescent="0.25">
      <c r="A1009" s="46" t="s">
        <v>86</v>
      </c>
      <c r="B1009" s="33"/>
      <c r="C1009" t="s">
        <v>87</v>
      </c>
      <c r="E1009" t="s">
        <v>590</v>
      </c>
      <c r="F1009" t="s">
        <v>591</v>
      </c>
      <c r="AH1009" s="51"/>
    </row>
    <row r="1010" spans="1:34" x14ac:dyDescent="0.25">
      <c r="A1010" s="46" t="s">
        <v>86</v>
      </c>
      <c r="B1010" s="33"/>
      <c r="C1010" t="s">
        <v>87</v>
      </c>
      <c r="E1010" t="s">
        <v>590</v>
      </c>
      <c r="F1010" t="s">
        <v>591</v>
      </c>
      <c r="AH1010" s="51"/>
    </row>
    <row r="1011" spans="1:34" x14ac:dyDescent="0.25">
      <c r="A1011" s="46" t="s">
        <v>84</v>
      </c>
      <c r="B1011" s="33"/>
      <c r="C1011" t="s">
        <v>83</v>
      </c>
      <c r="E1011" t="s">
        <v>590</v>
      </c>
      <c r="F1011" t="s">
        <v>591</v>
      </c>
      <c r="AH1011" s="51"/>
    </row>
    <row r="1012" spans="1:34" x14ac:dyDescent="0.25">
      <c r="A1012" s="46" t="s">
        <v>84</v>
      </c>
      <c r="B1012" s="33"/>
      <c r="C1012" t="s">
        <v>83</v>
      </c>
      <c r="E1012" t="s">
        <v>590</v>
      </c>
      <c r="F1012" t="s">
        <v>591</v>
      </c>
      <c r="AH1012" s="51"/>
    </row>
    <row r="1013" spans="1:34" x14ac:dyDescent="0.25">
      <c r="A1013" s="46" t="s">
        <v>86</v>
      </c>
      <c r="B1013" s="33"/>
      <c r="C1013" t="s">
        <v>87</v>
      </c>
      <c r="E1013" t="s">
        <v>590</v>
      </c>
      <c r="F1013" t="s">
        <v>591</v>
      </c>
      <c r="AH1013" s="51"/>
    </row>
    <row r="1014" spans="1:34" x14ac:dyDescent="0.25">
      <c r="A1014" s="46" t="s">
        <v>84</v>
      </c>
      <c r="B1014" s="33"/>
      <c r="C1014" t="s">
        <v>83</v>
      </c>
      <c r="E1014" t="s">
        <v>590</v>
      </c>
      <c r="F1014" t="s">
        <v>591</v>
      </c>
      <c r="AH1014" s="51"/>
    </row>
    <row r="1015" spans="1:34" x14ac:dyDescent="0.25">
      <c r="A1015" s="46" t="s">
        <v>86</v>
      </c>
      <c r="B1015" s="33"/>
      <c r="C1015" t="s">
        <v>87</v>
      </c>
      <c r="E1015" t="s">
        <v>590</v>
      </c>
      <c r="F1015" t="s">
        <v>591</v>
      </c>
      <c r="AH1015" s="51"/>
    </row>
    <row r="1016" spans="1:34" x14ac:dyDescent="0.25">
      <c r="A1016" s="46" t="s">
        <v>86</v>
      </c>
      <c r="B1016" s="33"/>
      <c r="C1016" t="s">
        <v>87</v>
      </c>
      <c r="E1016" t="s">
        <v>590</v>
      </c>
      <c r="F1016" t="s">
        <v>591</v>
      </c>
      <c r="AH1016" s="51"/>
    </row>
    <row r="1017" spans="1:34" x14ac:dyDescent="0.25">
      <c r="A1017" s="46" t="s">
        <v>84</v>
      </c>
      <c r="B1017" s="33"/>
      <c r="C1017" t="s">
        <v>83</v>
      </c>
      <c r="E1017" t="s">
        <v>590</v>
      </c>
      <c r="F1017" t="s">
        <v>591</v>
      </c>
      <c r="AH1017" s="51"/>
    </row>
    <row r="1018" spans="1:34" x14ac:dyDescent="0.25">
      <c r="A1018" s="46" t="s">
        <v>84</v>
      </c>
      <c r="B1018" s="33"/>
      <c r="C1018" t="s">
        <v>83</v>
      </c>
      <c r="E1018" t="s">
        <v>590</v>
      </c>
      <c r="F1018" t="s">
        <v>591</v>
      </c>
      <c r="AH1018" s="51"/>
    </row>
    <row r="1019" spans="1:34" x14ac:dyDescent="0.25">
      <c r="A1019" s="46" t="s">
        <v>84</v>
      </c>
      <c r="B1019" s="33"/>
      <c r="C1019" t="s">
        <v>83</v>
      </c>
      <c r="E1019" t="s">
        <v>590</v>
      </c>
      <c r="F1019" t="s">
        <v>591</v>
      </c>
      <c r="AH1019" s="51"/>
    </row>
    <row r="1020" spans="1:34" x14ac:dyDescent="0.25">
      <c r="A1020" s="46" t="s">
        <v>82</v>
      </c>
      <c r="B1020" s="33"/>
      <c r="C1020" t="s">
        <v>83</v>
      </c>
      <c r="E1020" t="s">
        <v>590</v>
      </c>
      <c r="F1020" t="s">
        <v>591</v>
      </c>
      <c r="AH1020" s="51"/>
    </row>
    <row r="1021" spans="1:34" x14ac:dyDescent="0.25">
      <c r="A1021" s="46" t="s">
        <v>88</v>
      </c>
      <c r="B1021" s="33"/>
      <c r="C1021" t="s">
        <v>89</v>
      </c>
      <c r="E1021" t="s">
        <v>590</v>
      </c>
      <c r="F1021" t="s">
        <v>591</v>
      </c>
      <c r="AH1021" s="51"/>
    </row>
    <row r="1022" spans="1:34" x14ac:dyDescent="0.25">
      <c r="A1022" s="46" t="s">
        <v>98</v>
      </c>
      <c r="B1022" s="33"/>
      <c r="C1022" t="s">
        <v>89</v>
      </c>
      <c r="E1022" t="s">
        <v>590</v>
      </c>
      <c r="F1022" t="s">
        <v>591</v>
      </c>
      <c r="AH1022" s="51"/>
    </row>
    <row r="1023" spans="1:34" x14ac:dyDescent="0.25">
      <c r="A1023" s="46" t="s">
        <v>86</v>
      </c>
      <c r="B1023" s="33"/>
      <c r="C1023" t="s">
        <v>87</v>
      </c>
      <c r="E1023" t="s">
        <v>590</v>
      </c>
      <c r="F1023" t="s">
        <v>591</v>
      </c>
      <c r="AH1023" s="51"/>
    </row>
    <row r="1024" spans="1:34" x14ac:dyDescent="0.25">
      <c r="A1024" s="46" t="s">
        <v>82</v>
      </c>
      <c r="B1024" s="33"/>
      <c r="C1024" t="s">
        <v>83</v>
      </c>
      <c r="E1024" t="s">
        <v>590</v>
      </c>
      <c r="F1024" t="s">
        <v>591</v>
      </c>
      <c r="AH1024" s="51"/>
    </row>
    <row r="1025" spans="1:34" x14ac:dyDescent="0.25">
      <c r="A1025" s="46" t="s">
        <v>84</v>
      </c>
      <c r="B1025" s="33"/>
      <c r="C1025" t="s">
        <v>83</v>
      </c>
      <c r="E1025" t="s">
        <v>590</v>
      </c>
      <c r="F1025" t="s">
        <v>591</v>
      </c>
      <c r="AH1025" s="51"/>
    </row>
    <row r="1026" spans="1:34" ht="15.75" thickBot="1" x14ac:dyDescent="0.3">
      <c r="A1026" s="60" t="s">
        <v>91</v>
      </c>
      <c r="B1026" s="59"/>
      <c r="C1026" s="54" t="s">
        <v>89</v>
      </c>
      <c r="D1026" s="54" t="s">
        <v>473</v>
      </c>
      <c r="E1026" s="54" t="s">
        <v>590</v>
      </c>
      <c r="F1026" s="54" t="s">
        <v>591</v>
      </c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7"/>
    </row>
    <row r="1027" spans="1:34" ht="15.75" thickTop="1" x14ac:dyDescent="0.25">
      <c r="A1027" s="43" t="s">
        <v>86</v>
      </c>
      <c r="B1027" s="40"/>
      <c r="C1027" s="58" t="s">
        <v>87</v>
      </c>
      <c r="D1027" s="58" t="s">
        <v>472</v>
      </c>
      <c r="E1027" s="58" t="s">
        <v>592</v>
      </c>
      <c r="F1027" s="58" t="s">
        <v>593</v>
      </c>
      <c r="G1027" s="58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61"/>
    </row>
    <row r="1028" spans="1:34" x14ac:dyDescent="0.25">
      <c r="A1028" s="46" t="s">
        <v>84</v>
      </c>
      <c r="B1028" s="33"/>
      <c r="C1028" t="s">
        <v>83</v>
      </c>
      <c r="E1028" t="s">
        <v>592</v>
      </c>
      <c r="F1028" t="s">
        <v>593</v>
      </c>
      <c r="AH1028" s="51"/>
    </row>
    <row r="1029" spans="1:34" x14ac:dyDescent="0.25">
      <c r="A1029" s="46" t="s">
        <v>84</v>
      </c>
      <c r="B1029" s="33"/>
      <c r="C1029" t="s">
        <v>83</v>
      </c>
      <c r="E1029" t="s">
        <v>592</v>
      </c>
      <c r="F1029" t="s">
        <v>593</v>
      </c>
      <c r="AH1029" s="51"/>
    </row>
    <row r="1030" spans="1:34" x14ac:dyDescent="0.25">
      <c r="A1030" s="46" t="s">
        <v>84</v>
      </c>
      <c r="B1030" s="33"/>
      <c r="C1030" t="s">
        <v>83</v>
      </c>
      <c r="E1030" t="s">
        <v>592</v>
      </c>
      <c r="F1030" t="s">
        <v>593</v>
      </c>
      <c r="AH1030" s="51"/>
    </row>
    <row r="1031" spans="1:34" x14ac:dyDescent="0.25">
      <c r="A1031" s="46" t="s">
        <v>82</v>
      </c>
      <c r="B1031" s="33"/>
      <c r="C1031" t="s">
        <v>83</v>
      </c>
      <c r="E1031" t="s">
        <v>592</v>
      </c>
      <c r="F1031" t="s">
        <v>593</v>
      </c>
      <c r="AH1031" s="51"/>
    </row>
    <row r="1032" spans="1:34" x14ac:dyDescent="0.25">
      <c r="A1032" s="46" t="s">
        <v>86</v>
      </c>
      <c r="B1032" s="33"/>
      <c r="C1032" t="s">
        <v>87</v>
      </c>
      <c r="E1032" t="s">
        <v>592</v>
      </c>
      <c r="F1032" t="s">
        <v>593</v>
      </c>
      <c r="AH1032" s="51"/>
    </row>
    <row r="1033" spans="1:34" x14ac:dyDescent="0.25">
      <c r="A1033" s="46" t="s">
        <v>82</v>
      </c>
      <c r="B1033" s="33"/>
      <c r="C1033" t="s">
        <v>83</v>
      </c>
      <c r="E1033" t="s">
        <v>592</v>
      </c>
      <c r="F1033" t="s">
        <v>593</v>
      </c>
      <c r="AH1033" s="51"/>
    </row>
    <row r="1034" spans="1:34" x14ac:dyDescent="0.25">
      <c r="A1034" s="46" t="s">
        <v>84</v>
      </c>
      <c r="B1034" s="33"/>
      <c r="C1034" t="s">
        <v>83</v>
      </c>
      <c r="E1034" t="s">
        <v>592</v>
      </c>
      <c r="F1034" t="s">
        <v>593</v>
      </c>
      <c r="AH1034" s="51"/>
    </row>
    <row r="1035" spans="1:34" x14ac:dyDescent="0.25">
      <c r="A1035" s="46" t="s">
        <v>84</v>
      </c>
      <c r="B1035" s="33"/>
      <c r="C1035" t="s">
        <v>83</v>
      </c>
      <c r="E1035" t="s">
        <v>592</v>
      </c>
      <c r="F1035" t="s">
        <v>593</v>
      </c>
      <c r="AH1035" s="51"/>
    </row>
    <row r="1036" spans="1:34" x14ac:dyDescent="0.25">
      <c r="A1036" s="46" t="s">
        <v>84</v>
      </c>
      <c r="B1036" s="33"/>
      <c r="C1036" t="s">
        <v>83</v>
      </c>
      <c r="E1036" t="s">
        <v>592</v>
      </c>
      <c r="F1036" t="s">
        <v>593</v>
      </c>
      <c r="AH1036" s="51"/>
    </row>
    <row r="1037" spans="1:34" x14ac:dyDescent="0.25">
      <c r="A1037" s="46" t="s">
        <v>91</v>
      </c>
      <c r="B1037" s="33"/>
      <c r="C1037" t="s">
        <v>89</v>
      </c>
      <c r="E1037" t="s">
        <v>592</v>
      </c>
      <c r="F1037" t="s">
        <v>593</v>
      </c>
      <c r="AH1037" s="51"/>
    </row>
    <row r="1038" spans="1:34" x14ac:dyDescent="0.25">
      <c r="A1038" s="46" t="s">
        <v>85</v>
      </c>
      <c r="B1038" s="33"/>
      <c r="C1038" t="s">
        <v>86</v>
      </c>
      <c r="E1038" t="s">
        <v>592</v>
      </c>
      <c r="F1038" t="s">
        <v>593</v>
      </c>
      <c r="AH1038" s="51"/>
    </row>
    <row r="1039" spans="1:34" x14ac:dyDescent="0.25">
      <c r="A1039" s="46" t="s">
        <v>86</v>
      </c>
      <c r="B1039" s="33"/>
      <c r="C1039" t="s">
        <v>87</v>
      </c>
      <c r="E1039" t="s">
        <v>592</v>
      </c>
      <c r="F1039" t="s">
        <v>593</v>
      </c>
      <c r="AH1039" s="51"/>
    </row>
    <row r="1040" spans="1:34" x14ac:dyDescent="0.25">
      <c r="A1040" s="46" t="s">
        <v>86</v>
      </c>
      <c r="B1040" s="33"/>
      <c r="C1040" t="s">
        <v>87</v>
      </c>
      <c r="E1040" t="s">
        <v>592</v>
      </c>
      <c r="F1040" t="s">
        <v>593</v>
      </c>
      <c r="AH1040" s="51"/>
    </row>
    <row r="1041" spans="1:34" x14ac:dyDescent="0.25">
      <c r="A1041" s="46" t="s">
        <v>82</v>
      </c>
      <c r="B1041" s="33"/>
      <c r="C1041" t="s">
        <v>83</v>
      </c>
      <c r="E1041" t="s">
        <v>592</v>
      </c>
      <c r="F1041" t="s">
        <v>593</v>
      </c>
      <c r="AH1041" s="51"/>
    </row>
    <row r="1042" spans="1:34" x14ac:dyDescent="0.25">
      <c r="A1042" s="46" t="s">
        <v>84</v>
      </c>
      <c r="B1042" s="33"/>
      <c r="C1042" t="s">
        <v>83</v>
      </c>
      <c r="E1042" t="s">
        <v>592</v>
      </c>
      <c r="F1042" t="s">
        <v>593</v>
      </c>
      <c r="AH1042" s="51"/>
    </row>
    <row r="1043" spans="1:34" x14ac:dyDescent="0.25">
      <c r="A1043" s="46" t="s">
        <v>86</v>
      </c>
      <c r="B1043" s="33"/>
      <c r="C1043" t="s">
        <v>87</v>
      </c>
      <c r="E1043" t="s">
        <v>592</v>
      </c>
      <c r="F1043" t="s">
        <v>593</v>
      </c>
      <c r="AH1043" s="51"/>
    </row>
    <row r="1044" spans="1:34" x14ac:dyDescent="0.25">
      <c r="A1044" s="46" t="s">
        <v>82</v>
      </c>
      <c r="B1044" s="33"/>
      <c r="C1044" t="s">
        <v>83</v>
      </c>
      <c r="E1044" t="s">
        <v>592</v>
      </c>
      <c r="F1044" t="s">
        <v>593</v>
      </c>
      <c r="AH1044" s="51"/>
    </row>
    <row r="1045" spans="1:34" x14ac:dyDescent="0.25">
      <c r="A1045" s="46" t="s">
        <v>84</v>
      </c>
      <c r="B1045" s="33"/>
      <c r="C1045" t="s">
        <v>83</v>
      </c>
      <c r="E1045" t="s">
        <v>592</v>
      </c>
      <c r="F1045" t="s">
        <v>593</v>
      </c>
      <c r="AH1045" s="51"/>
    </row>
    <row r="1046" spans="1:34" x14ac:dyDescent="0.25">
      <c r="A1046" s="46" t="s">
        <v>84</v>
      </c>
      <c r="B1046" s="33"/>
      <c r="C1046" t="s">
        <v>83</v>
      </c>
      <c r="E1046" t="s">
        <v>592</v>
      </c>
      <c r="F1046" t="s">
        <v>593</v>
      </c>
      <c r="AH1046" s="51"/>
    </row>
    <row r="1047" spans="1:34" x14ac:dyDescent="0.25">
      <c r="A1047" s="46" t="s">
        <v>84</v>
      </c>
      <c r="B1047" s="33"/>
      <c r="C1047" t="s">
        <v>83</v>
      </c>
      <c r="E1047" t="s">
        <v>592</v>
      </c>
      <c r="F1047" t="s">
        <v>593</v>
      </c>
      <c r="AH1047" s="51"/>
    </row>
    <row r="1048" spans="1:34" x14ac:dyDescent="0.25">
      <c r="A1048" s="46" t="s">
        <v>84</v>
      </c>
      <c r="B1048" s="33"/>
      <c r="C1048" t="s">
        <v>83</v>
      </c>
      <c r="E1048" t="s">
        <v>592</v>
      </c>
      <c r="F1048" t="s">
        <v>593</v>
      </c>
      <c r="AH1048" s="51"/>
    </row>
    <row r="1049" spans="1:34" x14ac:dyDescent="0.25">
      <c r="A1049" s="46" t="s">
        <v>86</v>
      </c>
      <c r="B1049" s="33"/>
      <c r="C1049" t="s">
        <v>87</v>
      </c>
      <c r="E1049" t="s">
        <v>592</v>
      </c>
      <c r="F1049" t="s">
        <v>593</v>
      </c>
      <c r="AH1049" s="51"/>
    </row>
    <row r="1050" spans="1:34" x14ac:dyDescent="0.25">
      <c r="A1050" s="46" t="s">
        <v>84</v>
      </c>
      <c r="B1050" s="33"/>
      <c r="C1050" t="s">
        <v>83</v>
      </c>
      <c r="E1050" t="s">
        <v>592</v>
      </c>
      <c r="F1050" t="s">
        <v>593</v>
      </c>
      <c r="AH1050" s="51"/>
    </row>
    <row r="1051" spans="1:34" ht="15.75" thickBot="1" x14ac:dyDescent="0.3">
      <c r="A1051" s="60" t="s">
        <v>86</v>
      </c>
      <c r="B1051" s="59"/>
      <c r="C1051" s="54" t="s">
        <v>87</v>
      </c>
      <c r="D1051" s="54" t="s">
        <v>473</v>
      </c>
      <c r="E1051" s="54" t="s">
        <v>592</v>
      </c>
      <c r="F1051" s="54" t="s">
        <v>593</v>
      </c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  <c r="AD1051" s="54"/>
      <c r="AE1051" s="54"/>
      <c r="AF1051" s="54"/>
      <c r="AG1051" s="54"/>
      <c r="AH1051" s="57"/>
    </row>
    <row r="1052" spans="1:34" ht="15.75" thickTop="1" x14ac:dyDescent="0.25">
      <c r="A1052" s="43" t="s">
        <v>86</v>
      </c>
      <c r="B1052" s="40"/>
      <c r="C1052" s="58" t="s">
        <v>87</v>
      </c>
      <c r="D1052" s="58" t="s">
        <v>472</v>
      </c>
      <c r="E1052" s="58" t="s">
        <v>594</v>
      </c>
      <c r="F1052" s="58" t="s">
        <v>595</v>
      </c>
      <c r="G1052" s="58"/>
      <c r="H1052" s="58"/>
      <c r="I1052" s="58"/>
      <c r="J1052" s="58"/>
      <c r="K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61"/>
    </row>
    <row r="1053" spans="1:34" x14ac:dyDescent="0.25">
      <c r="A1053" s="46" t="s">
        <v>84</v>
      </c>
      <c r="B1053" s="33"/>
      <c r="C1053" t="s">
        <v>83</v>
      </c>
      <c r="E1053" t="s">
        <v>594</v>
      </c>
      <c r="F1053" t="s">
        <v>595</v>
      </c>
      <c r="AH1053" s="51"/>
    </row>
    <row r="1054" spans="1:34" x14ac:dyDescent="0.25">
      <c r="A1054" s="46" t="s">
        <v>84</v>
      </c>
      <c r="B1054" s="33"/>
      <c r="C1054" t="s">
        <v>83</v>
      </c>
      <c r="E1054" t="s">
        <v>594</v>
      </c>
      <c r="F1054" t="s">
        <v>595</v>
      </c>
      <c r="AH1054" s="51"/>
    </row>
    <row r="1055" spans="1:34" x14ac:dyDescent="0.25">
      <c r="A1055" s="46" t="s">
        <v>86</v>
      </c>
      <c r="B1055" s="33"/>
      <c r="C1055" t="s">
        <v>87</v>
      </c>
      <c r="E1055" t="s">
        <v>594</v>
      </c>
      <c r="F1055" t="s">
        <v>595</v>
      </c>
      <c r="AH1055" s="51"/>
    </row>
    <row r="1056" spans="1:34" x14ac:dyDescent="0.25">
      <c r="A1056" s="46" t="s">
        <v>84</v>
      </c>
      <c r="B1056" s="33"/>
      <c r="C1056" t="s">
        <v>83</v>
      </c>
      <c r="E1056" t="s">
        <v>594</v>
      </c>
      <c r="F1056" t="s">
        <v>595</v>
      </c>
      <c r="AH1056" s="51"/>
    </row>
    <row r="1057" spans="1:34" x14ac:dyDescent="0.25">
      <c r="A1057" s="46" t="s">
        <v>86</v>
      </c>
      <c r="B1057" s="33"/>
      <c r="C1057" t="s">
        <v>87</v>
      </c>
      <c r="E1057" t="s">
        <v>594</v>
      </c>
      <c r="F1057" t="s">
        <v>595</v>
      </c>
      <c r="AH1057" s="51"/>
    </row>
    <row r="1058" spans="1:34" x14ac:dyDescent="0.25">
      <c r="A1058" s="46" t="s">
        <v>86</v>
      </c>
      <c r="B1058" s="33"/>
      <c r="C1058" t="s">
        <v>87</v>
      </c>
      <c r="E1058" t="s">
        <v>594</v>
      </c>
      <c r="F1058" t="s">
        <v>595</v>
      </c>
      <c r="AH1058" s="51"/>
    </row>
    <row r="1059" spans="1:34" x14ac:dyDescent="0.25">
      <c r="A1059" s="46" t="s">
        <v>82</v>
      </c>
      <c r="B1059" s="33"/>
      <c r="C1059" t="s">
        <v>83</v>
      </c>
      <c r="E1059" t="s">
        <v>594</v>
      </c>
      <c r="F1059" t="s">
        <v>595</v>
      </c>
      <c r="AH1059" s="51"/>
    </row>
    <row r="1060" spans="1:34" x14ac:dyDescent="0.25">
      <c r="A1060" s="46" t="s">
        <v>84</v>
      </c>
      <c r="B1060" s="33"/>
      <c r="C1060" t="s">
        <v>83</v>
      </c>
      <c r="E1060" t="s">
        <v>594</v>
      </c>
      <c r="F1060" t="s">
        <v>595</v>
      </c>
      <c r="AH1060" s="51"/>
    </row>
    <row r="1061" spans="1:34" x14ac:dyDescent="0.25">
      <c r="A1061" s="46" t="s">
        <v>86</v>
      </c>
      <c r="B1061" s="33"/>
      <c r="C1061" t="s">
        <v>87</v>
      </c>
      <c r="E1061" t="s">
        <v>594</v>
      </c>
      <c r="F1061" t="s">
        <v>595</v>
      </c>
      <c r="AH1061" s="51"/>
    </row>
    <row r="1062" spans="1:34" x14ac:dyDescent="0.25">
      <c r="A1062" s="46" t="s">
        <v>84</v>
      </c>
      <c r="B1062" s="33"/>
      <c r="C1062" t="s">
        <v>83</v>
      </c>
      <c r="E1062" t="s">
        <v>594</v>
      </c>
      <c r="F1062" t="s">
        <v>595</v>
      </c>
      <c r="AH1062" s="51"/>
    </row>
    <row r="1063" spans="1:34" x14ac:dyDescent="0.25">
      <c r="A1063" s="46" t="s">
        <v>86</v>
      </c>
      <c r="B1063" s="33"/>
      <c r="C1063" t="s">
        <v>87</v>
      </c>
      <c r="E1063" t="s">
        <v>594</v>
      </c>
      <c r="F1063" t="s">
        <v>595</v>
      </c>
      <c r="AH1063" s="51"/>
    </row>
    <row r="1064" spans="1:34" x14ac:dyDescent="0.25">
      <c r="A1064" s="46" t="s">
        <v>84</v>
      </c>
      <c r="B1064" s="33"/>
      <c r="C1064" t="s">
        <v>83</v>
      </c>
      <c r="E1064" t="s">
        <v>594</v>
      </c>
      <c r="F1064" t="s">
        <v>595</v>
      </c>
      <c r="AH1064" s="51"/>
    </row>
    <row r="1065" spans="1:34" x14ac:dyDescent="0.25">
      <c r="A1065" s="46" t="s">
        <v>84</v>
      </c>
      <c r="B1065" s="33"/>
      <c r="C1065" t="s">
        <v>83</v>
      </c>
      <c r="E1065" t="s">
        <v>594</v>
      </c>
      <c r="F1065" t="s">
        <v>595</v>
      </c>
      <c r="AH1065" s="51"/>
    </row>
    <row r="1066" spans="1:34" x14ac:dyDescent="0.25">
      <c r="A1066" s="46" t="s">
        <v>86</v>
      </c>
      <c r="B1066" s="33"/>
      <c r="C1066" t="s">
        <v>87</v>
      </c>
      <c r="E1066" t="s">
        <v>594</v>
      </c>
      <c r="F1066" t="s">
        <v>595</v>
      </c>
      <c r="AH1066" s="51"/>
    </row>
    <row r="1067" spans="1:34" x14ac:dyDescent="0.25">
      <c r="A1067" s="46" t="s">
        <v>86</v>
      </c>
      <c r="B1067" s="33"/>
      <c r="C1067" t="s">
        <v>87</v>
      </c>
      <c r="E1067" t="s">
        <v>594</v>
      </c>
      <c r="F1067" t="s">
        <v>595</v>
      </c>
      <c r="AH1067" s="51"/>
    </row>
    <row r="1068" spans="1:34" x14ac:dyDescent="0.25">
      <c r="A1068" s="46" t="s">
        <v>86</v>
      </c>
      <c r="B1068" s="33"/>
      <c r="C1068" t="s">
        <v>87</v>
      </c>
      <c r="E1068" t="s">
        <v>594</v>
      </c>
      <c r="F1068" t="s">
        <v>595</v>
      </c>
      <c r="AH1068" s="51"/>
    </row>
    <row r="1069" spans="1:34" x14ac:dyDescent="0.25">
      <c r="A1069" s="46" t="s">
        <v>86</v>
      </c>
      <c r="B1069" s="33"/>
      <c r="C1069" t="s">
        <v>87</v>
      </c>
      <c r="E1069" t="s">
        <v>594</v>
      </c>
      <c r="F1069" t="s">
        <v>595</v>
      </c>
      <c r="AH1069" s="51"/>
    </row>
    <row r="1070" spans="1:34" x14ac:dyDescent="0.25">
      <c r="A1070" s="46" t="s">
        <v>86</v>
      </c>
      <c r="B1070" s="33"/>
      <c r="C1070" t="s">
        <v>87</v>
      </c>
      <c r="E1070" t="s">
        <v>594</v>
      </c>
      <c r="F1070" t="s">
        <v>595</v>
      </c>
      <c r="AH1070" s="51"/>
    </row>
    <row r="1071" spans="1:34" x14ac:dyDescent="0.25">
      <c r="A1071" s="46" t="s">
        <v>82</v>
      </c>
      <c r="B1071" s="33"/>
      <c r="C1071" t="s">
        <v>83</v>
      </c>
      <c r="E1071" t="s">
        <v>594</v>
      </c>
      <c r="F1071" t="s">
        <v>595</v>
      </c>
      <c r="AH1071" s="51"/>
    </row>
    <row r="1072" spans="1:34" x14ac:dyDescent="0.25">
      <c r="A1072" s="46" t="s">
        <v>86</v>
      </c>
      <c r="B1072" s="33"/>
      <c r="C1072" t="s">
        <v>87</v>
      </c>
      <c r="E1072" t="s">
        <v>594</v>
      </c>
      <c r="F1072" t="s">
        <v>595</v>
      </c>
      <c r="AH1072" s="51"/>
    </row>
    <row r="1073" spans="1:34" x14ac:dyDescent="0.25">
      <c r="A1073" s="46" t="s">
        <v>86</v>
      </c>
      <c r="B1073" s="33"/>
      <c r="C1073" t="s">
        <v>87</v>
      </c>
      <c r="E1073" t="s">
        <v>594</v>
      </c>
      <c r="F1073" t="s">
        <v>595</v>
      </c>
      <c r="AH1073" s="51"/>
    </row>
    <row r="1074" spans="1:34" x14ac:dyDescent="0.25">
      <c r="A1074" s="46" t="s">
        <v>82</v>
      </c>
      <c r="B1074" s="33"/>
      <c r="C1074" t="s">
        <v>83</v>
      </c>
      <c r="E1074" t="s">
        <v>594</v>
      </c>
      <c r="F1074" t="s">
        <v>595</v>
      </c>
      <c r="AH1074" s="51"/>
    </row>
    <row r="1075" spans="1:34" x14ac:dyDescent="0.25">
      <c r="A1075" s="46" t="s">
        <v>82</v>
      </c>
      <c r="B1075" s="33"/>
      <c r="C1075" t="s">
        <v>83</v>
      </c>
      <c r="E1075" t="s">
        <v>594</v>
      </c>
      <c r="F1075" t="s">
        <v>595</v>
      </c>
      <c r="AH1075" s="51"/>
    </row>
    <row r="1076" spans="1:34" ht="15.75" thickBot="1" x14ac:dyDescent="0.3">
      <c r="A1076" s="60" t="s">
        <v>91</v>
      </c>
      <c r="B1076" s="59"/>
      <c r="C1076" s="54" t="s">
        <v>89</v>
      </c>
      <c r="D1076" s="54" t="s">
        <v>473</v>
      </c>
      <c r="E1076" s="54" t="s">
        <v>594</v>
      </c>
      <c r="F1076" s="54" t="s">
        <v>595</v>
      </c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  <c r="AD1076" s="54"/>
      <c r="AE1076" s="54"/>
      <c r="AF1076" s="54"/>
      <c r="AG1076" s="54"/>
      <c r="AH1076" s="57"/>
    </row>
    <row r="1077" spans="1:34" ht="15.75" thickTop="1" x14ac:dyDescent="0.25">
      <c r="A1077" s="43" t="s">
        <v>85</v>
      </c>
      <c r="B1077" s="40"/>
      <c r="C1077" s="58" t="s">
        <v>86</v>
      </c>
      <c r="D1077" s="58" t="s">
        <v>472</v>
      </c>
      <c r="E1077" s="58" t="s">
        <v>596</v>
      </c>
      <c r="F1077" s="58" t="s">
        <v>597</v>
      </c>
      <c r="G1077" s="58"/>
      <c r="H1077" s="58"/>
      <c r="I1077" s="58"/>
      <c r="J1077" s="58"/>
      <c r="K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61"/>
    </row>
    <row r="1078" spans="1:34" x14ac:dyDescent="0.25">
      <c r="A1078" s="46" t="s">
        <v>82</v>
      </c>
      <c r="B1078" s="33"/>
      <c r="C1078" t="s">
        <v>83</v>
      </c>
      <c r="E1078" t="s">
        <v>596</v>
      </c>
      <c r="F1078" t="s">
        <v>597</v>
      </c>
      <c r="AH1078" s="51"/>
    </row>
    <row r="1079" spans="1:34" x14ac:dyDescent="0.25">
      <c r="A1079" s="46" t="s">
        <v>86</v>
      </c>
      <c r="B1079" s="33"/>
      <c r="C1079" t="s">
        <v>87</v>
      </c>
      <c r="E1079" t="s">
        <v>596</v>
      </c>
      <c r="F1079" t="s">
        <v>597</v>
      </c>
      <c r="AH1079" s="51"/>
    </row>
    <row r="1080" spans="1:34" x14ac:dyDescent="0.25">
      <c r="A1080" s="46" t="s">
        <v>85</v>
      </c>
      <c r="B1080" s="33"/>
      <c r="C1080" t="s">
        <v>86</v>
      </c>
      <c r="E1080" t="s">
        <v>596</v>
      </c>
      <c r="F1080" t="s">
        <v>597</v>
      </c>
      <c r="AH1080" s="51"/>
    </row>
    <row r="1081" spans="1:34" x14ac:dyDescent="0.25">
      <c r="A1081" s="46" t="s">
        <v>82</v>
      </c>
      <c r="B1081" s="33"/>
      <c r="C1081" t="s">
        <v>83</v>
      </c>
      <c r="E1081" t="s">
        <v>596</v>
      </c>
      <c r="F1081" t="s">
        <v>597</v>
      </c>
      <c r="AH1081" s="51"/>
    </row>
    <row r="1082" spans="1:34" x14ac:dyDescent="0.25">
      <c r="A1082" s="46" t="s">
        <v>82</v>
      </c>
      <c r="B1082" s="33"/>
      <c r="C1082" t="s">
        <v>83</v>
      </c>
      <c r="E1082" t="s">
        <v>596</v>
      </c>
      <c r="F1082" t="s">
        <v>597</v>
      </c>
      <c r="AH1082" s="51"/>
    </row>
    <row r="1083" spans="1:34" x14ac:dyDescent="0.25">
      <c r="A1083" s="46" t="s">
        <v>82</v>
      </c>
      <c r="B1083" s="33"/>
      <c r="C1083" t="s">
        <v>83</v>
      </c>
      <c r="E1083" t="s">
        <v>596</v>
      </c>
      <c r="F1083" t="s">
        <v>597</v>
      </c>
      <c r="AH1083" s="51"/>
    </row>
    <row r="1084" spans="1:34" x14ac:dyDescent="0.25">
      <c r="A1084" s="46" t="s">
        <v>86</v>
      </c>
      <c r="B1084" s="33"/>
      <c r="C1084" t="s">
        <v>87</v>
      </c>
      <c r="E1084" t="s">
        <v>596</v>
      </c>
      <c r="F1084" t="s">
        <v>597</v>
      </c>
      <c r="AH1084" s="51"/>
    </row>
    <row r="1085" spans="1:34" x14ac:dyDescent="0.25">
      <c r="A1085" s="46" t="s">
        <v>84</v>
      </c>
      <c r="B1085" s="33"/>
      <c r="C1085" t="s">
        <v>83</v>
      </c>
      <c r="E1085" t="s">
        <v>596</v>
      </c>
      <c r="F1085" t="s">
        <v>597</v>
      </c>
      <c r="AH1085" s="51"/>
    </row>
    <row r="1086" spans="1:34" x14ac:dyDescent="0.25">
      <c r="A1086" s="46" t="s">
        <v>85</v>
      </c>
      <c r="B1086" s="33"/>
      <c r="C1086" t="s">
        <v>86</v>
      </c>
      <c r="E1086" t="s">
        <v>596</v>
      </c>
      <c r="F1086" t="s">
        <v>597</v>
      </c>
      <c r="AH1086" s="51"/>
    </row>
    <row r="1087" spans="1:34" x14ac:dyDescent="0.25">
      <c r="A1087" s="46" t="s">
        <v>84</v>
      </c>
      <c r="B1087" s="33"/>
      <c r="C1087" t="s">
        <v>83</v>
      </c>
      <c r="E1087" t="s">
        <v>596</v>
      </c>
      <c r="F1087" t="s">
        <v>597</v>
      </c>
      <c r="AH1087" s="51"/>
    </row>
    <row r="1088" spans="1:34" x14ac:dyDescent="0.25">
      <c r="A1088" s="46" t="s">
        <v>86</v>
      </c>
      <c r="B1088" s="33"/>
      <c r="C1088" t="s">
        <v>87</v>
      </c>
      <c r="E1088" t="s">
        <v>596</v>
      </c>
      <c r="F1088" t="s">
        <v>597</v>
      </c>
      <c r="AH1088" s="51"/>
    </row>
    <row r="1089" spans="1:34" x14ac:dyDescent="0.25">
      <c r="A1089" s="46" t="s">
        <v>86</v>
      </c>
      <c r="B1089" s="33"/>
      <c r="C1089" t="s">
        <v>87</v>
      </c>
      <c r="E1089" t="s">
        <v>596</v>
      </c>
      <c r="F1089" t="s">
        <v>597</v>
      </c>
      <c r="AH1089" s="51"/>
    </row>
    <row r="1090" spans="1:34" x14ac:dyDescent="0.25">
      <c r="A1090" s="46" t="s">
        <v>85</v>
      </c>
      <c r="B1090" s="33"/>
      <c r="C1090" t="s">
        <v>86</v>
      </c>
      <c r="E1090" t="s">
        <v>596</v>
      </c>
      <c r="F1090" t="s">
        <v>597</v>
      </c>
      <c r="AH1090" s="51"/>
    </row>
    <row r="1091" spans="1:34" x14ac:dyDescent="0.25">
      <c r="A1091" s="46" t="s">
        <v>86</v>
      </c>
      <c r="B1091" s="33"/>
      <c r="C1091" t="s">
        <v>87</v>
      </c>
      <c r="E1091" t="s">
        <v>596</v>
      </c>
      <c r="F1091" t="s">
        <v>597</v>
      </c>
      <c r="AH1091" s="51"/>
    </row>
    <row r="1092" spans="1:34" x14ac:dyDescent="0.25">
      <c r="A1092" s="46" t="s">
        <v>85</v>
      </c>
      <c r="B1092" s="33"/>
      <c r="C1092" t="s">
        <v>86</v>
      </c>
      <c r="E1092" t="s">
        <v>596</v>
      </c>
      <c r="F1092" t="s">
        <v>597</v>
      </c>
      <c r="AH1092" s="51"/>
    </row>
    <row r="1093" spans="1:34" x14ac:dyDescent="0.25">
      <c r="A1093" s="46" t="s">
        <v>82</v>
      </c>
      <c r="B1093" s="33"/>
      <c r="C1093" t="s">
        <v>83</v>
      </c>
      <c r="E1093" t="s">
        <v>596</v>
      </c>
      <c r="F1093" t="s">
        <v>597</v>
      </c>
      <c r="AH1093" s="51"/>
    </row>
    <row r="1094" spans="1:34" x14ac:dyDescent="0.25">
      <c r="A1094" s="46" t="s">
        <v>82</v>
      </c>
      <c r="B1094" s="33"/>
      <c r="C1094" t="s">
        <v>83</v>
      </c>
      <c r="E1094" t="s">
        <v>596</v>
      </c>
      <c r="F1094" t="s">
        <v>597</v>
      </c>
      <c r="AH1094" s="51"/>
    </row>
    <row r="1095" spans="1:34" x14ac:dyDescent="0.25">
      <c r="A1095" s="46" t="s">
        <v>86</v>
      </c>
      <c r="B1095" s="33"/>
      <c r="C1095" t="s">
        <v>87</v>
      </c>
      <c r="E1095" t="s">
        <v>596</v>
      </c>
      <c r="F1095" t="s">
        <v>597</v>
      </c>
      <c r="AH1095" s="51"/>
    </row>
    <row r="1096" spans="1:34" x14ac:dyDescent="0.25">
      <c r="A1096" s="46" t="s">
        <v>84</v>
      </c>
      <c r="B1096" s="33"/>
      <c r="C1096" t="s">
        <v>83</v>
      </c>
      <c r="E1096" t="s">
        <v>596</v>
      </c>
      <c r="F1096" t="s">
        <v>597</v>
      </c>
      <c r="AH1096" s="51"/>
    </row>
    <row r="1097" spans="1:34" x14ac:dyDescent="0.25">
      <c r="A1097" s="46" t="s">
        <v>86</v>
      </c>
      <c r="B1097" s="33"/>
      <c r="C1097" t="s">
        <v>87</v>
      </c>
      <c r="E1097" t="s">
        <v>596</v>
      </c>
      <c r="F1097" t="s">
        <v>597</v>
      </c>
      <c r="AH1097" s="51"/>
    </row>
    <row r="1098" spans="1:34" x14ac:dyDescent="0.25">
      <c r="A1098" s="46" t="s">
        <v>82</v>
      </c>
      <c r="B1098" s="33"/>
      <c r="C1098" t="s">
        <v>83</v>
      </c>
      <c r="E1098" t="s">
        <v>596</v>
      </c>
      <c r="F1098" t="s">
        <v>597</v>
      </c>
      <c r="AH1098" s="51"/>
    </row>
    <row r="1099" spans="1:34" x14ac:dyDescent="0.25">
      <c r="A1099" s="46" t="s">
        <v>86</v>
      </c>
      <c r="B1099" s="33"/>
      <c r="C1099" t="s">
        <v>87</v>
      </c>
      <c r="E1099" t="s">
        <v>596</v>
      </c>
      <c r="F1099" t="s">
        <v>597</v>
      </c>
      <c r="AH1099" s="51"/>
    </row>
    <row r="1100" spans="1:34" x14ac:dyDescent="0.25">
      <c r="A1100" s="46" t="s">
        <v>84</v>
      </c>
      <c r="B1100" s="33"/>
      <c r="C1100" t="s">
        <v>83</v>
      </c>
      <c r="E1100" t="s">
        <v>596</v>
      </c>
      <c r="F1100" t="s">
        <v>597</v>
      </c>
      <c r="AH1100" s="51"/>
    </row>
    <row r="1101" spans="1:34" ht="15.75" thickBot="1" x14ac:dyDescent="0.3">
      <c r="A1101" s="60" t="s">
        <v>85</v>
      </c>
      <c r="B1101" s="59"/>
      <c r="C1101" s="54" t="s">
        <v>86</v>
      </c>
      <c r="D1101" s="54" t="s">
        <v>473</v>
      </c>
      <c r="E1101" s="54" t="s">
        <v>596</v>
      </c>
      <c r="F1101" s="54" t="s">
        <v>597</v>
      </c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  <c r="AD1101" s="54"/>
      <c r="AE1101" s="54"/>
      <c r="AF1101" s="54"/>
      <c r="AG1101" s="54"/>
      <c r="AH1101" s="57"/>
    </row>
    <row r="1102" spans="1:34" ht="15.75" thickTop="1" x14ac:dyDescent="0.25">
      <c r="A1102" s="43" t="s">
        <v>145</v>
      </c>
      <c r="B1102" s="40"/>
      <c r="C1102" s="58" t="s">
        <v>83</v>
      </c>
      <c r="D1102" s="58" t="s">
        <v>472</v>
      </c>
      <c r="E1102" s="58" t="s">
        <v>598</v>
      </c>
      <c r="F1102" s="58" t="s">
        <v>599</v>
      </c>
      <c r="G1102" s="58"/>
      <c r="H1102" s="58"/>
      <c r="I1102" s="58"/>
      <c r="J1102" s="58"/>
      <c r="K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61"/>
    </row>
    <row r="1103" spans="1:34" x14ac:dyDescent="0.25">
      <c r="A1103" s="46" t="s">
        <v>145</v>
      </c>
      <c r="B1103" s="33"/>
      <c r="C1103" t="s">
        <v>83</v>
      </c>
      <c r="E1103" t="s">
        <v>598</v>
      </c>
      <c r="F1103" t="s">
        <v>599</v>
      </c>
      <c r="AH1103" s="51"/>
    </row>
    <row r="1104" spans="1:34" x14ac:dyDescent="0.25">
      <c r="A1104" s="46" t="s">
        <v>145</v>
      </c>
      <c r="B1104" s="33"/>
      <c r="C1104" t="s">
        <v>83</v>
      </c>
      <c r="E1104" t="s">
        <v>598</v>
      </c>
      <c r="F1104" t="s">
        <v>599</v>
      </c>
      <c r="AH1104" s="51"/>
    </row>
    <row r="1105" spans="1:34" x14ac:dyDescent="0.25">
      <c r="A1105" s="46" t="s">
        <v>85</v>
      </c>
      <c r="B1105" s="33"/>
      <c r="C1105" t="s">
        <v>86</v>
      </c>
      <c r="E1105" t="s">
        <v>598</v>
      </c>
      <c r="F1105" t="s">
        <v>599</v>
      </c>
      <c r="AH1105" s="51"/>
    </row>
    <row r="1106" spans="1:34" x14ac:dyDescent="0.25">
      <c r="A1106" s="46" t="s">
        <v>145</v>
      </c>
      <c r="B1106" s="33"/>
      <c r="C1106" t="s">
        <v>83</v>
      </c>
      <c r="E1106" t="s">
        <v>598</v>
      </c>
      <c r="F1106" t="s">
        <v>599</v>
      </c>
      <c r="AH1106" s="51"/>
    </row>
    <row r="1107" spans="1:34" x14ac:dyDescent="0.25">
      <c r="A1107" s="46" t="s">
        <v>145</v>
      </c>
      <c r="B1107" s="33"/>
      <c r="C1107" t="s">
        <v>83</v>
      </c>
      <c r="E1107" t="s">
        <v>598</v>
      </c>
      <c r="F1107" t="s">
        <v>599</v>
      </c>
      <c r="AH1107" s="51"/>
    </row>
    <row r="1108" spans="1:34" x14ac:dyDescent="0.25">
      <c r="A1108" s="46" t="s">
        <v>145</v>
      </c>
      <c r="B1108" s="33"/>
      <c r="C1108" t="s">
        <v>83</v>
      </c>
      <c r="E1108" t="s">
        <v>598</v>
      </c>
      <c r="F1108" t="s">
        <v>599</v>
      </c>
      <c r="AH1108" s="51"/>
    </row>
    <row r="1109" spans="1:34" x14ac:dyDescent="0.25">
      <c r="A1109" s="46" t="s">
        <v>84</v>
      </c>
      <c r="B1109" s="33"/>
      <c r="C1109" t="s">
        <v>83</v>
      </c>
      <c r="E1109" t="s">
        <v>598</v>
      </c>
      <c r="F1109" t="s">
        <v>599</v>
      </c>
      <c r="AH1109" s="51"/>
    </row>
    <row r="1110" spans="1:34" x14ac:dyDescent="0.25">
      <c r="A1110" s="46" t="s">
        <v>145</v>
      </c>
      <c r="B1110" s="33"/>
      <c r="C1110" t="s">
        <v>83</v>
      </c>
      <c r="E1110" t="s">
        <v>598</v>
      </c>
      <c r="F1110" t="s">
        <v>599</v>
      </c>
      <c r="AH1110" s="51"/>
    </row>
    <row r="1111" spans="1:34" x14ac:dyDescent="0.25">
      <c r="A1111" s="46" t="s">
        <v>86</v>
      </c>
      <c r="B1111" s="33"/>
      <c r="C1111" t="s">
        <v>87</v>
      </c>
      <c r="E1111" t="s">
        <v>598</v>
      </c>
      <c r="F1111" t="s">
        <v>599</v>
      </c>
      <c r="AH1111" s="51"/>
    </row>
    <row r="1112" spans="1:34" x14ac:dyDescent="0.25">
      <c r="A1112" s="46" t="s">
        <v>145</v>
      </c>
      <c r="B1112" s="33"/>
      <c r="C1112" t="s">
        <v>83</v>
      </c>
      <c r="E1112" t="s">
        <v>598</v>
      </c>
      <c r="F1112" t="s">
        <v>599</v>
      </c>
      <c r="AH1112" s="51"/>
    </row>
    <row r="1113" spans="1:34" x14ac:dyDescent="0.25">
      <c r="A1113" s="46" t="s">
        <v>82</v>
      </c>
      <c r="B1113" s="33"/>
      <c r="C1113" t="s">
        <v>83</v>
      </c>
      <c r="E1113" t="s">
        <v>598</v>
      </c>
      <c r="F1113" t="s">
        <v>599</v>
      </c>
      <c r="AH1113" s="51"/>
    </row>
    <row r="1114" spans="1:34" x14ac:dyDescent="0.25">
      <c r="A1114" s="46" t="s">
        <v>91</v>
      </c>
      <c r="B1114" s="33"/>
      <c r="C1114" t="s">
        <v>89</v>
      </c>
      <c r="E1114" t="s">
        <v>598</v>
      </c>
      <c r="F1114" t="s">
        <v>599</v>
      </c>
      <c r="AH1114" s="51"/>
    </row>
    <row r="1115" spans="1:34" x14ac:dyDescent="0.25">
      <c r="A1115" s="46" t="s">
        <v>82</v>
      </c>
      <c r="B1115" s="33"/>
      <c r="C1115" t="s">
        <v>83</v>
      </c>
      <c r="E1115" t="s">
        <v>598</v>
      </c>
      <c r="F1115" t="s">
        <v>599</v>
      </c>
      <c r="AH1115" s="51"/>
    </row>
    <row r="1116" spans="1:34" x14ac:dyDescent="0.25">
      <c r="A1116" s="46" t="s">
        <v>84</v>
      </c>
      <c r="B1116" s="33"/>
      <c r="C1116" t="s">
        <v>83</v>
      </c>
      <c r="E1116" t="s">
        <v>598</v>
      </c>
      <c r="F1116" t="s">
        <v>599</v>
      </c>
      <c r="AH1116" s="51"/>
    </row>
    <row r="1117" spans="1:34" x14ac:dyDescent="0.25">
      <c r="A1117" s="46" t="s">
        <v>85</v>
      </c>
      <c r="B1117" s="33"/>
      <c r="C1117" t="s">
        <v>86</v>
      </c>
      <c r="E1117" t="s">
        <v>598</v>
      </c>
      <c r="F1117" t="s">
        <v>599</v>
      </c>
      <c r="AH1117" s="51"/>
    </row>
    <row r="1118" spans="1:34" x14ac:dyDescent="0.25">
      <c r="A1118" s="46" t="s">
        <v>91</v>
      </c>
      <c r="B1118" s="33"/>
      <c r="C1118" t="s">
        <v>89</v>
      </c>
      <c r="E1118" t="s">
        <v>598</v>
      </c>
      <c r="F1118" t="s">
        <v>599</v>
      </c>
      <c r="AH1118" s="51"/>
    </row>
    <row r="1119" spans="1:34" x14ac:dyDescent="0.25">
      <c r="A1119" s="46" t="s">
        <v>145</v>
      </c>
      <c r="B1119" s="33"/>
      <c r="C1119" t="s">
        <v>83</v>
      </c>
      <c r="E1119" t="s">
        <v>598</v>
      </c>
      <c r="F1119" t="s">
        <v>599</v>
      </c>
      <c r="AH1119" s="51"/>
    </row>
    <row r="1120" spans="1:34" x14ac:dyDescent="0.25">
      <c r="A1120" s="46" t="s">
        <v>84</v>
      </c>
      <c r="B1120" s="33"/>
      <c r="C1120" t="s">
        <v>83</v>
      </c>
      <c r="E1120" t="s">
        <v>598</v>
      </c>
      <c r="F1120" t="s">
        <v>599</v>
      </c>
      <c r="AH1120" s="51"/>
    </row>
    <row r="1121" spans="1:34" x14ac:dyDescent="0.25">
      <c r="A1121" s="46" t="s">
        <v>145</v>
      </c>
      <c r="B1121" s="33"/>
      <c r="C1121" t="s">
        <v>83</v>
      </c>
      <c r="E1121" t="s">
        <v>598</v>
      </c>
      <c r="F1121" t="s">
        <v>599</v>
      </c>
      <c r="AH1121" s="51"/>
    </row>
    <row r="1122" spans="1:34" x14ac:dyDescent="0.25">
      <c r="A1122" s="46" t="s">
        <v>85</v>
      </c>
      <c r="B1122" s="33"/>
      <c r="C1122" t="s">
        <v>86</v>
      </c>
      <c r="E1122" t="s">
        <v>598</v>
      </c>
      <c r="F1122" t="s">
        <v>599</v>
      </c>
      <c r="AH1122" s="51"/>
    </row>
    <row r="1123" spans="1:34" x14ac:dyDescent="0.25">
      <c r="A1123" s="46" t="s">
        <v>145</v>
      </c>
      <c r="B1123" s="33"/>
      <c r="C1123" t="s">
        <v>83</v>
      </c>
      <c r="E1123" t="s">
        <v>598</v>
      </c>
      <c r="F1123" t="s">
        <v>599</v>
      </c>
      <c r="AH1123" s="51"/>
    </row>
    <row r="1124" spans="1:34" x14ac:dyDescent="0.25">
      <c r="A1124" s="46" t="s">
        <v>145</v>
      </c>
      <c r="B1124" s="33"/>
      <c r="C1124" t="s">
        <v>83</v>
      </c>
      <c r="E1124" t="s">
        <v>598</v>
      </c>
      <c r="F1124" t="s">
        <v>599</v>
      </c>
      <c r="AH1124" s="51"/>
    </row>
    <row r="1125" spans="1:34" x14ac:dyDescent="0.25">
      <c r="A1125" s="46" t="s">
        <v>92</v>
      </c>
      <c r="B1125" s="33"/>
      <c r="C1125" t="s">
        <v>87</v>
      </c>
      <c r="E1125" t="s">
        <v>598</v>
      </c>
      <c r="F1125" t="s">
        <v>599</v>
      </c>
      <c r="AH1125" s="51"/>
    </row>
    <row r="1126" spans="1:34" ht="15.75" thickBot="1" x14ac:dyDescent="0.3">
      <c r="A1126" s="60" t="s">
        <v>84</v>
      </c>
      <c r="B1126" s="59"/>
      <c r="C1126" s="54" t="s">
        <v>83</v>
      </c>
      <c r="D1126" s="54" t="s">
        <v>473</v>
      </c>
      <c r="E1126" s="54" t="s">
        <v>598</v>
      </c>
      <c r="F1126" s="54" t="s">
        <v>599</v>
      </c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  <c r="AD1126" s="54"/>
      <c r="AE1126" s="54"/>
      <c r="AF1126" s="54"/>
      <c r="AG1126" s="54"/>
      <c r="AH1126" s="57"/>
    </row>
    <row r="1127" spans="1:34" ht="15.75" thickTop="1" x14ac:dyDescent="0.25">
      <c r="A1127" s="43" t="s">
        <v>86</v>
      </c>
      <c r="B1127" s="40"/>
      <c r="C1127" s="58" t="s">
        <v>87</v>
      </c>
      <c r="D1127" s="58" t="s">
        <v>472</v>
      </c>
      <c r="E1127" s="58" t="s">
        <v>600</v>
      </c>
      <c r="F1127" s="58" t="s">
        <v>601</v>
      </c>
      <c r="G1127" s="58"/>
      <c r="H1127" s="58"/>
      <c r="I1127" s="58"/>
      <c r="J1127" s="58"/>
      <c r="K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8"/>
      <c r="AH1127" s="61"/>
    </row>
    <row r="1128" spans="1:34" x14ac:dyDescent="0.25">
      <c r="A1128" s="46" t="s">
        <v>138</v>
      </c>
      <c r="B1128" s="33"/>
      <c r="C1128" t="s">
        <v>94</v>
      </c>
      <c r="E1128" t="s">
        <v>600</v>
      </c>
      <c r="F1128" t="s">
        <v>601</v>
      </c>
      <c r="AH1128" s="51"/>
    </row>
    <row r="1129" spans="1:34" x14ac:dyDescent="0.25">
      <c r="A1129" s="46" t="s">
        <v>86</v>
      </c>
      <c r="B1129" s="33"/>
      <c r="C1129" t="s">
        <v>87</v>
      </c>
      <c r="E1129" t="s">
        <v>600</v>
      </c>
      <c r="F1129" t="s">
        <v>601</v>
      </c>
      <c r="AH1129" s="51"/>
    </row>
    <row r="1130" spans="1:34" x14ac:dyDescent="0.25">
      <c r="A1130" s="46" t="s">
        <v>86</v>
      </c>
      <c r="B1130" s="33"/>
      <c r="C1130" t="s">
        <v>87</v>
      </c>
      <c r="E1130" t="s">
        <v>600</v>
      </c>
      <c r="F1130" t="s">
        <v>601</v>
      </c>
      <c r="AH1130" s="51"/>
    </row>
    <row r="1131" spans="1:34" x14ac:dyDescent="0.25">
      <c r="A1131" s="46" t="s">
        <v>86</v>
      </c>
      <c r="B1131" s="33"/>
      <c r="C1131" t="s">
        <v>87</v>
      </c>
      <c r="E1131" t="s">
        <v>600</v>
      </c>
      <c r="F1131" t="s">
        <v>601</v>
      </c>
      <c r="AH1131" s="51"/>
    </row>
    <row r="1132" spans="1:34" x14ac:dyDescent="0.25">
      <c r="A1132" s="46" t="s">
        <v>86</v>
      </c>
      <c r="B1132" s="33"/>
      <c r="C1132" t="s">
        <v>87</v>
      </c>
      <c r="E1132" t="s">
        <v>600</v>
      </c>
      <c r="F1132" t="s">
        <v>601</v>
      </c>
      <c r="AH1132" s="51"/>
    </row>
    <row r="1133" spans="1:34" x14ac:dyDescent="0.25">
      <c r="A1133" s="46" t="s">
        <v>86</v>
      </c>
      <c r="B1133" s="33"/>
      <c r="C1133" t="s">
        <v>87</v>
      </c>
      <c r="E1133" t="s">
        <v>600</v>
      </c>
      <c r="F1133" t="s">
        <v>601</v>
      </c>
      <c r="AH1133" s="51"/>
    </row>
    <row r="1134" spans="1:34" x14ac:dyDescent="0.25">
      <c r="A1134" s="46" t="s">
        <v>86</v>
      </c>
      <c r="B1134" s="33"/>
      <c r="C1134" t="s">
        <v>87</v>
      </c>
      <c r="E1134" t="s">
        <v>600</v>
      </c>
      <c r="F1134" t="s">
        <v>601</v>
      </c>
      <c r="AH1134" s="51"/>
    </row>
    <row r="1135" spans="1:34" x14ac:dyDescent="0.25">
      <c r="A1135" s="46" t="s">
        <v>86</v>
      </c>
      <c r="B1135" s="33"/>
      <c r="C1135" t="s">
        <v>87</v>
      </c>
      <c r="E1135" t="s">
        <v>600</v>
      </c>
      <c r="F1135" t="s">
        <v>601</v>
      </c>
      <c r="AH1135" s="51"/>
    </row>
    <row r="1136" spans="1:34" x14ac:dyDescent="0.25">
      <c r="A1136" s="46" t="s">
        <v>86</v>
      </c>
      <c r="B1136" s="33"/>
      <c r="C1136" t="s">
        <v>87</v>
      </c>
      <c r="E1136" t="s">
        <v>600</v>
      </c>
      <c r="F1136" t="s">
        <v>601</v>
      </c>
      <c r="AH1136" s="51"/>
    </row>
    <row r="1137" spans="1:34" x14ac:dyDescent="0.25">
      <c r="A1137" s="46" t="s">
        <v>82</v>
      </c>
      <c r="B1137" s="33"/>
      <c r="C1137" t="s">
        <v>83</v>
      </c>
      <c r="E1137" t="s">
        <v>600</v>
      </c>
      <c r="F1137" t="s">
        <v>601</v>
      </c>
      <c r="AH1137" s="51"/>
    </row>
    <row r="1138" spans="1:34" x14ac:dyDescent="0.25">
      <c r="A1138" s="46" t="s">
        <v>86</v>
      </c>
      <c r="B1138" s="33"/>
      <c r="C1138" t="s">
        <v>87</v>
      </c>
      <c r="E1138" t="s">
        <v>600</v>
      </c>
      <c r="F1138" t="s">
        <v>601</v>
      </c>
      <c r="AH1138" s="51"/>
    </row>
    <row r="1139" spans="1:34" x14ac:dyDescent="0.25">
      <c r="A1139" s="46" t="s">
        <v>86</v>
      </c>
      <c r="B1139" s="33"/>
      <c r="C1139" t="s">
        <v>87</v>
      </c>
      <c r="E1139" t="s">
        <v>600</v>
      </c>
      <c r="F1139" t="s">
        <v>601</v>
      </c>
      <c r="AH1139" s="51"/>
    </row>
    <row r="1140" spans="1:34" x14ac:dyDescent="0.25">
      <c r="A1140" s="46" t="s">
        <v>145</v>
      </c>
      <c r="B1140" s="33"/>
      <c r="C1140" t="s">
        <v>83</v>
      </c>
      <c r="E1140" t="s">
        <v>600</v>
      </c>
      <c r="F1140" t="s">
        <v>601</v>
      </c>
      <c r="AH1140" s="51"/>
    </row>
    <row r="1141" spans="1:34" x14ac:dyDescent="0.25">
      <c r="A1141" s="46" t="s">
        <v>98</v>
      </c>
      <c r="B1141" s="33"/>
      <c r="C1141" t="s">
        <v>89</v>
      </c>
      <c r="E1141" t="s">
        <v>600</v>
      </c>
      <c r="F1141" t="s">
        <v>601</v>
      </c>
      <c r="AH1141" s="51"/>
    </row>
    <row r="1142" spans="1:34" x14ac:dyDescent="0.25">
      <c r="A1142" s="46" t="s">
        <v>86</v>
      </c>
      <c r="B1142" s="33"/>
      <c r="C1142" t="s">
        <v>87</v>
      </c>
      <c r="E1142" t="s">
        <v>600</v>
      </c>
      <c r="F1142" t="s">
        <v>601</v>
      </c>
      <c r="AH1142" s="51"/>
    </row>
    <row r="1143" spans="1:34" x14ac:dyDescent="0.25">
      <c r="A1143" s="46" t="s">
        <v>86</v>
      </c>
      <c r="B1143" s="33"/>
      <c r="C1143" t="s">
        <v>87</v>
      </c>
      <c r="E1143" t="s">
        <v>600</v>
      </c>
      <c r="F1143" t="s">
        <v>601</v>
      </c>
      <c r="AH1143" s="51"/>
    </row>
    <row r="1144" spans="1:34" x14ac:dyDescent="0.25">
      <c r="A1144" s="46" t="s">
        <v>145</v>
      </c>
      <c r="B1144" s="33"/>
      <c r="C1144" t="s">
        <v>83</v>
      </c>
      <c r="E1144" t="s">
        <v>600</v>
      </c>
      <c r="F1144" t="s">
        <v>601</v>
      </c>
      <c r="AH1144" s="51"/>
    </row>
    <row r="1145" spans="1:34" x14ac:dyDescent="0.25">
      <c r="A1145" s="46" t="s">
        <v>86</v>
      </c>
      <c r="B1145" s="33"/>
      <c r="C1145" t="s">
        <v>87</v>
      </c>
      <c r="E1145" t="s">
        <v>600</v>
      </c>
      <c r="F1145" t="s">
        <v>601</v>
      </c>
      <c r="AH1145" s="51"/>
    </row>
    <row r="1146" spans="1:34" x14ac:dyDescent="0.25">
      <c r="A1146" s="46" t="s">
        <v>86</v>
      </c>
      <c r="B1146" s="33"/>
      <c r="C1146" t="s">
        <v>87</v>
      </c>
      <c r="E1146" t="s">
        <v>600</v>
      </c>
      <c r="F1146" t="s">
        <v>601</v>
      </c>
      <c r="AH1146" s="51"/>
    </row>
    <row r="1147" spans="1:34" x14ac:dyDescent="0.25">
      <c r="A1147" s="46" t="s">
        <v>86</v>
      </c>
      <c r="B1147" s="33"/>
      <c r="C1147" t="s">
        <v>87</v>
      </c>
      <c r="E1147" t="s">
        <v>600</v>
      </c>
      <c r="F1147" t="s">
        <v>601</v>
      </c>
      <c r="AH1147" s="51"/>
    </row>
    <row r="1148" spans="1:34" x14ac:dyDescent="0.25">
      <c r="A1148" s="46" t="s">
        <v>145</v>
      </c>
      <c r="B1148" s="33"/>
      <c r="C1148" t="s">
        <v>83</v>
      </c>
      <c r="E1148" t="s">
        <v>600</v>
      </c>
      <c r="F1148" t="s">
        <v>601</v>
      </c>
      <c r="AH1148" s="51"/>
    </row>
    <row r="1149" spans="1:34" x14ac:dyDescent="0.25">
      <c r="A1149" s="46" t="s">
        <v>122</v>
      </c>
      <c r="B1149" s="33"/>
      <c r="C1149" t="s">
        <v>123</v>
      </c>
      <c r="E1149" t="s">
        <v>600</v>
      </c>
      <c r="F1149" t="s">
        <v>601</v>
      </c>
      <c r="AH1149" s="51"/>
    </row>
    <row r="1150" spans="1:34" x14ac:dyDescent="0.25">
      <c r="A1150" s="46" t="s">
        <v>86</v>
      </c>
      <c r="B1150" s="33"/>
      <c r="C1150" t="s">
        <v>87</v>
      </c>
      <c r="E1150" t="s">
        <v>600</v>
      </c>
      <c r="F1150" t="s">
        <v>601</v>
      </c>
      <c r="AH1150" s="51"/>
    </row>
    <row r="1151" spans="1:34" ht="15.75" thickBot="1" x14ac:dyDescent="0.3">
      <c r="A1151" s="60" t="s">
        <v>138</v>
      </c>
      <c r="B1151" s="59"/>
      <c r="C1151" s="54" t="s">
        <v>94</v>
      </c>
      <c r="D1151" s="54" t="s">
        <v>473</v>
      </c>
      <c r="E1151" s="54" t="s">
        <v>600</v>
      </c>
      <c r="F1151" s="54" t="s">
        <v>601</v>
      </c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  <c r="AD1151" s="54"/>
      <c r="AE1151" s="54"/>
      <c r="AF1151" s="54"/>
      <c r="AG1151" s="54"/>
      <c r="AH1151" s="57"/>
    </row>
    <row r="1152" spans="1:34" ht="15.75" thickTop="1" x14ac:dyDescent="0.25">
      <c r="A1152" s="43" t="s">
        <v>84</v>
      </c>
      <c r="B1152" s="40"/>
      <c r="C1152" s="58" t="s">
        <v>83</v>
      </c>
      <c r="D1152" s="58" t="s">
        <v>472</v>
      </c>
      <c r="E1152" s="58" t="s">
        <v>602</v>
      </c>
      <c r="F1152" s="58" t="s">
        <v>603</v>
      </c>
      <c r="G1152" s="58"/>
      <c r="H1152" s="58"/>
      <c r="I1152" s="58"/>
      <c r="J1152" s="58"/>
      <c r="K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61"/>
    </row>
    <row r="1153" spans="1:34" x14ac:dyDescent="0.25">
      <c r="A1153" s="46" t="s">
        <v>86</v>
      </c>
      <c r="B1153" s="33"/>
      <c r="C1153" t="s">
        <v>87</v>
      </c>
      <c r="E1153" t="s">
        <v>602</v>
      </c>
      <c r="F1153" t="s">
        <v>603</v>
      </c>
      <c r="AH1153" s="51"/>
    </row>
    <row r="1154" spans="1:34" x14ac:dyDescent="0.25">
      <c r="A1154" s="46" t="s">
        <v>84</v>
      </c>
      <c r="B1154" s="33"/>
      <c r="C1154" t="s">
        <v>83</v>
      </c>
      <c r="E1154" t="s">
        <v>602</v>
      </c>
      <c r="F1154" t="s">
        <v>603</v>
      </c>
      <c r="AH1154" s="51"/>
    </row>
    <row r="1155" spans="1:34" x14ac:dyDescent="0.25">
      <c r="A1155" s="46" t="s">
        <v>82</v>
      </c>
      <c r="B1155" s="33"/>
      <c r="C1155" t="s">
        <v>83</v>
      </c>
      <c r="E1155" t="s">
        <v>602</v>
      </c>
      <c r="F1155" t="s">
        <v>603</v>
      </c>
      <c r="AH1155" s="51"/>
    </row>
    <row r="1156" spans="1:34" x14ac:dyDescent="0.25">
      <c r="A1156" s="46" t="s">
        <v>82</v>
      </c>
      <c r="B1156" s="33"/>
      <c r="C1156" t="s">
        <v>83</v>
      </c>
      <c r="E1156" t="s">
        <v>602</v>
      </c>
      <c r="F1156" t="s">
        <v>603</v>
      </c>
      <c r="AH1156" s="51"/>
    </row>
    <row r="1157" spans="1:34" x14ac:dyDescent="0.25">
      <c r="A1157" s="46" t="s">
        <v>86</v>
      </c>
      <c r="B1157" s="33"/>
      <c r="C1157" t="s">
        <v>87</v>
      </c>
      <c r="E1157" t="s">
        <v>602</v>
      </c>
      <c r="F1157" t="s">
        <v>603</v>
      </c>
      <c r="AH1157" s="51"/>
    </row>
    <row r="1158" spans="1:34" x14ac:dyDescent="0.25">
      <c r="A1158" s="46" t="s">
        <v>84</v>
      </c>
      <c r="B1158" s="33"/>
      <c r="C1158" t="s">
        <v>83</v>
      </c>
      <c r="E1158" t="s">
        <v>602</v>
      </c>
      <c r="F1158" t="s">
        <v>603</v>
      </c>
      <c r="AH1158" s="51"/>
    </row>
    <row r="1159" spans="1:34" x14ac:dyDescent="0.25">
      <c r="A1159" s="46" t="s">
        <v>86</v>
      </c>
      <c r="B1159" s="33"/>
      <c r="C1159" t="s">
        <v>87</v>
      </c>
      <c r="E1159" t="s">
        <v>602</v>
      </c>
      <c r="F1159" t="s">
        <v>603</v>
      </c>
      <c r="AH1159" s="51"/>
    </row>
    <row r="1160" spans="1:34" x14ac:dyDescent="0.25">
      <c r="A1160" s="46" t="s">
        <v>86</v>
      </c>
      <c r="B1160" s="33"/>
      <c r="C1160" t="s">
        <v>87</v>
      </c>
      <c r="E1160" t="s">
        <v>602</v>
      </c>
      <c r="F1160" t="s">
        <v>603</v>
      </c>
      <c r="AH1160" s="51"/>
    </row>
    <row r="1161" spans="1:34" x14ac:dyDescent="0.25">
      <c r="A1161" s="46" t="s">
        <v>86</v>
      </c>
      <c r="B1161" s="33"/>
      <c r="C1161" t="s">
        <v>87</v>
      </c>
      <c r="E1161" t="s">
        <v>602</v>
      </c>
      <c r="F1161" t="s">
        <v>603</v>
      </c>
      <c r="AH1161" s="51"/>
    </row>
    <row r="1162" spans="1:34" x14ac:dyDescent="0.25">
      <c r="A1162" s="46" t="s">
        <v>86</v>
      </c>
      <c r="B1162" s="33"/>
      <c r="C1162" t="s">
        <v>87</v>
      </c>
      <c r="E1162" t="s">
        <v>602</v>
      </c>
      <c r="F1162" t="s">
        <v>603</v>
      </c>
      <c r="AH1162" s="51"/>
    </row>
    <row r="1163" spans="1:34" x14ac:dyDescent="0.25">
      <c r="A1163" s="46" t="s">
        <v>88</v>
      </c>
      <c r="B1163" s="33"/>
      <c r="C1163" t="s">
        <v>89</v>
      </c>
      <c r="E1163" t="s">
        <v>602</v>
      </c>
      <c r="F1163" t="s">
        <v>603</v>
      </c>
      <c r="AH1163" s="51"/>
    </row>
    <row r="1164" spans="1:34" x14ac:dyDescent="0.25">
      <c r="A1164" s="46" t="s">
        <v>86</v>
      </c>
      <c r="B1164" s="33"/>
      <c r="C1164" t="s">
        <v>87</v>
      </c>
      <c r="E1164" t="s">
        <v>602</v>
      </c>
      <c r="F1164" t="s">
        <v>603</v>
      </c>
      <c r="AH1164" s="51"/>
    </row>
    <row r="1165" spans="1:34" x14ac:dyDescent="0.25">
      <c r="A1165" s="46" t="s">
        <v>84</v>
      </c>
      <c r="B1165" s="33"/>
      <c r="C1165" t="s">
        <v>83</v>
      </c>
      <c r="E1165" t="s">
        <v>602</v>
      </c>
      <c r="F1165" t="s">
        <v>603</v>
      </c>
      <c r="AH1165" s="51"/>
    </row>
    <row r="1166" spans="1:34" x14ac:dyDescent="0.25">
      <c r="A1166" s="46" t="s">
        <v>82</v>
      </c>
      <c r="B1166" s="33"/>
      <c r="C1166" t="s">
        <v>83</v>
      </c>
      <c r="E1166" t="s">
        <v>602</v>
      </c>
      <c r="F1166" t="s">
        <v>603</v>
      </c>
      <c r="AH1166" s="51"/>
    </row>
    <row r="1167" spans="1:34" x14ac:dyDescent="0.25">
      <c r="A1167" s="46" t="s">
        <v>86</v>
      </c>
      <c r="B1167" s="33"/>
      <c r="C1167" t="s">
        <v>87</v>
      </c>
      <c r="E1167" t="s">
        <v>602</v>
      </c>
      <c r="F1167" t="s">
        <v>603</v>
      </c>
      <c r="AH1167" s="51"/>
    </row>
    <row r="1168" spans="1:34" x14ac:dyDescent="0.25">
      <c r="A1168" s="46" t="s">
        <v>86</v>
      </c>
      <c r="B1168" s="33"/>
      <c r="C1168" t="s">
        <v>87</v>
      </c>
      <c r="E1168" t="s">
        <v>602</v>
      </c>
      <c r="F1168" t="s">
        <v>603</v>
      </c>
      <c r="AH1168" s="51"/>
    </row>
    <row r="1169" spans="1:34" x14ac:dyDescent="0.25">
      <c r="A1169" s="46" t="s">
        <v>86</v>
      </c>
      <c r="B1169" s="33"/>
      <c r="C1169" t="s">
        <v>87</v>
      </c>
      <c r="E1169" t="s">
        <v>602</v>
      </c>
      <c r="F1169" t="s">
        <v>603</v>
      </c>
      <c r="AH1169" s="51"/>
    </row>
    <row r="1170" spans="1:34" x14ac:dyDescent="0.25">
      <c r="A1170" s="46" t="s">
        <v>82</v>
      </c>
      <c r="B1170" s="33"/>
      <c r="C1170" t="s">
        <v>83</v>
      </c>
      <c r="E1170" t="s">
        <v>602</v>
      </c>
      <c r="F1170" t="s">
        <v>603</v>
      </c>
      <c r="AH1170" s="51"/>
    </row>
    <row r="1171" spans="1:34" x14ac:dyDescent="0.25">
      <c r="A1171" s="46" t="s">
        <v>86</v>
      </c>
      <c r="B1171" s="33"/>
      <c r="C1171" t="s">
        <v>87</v>
      </c>
      <c r="E1171" t="s">
        <v>602</v>
      </c>
      <c r="F1171" t="s">
        <v>603</v>
      </c>
      <c r="AH1171" s="51"/>
    </row>
    <row r="1172" spans="1:34" x14ac:dyDescent="0.25">
      <c r="A1172" s="46" t="s">
        <v>84</v>
      </c>
      <c r="B1172" s="33"/>
      <c r="C1172" t="s">
        <v>83</v>
      </c>
      <c r="E1172" t="s">
        <v>602</v>
      </c>
      <c r="F1172" t="s">
        <v>603</v>
      </c>
      <c r="AH1172" s="51"/>
    </row>
    <row r="1173" spans="1:34" x14ac:dyDescent="0.25">
      <c r="A1173" s="46" t="s">
        <v>82</v>
      </c>
      <c r="B1173" s="33"/>
      <c r="C1173" t="s">
        <v>83</v>
      </c>
      <c r="E1173" t="s">
        <v>602</v>
      </c>
      <c r="F1173" t="s">
        <v>603</v>
      </c>
      <c r="AH1173" s="51"/>
    </row>
    <row r="1174" spans="1:34" x14ac:dyDescent="0.25">
      <c r="A1174" s="46" t="s">
        <v>84</v>
      </c>
      <c r="B1174" s="33"/>
      <c r="C1174" t="s">
        <v>83</v>
      </c>
      <c r="E1174" t="s">
        <v>602</v>
      </c>
      <c r="F1174" t="s">
        <v>603</v>
      </c>
      <c r="AH1174" s="51"/>
    </row>
    <row r="1175" spans="1:34" x14ac:dyDescent="0.25">
      <c r="A1175" s="46" t="s">
        <v>86</v>
      </c>
      <c r="B1175" s="33"/>
      <c r="C1175" t="s">
        <v>87</v>
      </c>
      <c r="E1175" t="s">
        <v>602</v>
      </c>
      <c r="F1175" t="s">
        <v>603</v>
      </c>
      <c r="AH1175" s="51"/>
    </row>
    <row r="1176" spans="1:34" ht="15.75" thickBot="1" x14ac:dyDescent="0.3">
      <c r="A1176" s="60" t="s">
        <v>84</v>
      </c>
      <c r="B1176" s="59"/>
      <c r="C1176" s="54" t="s">
        <v>83</v>
      </c>
      <c r="D1176" s="54" t="s">
        <v>473</v>
      </c>
      <c r="E1176" s="54" t="s">
        <v>602</v>
      </c>
      <c r="F1176" s="54" t="s">
        <v>603</v>
      </c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  <c r="AD1176" s="54"/>
      <c r="AE1176" s="54"/>
      <c r="AF1176" s="54"/>
      <c r="AG1176" s="54"/>
      <c r="AH1176" s="57"/>
    </row>
    <row r="1177" spans="1:34" ht="15.75" thickTop="1" x14ac:dyDescent="0.25">
      <c r="A1177" s="43" t="s">
        <v>84</v>
      </c>
      <c r="B1177" s="40"/>
      <c r="C1177" s="58" t="s">
        <v>83</v>
      </c>
      <c r="D1177" s="58" t="s">
        <v>472</v>
      </c>
      <c r="E1177" s="58" t="s">
        <v>604</v>
      </c>
      <c r="F1177" s="58" t="s">
        <v>605</v>
      </c>
      <c r="G1177" s="58"/>
      <c r="H1177" s="58"/>
      <c r="I1177" s="58"/>
      <c r="J1177" s="58"/>
      <c r="K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58"/>
      <c r="X1177" s="58"/>
      <c r="Y1177" s="58"/>
      <c r="Z1177" s="58"/>
      <c r="AA1177" s="58"/>
      <c r="AB1177" s="58"/>
      <c r="AC1177" s="58"/>
      <c r="AD1177" s="58"/>
      <c r="AE1177" s="58"/>
      <c r="AF1177" s="58"/>
      <c r="AG1177" s="58"/>
      <c r="AH1177" s="61"/>
    </row>
    <row r="1178" spans="1:34" x14ac:dyDescent="0.25">
      <c r="A1178" s="46" t="s">
        <v>88</v>
      </c>
      <c r="B1178" s="33"/>
      <c r="C1178" t="s">
        <v>89</v>
      </c>
      <c r="E1178" t="s">
        <v>604</v>
      </c>
      <c r="F1178" t="s">
        <v>605</v>
      </c>
      <c r="AH1178" s="51"/>
    </row>
    <row r="1179" spans="1:34" x14ac:dyDescent="0.25">
      <c r="A1179" s="46" t="s">
        <v>92</v>
      </c>
      <c r="B1179" s="33"/>
      <c r="C1179" t="s">
        <v>87</v>
      </c>
      <c r="E1179" t="s">
        <v>604</v>
      </c>
      <c r="F1179" t="s">
        <v>605</v>
      </c>
      <c r="AH1179" s="51"/>
    </row>
    <row r="1180" spans="1:34" x14ac:dyDescent="0.25">
      <c r="A1180" s="46" t="s">
        <v>84</v>
      </c>
      <c r="B1180" s="33"/>
      <c r="C1180" t="s">
        <v>83</v>
      </c>
      <c r="E1180" t="s">
        <v>604</v>
      </c>
      <c r="F1180" t="s">
        <v>605</v>
      </c>
      <c r="AH1180" s="51"/>
    </row>
    <row r="1181" spans="1:34" x14ac:dyDescent="0.25">
      <c r="A1181" s="46" t="s">
        <v>86</v>
      </c>
      <c r="B1181" s="33"/>
      <c r="C1181" t="s">
        <v>87</v>
      </c>
      <c r="E1181" t="s">
        <v>604</v>
      </c>
      <c r="F1181" t="s">
        <v>605</v>
      </c>
      <c r="AH1181" s="51"/>
    </row>
    <row r="1182" spans="1:34" x14ac:dyDescent="0.25">
      <c r="A1182" s="46" t="s">
        <v>86</v>
      </c>
      <c r="B1182" s="33"/>
      <c r="C1182" t="s">
        <v>87</v>
      </c>
      <c r="E1182" t="s">
        <v>604</v>
      </c>
      <c r="F1182" t="s">
        <v>605</v>
      </c>
      <c r="AH1182" s="51"/>
    </row>
    <row r="1183" spans="1:34" x14ac:dyDescent="0.25">
      <c r="A1183" s="46" t="s">
        <v>82</v>
      </c>
      <c r="B1183" s="33"/>
      <c r="C1183" t="s">
        <v>83</v>
      </c>
      <c r="E1183" t="s">
        <v>604</v>
      </c>
      <c r="F1183" t="s">
        <v>605</v>
      </c>
      <c r="AH1183" s="51"/>
    </row>
    <row r="1184" spans="1:34" x14ac:dyDescent="0.25">
      <c r="A1184" s="46" t="s">
        <v>82</v>
      </c>
      <c r="B1184" s="33"/>
      <c r="C1184" t="s">
        <v>83</v>
      </c>
      <c r="E1184" t="s">
        <v>604</v>
      </c>
      <c r="F1184" t="s">
        <v>605</v>
      </c>
      <c r="AH1184" s="51"/>
    </row>
    <row r="1185" spans="1:34" x14ac:dyDescent="0.25">
      <c r="A1185" s="46" t="s">
        <v>86</v>
      </c>
      <c r="B1185" s="33"/>
      <c r="C1185" t="s">
        <v>87</v>
      </c>
      <c r="E1185" t="s">
        <v>604</v>
      </c>
      <c r="F1185" t="s">
        <v>605</v>
      </c>
      <c r="AH1185" s="51"/>
    </row>
    <row r="1186" spans="1:34" x14ac:dyDescent="0.25">
      <c r="A1186" s="46" t="s">
        <v>82</v>
      </c>
      <c r="B1186" s="33"/>
      <c r="C1186" t="s">
        <v>83</v>
      </c>
      <c r="E1186" t="s">
        <v>604</v>
      </c>
      <c r="F1186" t="s">
        <v>605</v>
      </c>
      <c r="AH1186" s="51"/>
    </row>
    <row r="1187" spans="1:34" x14ac:dyDescent="0.25">
      <c r="A1187" s="46" t="s">
        <v>86</v>
      </c>
      <c r="B1187" s="33"/>
      <c r="C1187" t="s">
        <v>87</v>
      </c>
      <c r="E1187" t="s">
        <v>604</v>
      </c>
      <c r="F1187" t="s">
        <v>605</v>
      </c>
      <c r="AH1187" s="51"/>
    </row>
    <row r="1188" spans="1:34" x14ac:dyDescent="0.25">
      <c r="A1188" s="46" t="s">
        <v>84</v>
      </c>
      <c r="B1188" s="33"/>
      <c r="C1188" t="s">
        <v>83</v>
      </c>
      <c r="E1188" t="s">
        <v>604</v>
      </c>
      <c r="F1188" t="s">
        <v>605</v>
      </c>
      <c r="AH1188" s="51"/>
    </row>
    <row r="1189" spans="1:34" x14ac:dyDescent="0.25">
      <c r="A1189" s="46" t="s">
        <v>84</v>
      </c>
      <c r="B1189" s="33"/>
      <c r="C1189" t="s">
        <v>83</v>
      </c>
      <c r="E1189" t="s">
        <v>604</v>
      </c>
      <c r="F1189" t="s">
        <v>605</v>
      </c>
      <c r="AH1189" s="51"/>
    </row>
    <row r="1190" spans="1:34" x14ac:dyDescent="0.25">
      <c r="A1190" s="46" t="s">
        <v>84</v>
      </c>
      <c r="B1190" s="33"/>
      <c r="C1190" t="s">
        <v>83</v>
      </c>
      <c r="E1190" t="s">
        <v>604</v>
      </c>
      <c r="F1190" t="s">
        <v>605</v>
      </c>
      <c r="AH1190" s="51"/>
    </row>
    <row r="1191" spans="1:34" x14ac:dyDescent="0.25">
      <c r="A1191" s="46" t="s">
        <v>145</v>
      </c>
      <c r="B1191" s="33"/>
      <c r="C1191" t="s">
        <v>83</v>
      </c>
      <c r="E1191" t="s">
        <v>604</v>
      </c>
      <c r="F1191" t="s">
        <v>605</v>
      </c>
      <c r="AH1191" s="51"/>
    </row>
    <row r="1192" spans="1:34" x14ac:dyDescent="0.25">
      <c r="A1192" s="46" t="s">
        <v>86</v>
      </c>
      <c r="B1192" s="33"/>
      <c r="C1192" t="s">
        <v>87</v>
      </c>
      <c r="E1192" t="s">
        <v>604</v>
      </c>
      <c r="F1192" t="s">
        <v>605</v>
      </c>
      <c r="AH1192" s="51"/>
    </row>
    <row r="1193" spans="1:34" x14ac:dyDescent="0.25">
      <c r="A1193" s="46" t="s">
        <v>84</v>
      </c>
      <c r="B1193" s="33"/>
      <c r="C1193" t="s">
        <v>83</v>
      </c>
      <c r="E1193" t="s">
        <v>604</v>
      </c>
      <c r="F1193" t="s">
        <v>605</v>
      </c>
      <c r="AH1193" s="51"/>
    </row>
    <row r="1194" spans="1:34" x14ac:dyDescent="0.25">
      <c r="A1194" s="46" t="s">
        <v>145</v>
      </c>
      <c r="B1194" s="33"/>
      <c r="C1194" t="s">
        <v>83</v>
      </c>
      <c r="E1194" t="s">
        <v>604</v>
      </c>
      <c r="F1194" t="s">
        <v>605</v>
      </c>
      <c r="AH1194" s="51"/>
    </row>
    <row r="1195" spans="1:34" x14ac:dyDescent="0.25">
      <c r="A1195" s="46" t="s">
        <v>82</v>
      </c>
      <c r="B1195" s="33"/>
      <c r="C1195" t="s">
        <v>83</v>
      </c>
      <c r="E1195" t="s">
        <v>604</v>
      </c>
      <c r="F1195" t="s">
        <v>605</v>
      </c>
      <c r="AH1195" s="51"/>
    </row>
    <row r="1196" spans="1:34" x14ac:dyDescent="0.25">
      <c r="A1196" s="46" t="s">
        <v>82</v>
      </c>
      <c r="B1196" s="33"/>
      <c r="C1196" t="s">
        <v>83</v>
      </c>
      <c r="E1196" t="s">
        <v>604</v>
      </c>
      <c r="F1196" t="s">
        <v>605</v>
      </c>
      <c r="AH1196" s="51"/>
    </row>
    <row r="1197" spans="1:34" x14ac:dyDescent="0.25">
      <c r="A1197" s="46" t="s">
        <v>82</v>
      </c>
      <c r="B1197" s="33"/>
      <c r="C1197" t="s">
        <v>83</v>
      </c>
      <c r="E1197" t="s">
        <v>604</v>
      </c>
      <c r="F1197" t="s">
        <v>605</v>
      </c>
      <c r="AH1197" s="51"/>
    </row>
    <row r="1198" spans="1:34" x14ac:dyDescent="0.25">
      <c r="A1198" s="46" t="s">
        <v>82</v>
      </c>
      <c r="B1198" s="33"/>
      <c r="C1198" t="s">
        <v>83</v>
      </c>
      <c r="E1198" t="s">
        <v>604</v>
      </c>
      <c r="F1198" t="s">
        <v>605</v>
      </c>
      <c r="AH1198" s="51"/>
    </row>
    <row r="1199" spans="1:34" x14ac:dyDescent="0.25">
      <c r="A1199" s="46" t="s">
        <v>82</v>
      </c>
      <c r="B1199" s="33"/>
      <c r="C1199" t="s">
        <v>83</v>
      </c>
      <c r="E1199" t="s">
        <v>604</v>
      </c>
      <c r="F1199" t="s">
        <v>605</v>
      </c>
      <c r="AH1199" s="51"/>
    </row>
    <row r="1200" spans="1:34" x14ac:dyDescent="0.25">
      <c r="A1200" s="46" t="s">
        <v>92</v>
      </c>
      <c r="B1200" s="33"/>
      <c r="C1200" t="s">
        <v>87</v>
      </c>
      <c r="E1200" t="s">
        <v>604</v>
      </c>
      <c r="F1200" t="s">
        <v>605</v>
      </c>
      <c r="AH1200" s="51"/>
    </row>
    <row r="1201" spans="1:34" ht="15.75" thickBot="1" x14ac:dyDescent="0.3">
      <c r="A1201" s="60" t="s">
        <v>82</v>
      </c>
      <c r="B1201" s="59"/>
      <c r="C1201" s="54" t="s">
        <v>83</v>
      </c>
      <c r="D1201" s="54" t="s">
        <v>473</v>
      </c>
      <c r="E1201" s="54" t="s">
        <v>604</v>
      </c>
      <c r="F1201" s="54" t="s">
        <v>605</v>
      </c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  <c r="AD1201" s="54"/>
      <c r="AE1201" s="54"/>
      <c r="AF1201" s="54"/>
      <c r="AG1201" s="54"/>
      <c r="AH1201" s="57"/>
    </row>
    <row r="1202" spans="1:34" ht="15.75" thickTop="1" x14ac:dyDescent="0.25">
      <c r="A1202" s="43" t="s">
        <v>86</v>
      </c>
      <c r="B1202" s="40"/>
      <c r="C1202" s="58" t="s">
        <v>87</v>
      </c>
      <c r="D1202" s="58" t="s">
        <v>472</v>
      </c>
      <c r="E1202" s="58" t="s">
        <v>606</v>
      </c>
      <c r="F1202" s="58" t="s">
        <v>607</v>
      </c>
      <c r="G1202" s="58"/>
      <c r="H1202" s="58"/>
      <c r="I1202" s="58"/>
      <c r="J1202" s="58"/>
      <c r="K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58"/>
      <c r="X1202" s="58"/>
      <c r="Y1202" s="58"/>
      <c r="Z1202" s="58"/>
      <c r="AA1202" s="58"/>
      <c r="AB1202" s="58"/>
      <c r="AC1202" s="58"/>
      <c r="AD1202" s="58"/>
      <c r="AE1202" s="58"/>
      <c r="AF1202" s="58"/>
      <c r="AG1202" s="58"/>
      <c r="AH1202" s="61"/>
    </row>
    <row r="1203" spans="1:34" x14ac:dyDescent="0.25">
      <c r="A1203" s="46" t="s">
        <v>86</v>
      </c>
      <c r="B1203" s="33"/>
      <c r="C1203" t="s">
        <v>87</v>
      </c>
      <c r="E1203" t="s">
        <v>606</v>
      </c>
      <c r="F1203" t="s">
        <v>607</v>
      </c>
      <c r="AH1203" s="51"/>
    </row>
    <row r="1204" spans="1:34" x14ac:dyDescent="0.25">
      <c r="A1204" s="46" t="s">
        <v>82</v>
      </c>
      <c r="B1204" s="33"/>
      <c r="C1204" t="s">
        <v>83</v>
      </c>
      <c r="E1204" t="s">
        <v>606</v>
      </c>
      <c r="F1204" t="s">
        <v>607</v>
      </c>
      <c r="AH1204" s="51"/>
    </row>
    <row r="1205" spans="1:34" x14ac:dyDescent="0.25">
      <c r="A1205" s="46" t="s">
        <v>86</v>
      </c>
      <c r="B1205" s="33"/>
      <c r="C1205" t="s">
        <v>87</v>
      </c>
      <c r="E1205" t="s">
        <v>606</v>
      </c>
      <c r="F1205" t="s">
        <v>607</v>
      </c>
      <c r="AH1205" s="51"/>
    </row>
    <row r="1206" spans="1:34" x14ac:dyDescent="0.25">
      <c r="A1206" s="46" t="s">
        <v>91</v>
      </c>
      <c r="B1206" s="33"/>
      <c r="C1206" t="s">
        <v>89</v>
      </c>
      <c r="E1206" t="s">
        <v>606</v>
      </c>
      <c r="F1206" t="s">
        <v>607</v>
      </c>
      <c r="AH1206" s="51"/>
    </row>
    <row r="1207" spans="1:34" x14ac:dyDescent="0.25">
      <c r="A1207" s="46" t="s">
        <v>86</v>
      </c>
      <c r="B1207" s="33"/>
      <c r="C1207" t="s">
        <v>87</v>
      </c>
      <c r="E1207" t="s">
        <v>606</v>
      </c>
      <c r="F1207" t="s">
        <v>607</v>
      </c>
      <c r="AH1207" s="51"/>
    </row>
    <row r="1208" spans="1:34" x14ac:dyDescent="0.25">
      <c r="A1208" s="46" t="s">
        <v>86</v>
      </c>
      <c r="B1208" s="33"/>
      <c r="C1208" t="s">
        <v>87</v>
      </c>
      <c r="E1208" t="s">
        <v>606</v>
      </c>
      <c r="F1208" t="s">
        <v>607</v>
      </c>
      <c r="AH1208" s="51"/>
    </row>
    <row r="1209" spans="1:34" x14ac:dyDescent="0.25">
      <c r="A1209" s="46" t="s">
        <v>82</v>
      </c>
      <c r="B1209" s="33"/>
      <c r="C1209" t="s">
        <v>83</v>
      </c>
      <c r="E1209" t="s">
        <v>606</v>
      </c>
      <c r="F1209" t="s">
        <v>607</v>
      </c>
      <c r="AH1209" s="51"/>
    </row>
    <row r="1210" spans="1:34" x14ac:dyDescent="0.25">
      <c r="A1210" s="46" t="s">
        <v>86</v>
      </c>
      <c r="B1210" s="33"/>
      <c r="C1210" t="s">
        <v>87</v>
      </c>
      <c r="E1210" t="s">
        <v>606</v>
      </c>
      <c r="F1210" t="s">
        <v>607</v>
      </c>
      <c r="AH1210" s="51"/>
    </row>
    <row r="1211" spans="1:34" x14ac:dyDescent="0.25">
      <c r="A1211" s="46" t="s">
        <v>82</v>
      </c>
      <c r="B1211" s="33"/>
      <c r="C1211" t="s">
        <v>83</v>
      </c>
      <c r="E1211" t="s">
        <v>606</v>
      </c>
      <c r="F1211" t="s">
        <v>607</v>
      </c>
      <c r="AH1211" s="51"/>
    </row>
    <row r="1212" spans="1:34" x14ac:dyDescent="0.25">
      <c r="A1212" s="46" t="s">
        <v>82</v>
      </c>
      <c r="B1212" s="33"/>
      <c r="C1212" t="s">
        <v>83</v>
      </c>
      <c r="E1212" t="s">
        <v>606</v>
      </c>
      <c r="F1212" t="s">
        <v>607</v>
      </c>
      <c r="AH1212" s="51"/>
    </row>
    <row r="1213" spans="1:34" x14ac:dyDescent="0.25">
      <c r="A1213" s="46" t="s">
        <v>82</v>
      </c>
      <c r="B1213" s="33"/>
      <c r="C1213" t="s">
        <v>83</v>
      </c>
      <c r="E1213" t="s">
        <v>606</v>
      </c>
      <c r="F1213" t="s">
        <v>607</v>
      </c>
      <c r="AH1213" s="51"/>
    </row>
    <row r="1214" spans="1:34" x14ac:dyDescent="0.25">
      <c r="A1214" s="46" t="s">
        <v>86</v>
      </c>
      <c r="B1214" s="33"/>
      <c r="C1214" t="s">
        <v>87</v>
      </c>
      <c r="E1214" t="s">
        <v>606</v>
      </c>
      <c r="F1214" t="s">
        <v>607</v>
      </c>
      <c r="AH1214" s="51"/>
    </row>
    <row r="1215" spans="1:34" x14ac:dyDescent="0.25">
      <c r="A1215" s="46" t="s">
        <v>86</v>
      </c>
      <c r="B1215" s="33"/>
      <c r="C1215" t="s">
        <v>87</v>
      </c>
      <c r="E1215" t="s">
        <v>606</v>
      </c>
      <c r="F1215" t="s">
        <v>607</v>
      </c>
      <c r="AH1215" s="51"/>
    </row>
    <row r="1216" spans="1:34" x14ac:dyDescent="0.25">
      <c r="A1216" s="46" t="s">
        <v>86</v>
      </c>
      <c r="B1216" s="33"/>
      <c r="C1216" t="s">
        <v>87</v>
      </c>
      <c r="E1216" t="s">
        <v>606</v>
      </c>
      <c r="F1216" t="s">
        <v>607</v>
      </c>
      <c r="AH1216" s="51"/>
    </row>
    <row r="1217" spans="1:34" x14ac:dyDescent="0.25">
      <c r="A1217" s="46" t="s">
        <v>86</v>
      </c>
      <c r="B1217" s="33"/>
      <c r="C1217" t="s">
        <v>87</v>
      </c>
      <c r="E1217" t="s">
        <v>606</v>
      </c>
      <c r="F1217" t="s">
        <v>607</v>
      </c>
      <c r="AH1217" s="51"/>
    </row>
    <row r="1218" spans="1:34" x14ac:dyDescent="0.25">
      <c r="A1218" s="46" t="s">
        <v>86</v>
      </c>
      <c r="B1218" s="33"/>
      <c r="C1218" t="s">
        <v>87</v>
      </c>
      <c r="E1218" t="s">
        <v>606</v>
      </c>
      <c r="F1218" t="s">
        <v>607</v>
      </c>
      <c r="AH1218" s="51"/>
    </row>
    <row r="1219" spans="1:34" x14ac:dyDescent="0.25">
      <c r="A1219" s="46" t="s">
        <v>86</v>
      </c>
      <c r="B1219" s="33"/>
      <c r="C1219" t="s">
        <v>87</v>
      </c>
      <c r="E1219" t="s">
        <v>606</v>
      </c>
      <c r="F1219" t="s">
        <v>607</v>
      </c>
      <c r="AH1219" s="51"/>
    </row>
    <row r="1220" spans="1:34" x14ac:dyDescent="0.25">
      <c r="A1220" s="46" t="s">
        <v>82</v>
      </c>
      <c r="B1220" s="33"/>
      <c r="C1220" t="s">
        <v>83</v>
      </c>
      <c r="E1220" t="s">
        <v>606</v>
      </c>
      <c r="F1220" t="s">
        <v>607</v>
      </c>
      <c r="AH1220" s="51"/>
    </row>
    <row r="1221" spans="1:34" x14ac:dyDescent="0.25">
      <c r="A1221" s="46" t="s">
        <v>86</v>
      </c>
      <c r="B1221" s="33"/>
      <c r="C1221" t="s">
        <v>87</v>
      </c>
      <c r="E1221" t="s">
        <v>606</v>
      </c>
      <c r="F1221" t="s">
        <v>607</v>
      </c>
      <c r="AH1221" s="51"/>
    </row>
    <row r="1222" spans="1:34" x14ac:dyDescent="0.25">
      <c r="A1222" s="46" t="s">
        <v>82</v>
      </c>
      <c r="B1222" s="33"/>
      <c r="C1222" t="s">
        <v>83</v>
      </c>
      <c r="E1222" t="s">
        <v>606</v>
      </c>
      <c r="F1222" t="s">
        <v>607</v>
      </c>
      <c r="AH1222" s="51"/>
    </row>
    <row r="1223" spans="1:34" x14ac:dyDescent="0.25">
      <c r="A1223" s="46" t="s">
        <v>88</v>
      </c>
      <c r="B1223" s="33"/>
      <c r="C1223" t="s">
        <v>89</v>
      </c>
      <c r="E1223" t="s">
        <v>606</v>
      </c>
      <c r="F1223" t="s">
        <v>607</v>
      </c>
      <c r="AH1223" s="51"/>
    </row>
    <row r="1224" spans="1:34" x14ac:dyDescent="0.25">
      <c r="A1224" s="46" t="s">
        <v>91</v>
      </c>
      <c r="B1224" s="33"/>
      <c r="C1224" t="s">
        <v>89</v>
      </c>
      <c r="E1224" t="s">
        <v>606</v>
      </c>
      <c r="F1224" t="s">
        <v>607</v>
      </c>
      <c r="AH1224" s="51"/>
    </row>
    <row r="1225" spans="1:34" x14ac:dyDescent="0.25">
      <c r="A1225" s="46" t="s">
        <v>86</v>
      </c>
      <c r="B1225" s="33"/>
      <c r="C1225" t="s">
        <v>87</v>
      </c>
      <c r="E1225" t="s">
        <v>606</v>
      </c>
      <c r="F1225" t="s">
        <v>607</v>
      </c>
      <c r="AH1225" s="51"/>
    </row>
    <row r="1226" spans="1:34" ht="15.75" thickBot="1" x14ac:dyDescent="0.3">
      <c r="A1226" s="60" t="s">
        <v>82</v>
      </c>
      <c r="B1226" s="59"/>
      <c r="C1226" s="54" t="s">
        <v>83</v>
      </c>
      <c r="D1226" s="54" t="s">
        <v>473</v>
      </c>
      <c r="E1226" s="54" t="s">
        <v>606</v>
      </c>
      <c r="F1226" s="54" t="s">
        <v>607</v>
      </c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  <c r="AD1226" s="54"/>
      <c r="AE1226" s="54"/>
      <c r="AF1226" s="54"/>
      <c r="AG1226" s="54"/>
      <c r="AH1226" s="57"/>
    </row>
    <row r="1227" spans="1:34" ht="15.75" thickTop="1" x14ac:dyDescent="0.25">
      <c r="A1227" s="43" t="s">
        <v>86</v>
      </c>
      <c r="B1227" s="40"/>
      <c r="C1227" s="58" t="s">
        <v>87</v>
      </c>
      <c r="D1227" s="58" t="s">
        <v>472</v>
      </c>
      <c r="E1227" s="58" t="s">
        <v>608</v>
      </c>
      <c r="F1227" s="58" t="s">
        <v>609</v>
      </c>
      <c r="G1227" s="58"/>
      <c r="H1227" s="58"/>
      <c r="I1227" s="58"/>
      <c r="J1227" s="58"/>
      <c r="K1227" s="58"/>
      <c r="L1227" s="58"/>
      <c r="M1227" s="58"/>
      <c r="N1227" s="58"/>
      <c r="O1227" s="58"/>
      <c r="P1227" s="58"/>
      <c r="Q1227" s="58"/>
      <c r="R1227" s="58"/>
      <c r="S1227" s="58"/>
      <c r="T1227" s="58"/>
      <c r="U1227" s="58"/>
      <c r="V1227" s="58"/>
      <c r="W1227" s="58"/>
      <c r="X1227" s="58"/>
      <c r="Y1227" s="58"/>
      <c r="Z1227" s="58"/>
      <c r="AA1227" s="58"/>
      <c r="AB1227" s="58"/>
      <c r="AC1227" s="58"/>
      <c r="AD1227" s="58"/>
      <c r="AE1227" s="58"/>
      <c r="AF1227" s="58"/>
      <c r="AG1227" s="58"/>
      <c r="AH1227" s="61"/>
    </row>
    <row r="1228" spans="1:34" x14ac:dyDescent="0.25">
      <c r="A1228" s="46" t="s">
        <v>86</v>
      </c>
      <c r="B1228" s="33"/>
      <c r="C1228" t="s">
        <v>87</v>
      </c>
      <c r="E1228" t="s">
        <v>608</v>
      </c>
      <c r="F1228" t="s">
        <v>609</v>
      </c>
      <c r="AH1228" s="51"/>
    </row>
    <row r="1229" spans="1:34" x14ac:dyDescent="0.25">
      <c r="A1229" s="46" t="s">
        <v>86</v>
      </c>
      <c r="B1229" s="33"/>
      <c r="C1229" t="s">
        <v>87</v>
      </c>
      <c r="E1229" t="s">
        <v>608</v>
      </c>
      <c r="F1229" t="s">
        <v>609</v>
      </c>
      <c r="AH1229" s="51"/>
    </row>
    <row r="1230" spans="1:34" x14ac:dyDescent="0.25">
      <c r="A1230" s="46" t="s">
        <v>82</v>
      </c>
      <c r="B1230" s="33"/>
      <c r="C1230" t="s">
        <v>83</v>
      </c>
      <c r="E1230" t="s">
        <v>608</v>
      </c>
      <c r="F1230" t="s">
        <v>609</v>
      </c>
      <c r="AH1230" s="51"/>
    </row>
    <row r="1231" spans="1:34" x14ac:dyDescent="0.25">
      <c r="A1231" s="46" t="s">
        <v>84</v>
      </c>
      <c r="B1231" s="33"/>
      <c r="C1231" t="s">
        <v>83</v>
      </c>
      <c r="E1231" t="s">
        <v>608</v>
      </c>
      <c r="F1231" t="s">
        <v>609</v>
      </c>
      <c r="AH1231" s="51"/>
    </row>
    <row r="1232" spans="1:34" x14ac:dyDescent="0.25">
      <c r="A1232" s="46" t="s">
        <v>86</v>
      </c>
      <c r="B1232" s="33"/>
      <c r="C1232" t="s">
        <v>87</v>
      </c>
      <c r="E1232" t="s">
        <v>608</v>
      </c>
      <c r="F1232" t="s">
        <v>609</v>
      </c>
      <c r="AH1232" s="51"/>
    </row>
    <row r="1233" spans="1:34" x14ac:dyDescent="0.25">
      <c r="A1233" s="46" t="s">
        <v>86</v>
      </c>
      <c r="B1233" s="33"/>
      <c r="C1233" t="s">
        <v>87</v>
      </c>
      <c r="E1233" t="s">
        <v>608</v>
      </c>
      <c r="F1233" t="s">
        <v>609</v>
      </c>
      <c r="AH1233" s="51"/>
    </row>
    <row r="1234" spans="1:34" x14ac:dyDescent="0.25">
      <c r="A1234" s="46" t="s">
        <v>86</v>
      </c>
      <c r="B1234" s="33"/>
      <c r="C1234" t="s">
        <v>87</v>
      </c>
      <c r="E1234" t="s">
        <v>608</v>
      </c>
      <c r="F1234" t="s">
        <v>609</v>
      </c>
      <c r="AH1234" s="51"/>
    </row>
    <row r="1235" spans="1:34" x14ac:dyDescent="0.25">
      <c r="A1235" s="46" t="s">
        <v>86</v>
      </c>
      <c r="B1235" s="33"/>
      <c r="C1235" t="s">
        <v>87</v>
      </c>
      <c r="E1235" t="s">
        <v>608</v>
      </c>
      <c r="F1235" t="s">
        <v>609</v>
      </c>
      <c r="AH1235" s="51"/>
    </row>
    <row r="1236" spans="1:34" x14ac:dyDescent="0.25">
      <c r="A1236" s="46" t="s">
        <v>86</v>
      </c>
      <c r="B1236" s="33"/>
      <c r="C1236" t="s">
        <v>87</v>
      </c>
      <c r="E1236" t="s">
        <v>608</v>
      </c>
      <c r="F1236" t="s">
        <v>609</v>
      </c>
      <c r="AH1236" s="51"/>
    </row>
    <row r="1237" spans="1:34" x14ac:dyDescent="0.25">
      <c r="A1237" s="46" t="s">
        <v>86</v>
      </c>
      <c r="B1237" s="33"/>
      <c r="C1237" t="s">
        <v>87</v>
      </c>
      <c r="E1237" t="s">
        <v>608</v>
      </c>
      <c r="F1237" t="s">
        <v>609</v>
      </c>
      <c r="AH1237" s="51"/>
    </row>
    <row r="1238" spans="1:34" x14ac:dyDescent="0.25">
      <c r="A1238" s="46" t="s">
        <v>88</v>
      </c>
      <c r="B1238" s="33"/>
      <c r="C1238" t="s">
        <v>89</v>
      </c>
      <c r="E1238" t="s">
        <v>608</v>
      </c>
      <c r="F1238" t="s">
        <v>609</v>
      </c>
      <c r="AH1238" s="51"/>
    </row>
    <row r="1239" spans="1:34" x14ac:dyDescent="0.25">
      <c r="A1239" s="46" t="s">
        <v>86</v>
      </c>
      <c r="B1239" s="33"/>
      <c r="C1239" t="s">
        <v>87</v>
      </c>
      <c r="E1239" t="s">
        <v>608</v>
      </c>
      <c r="F1239" t="s">
        <v>609</v>
      </c>
      <c r="AH1239" s="51"/>
    </row>
    <row r="1240" spans="1:34" x14ac:dyDescent="0.25">
      <c r="A1240" s="46" t="s">
        <v>84</v>
      </c>
      <c r="B1240" s="33"/>
      <c r="C1240" t="s">
        <v>83</v>
      </c>
      <c r="E1240" t="s">
        <v>608</v>
      </c>
      <c r="F1240" t="s">
        <v>609</v>
      </c>
      <c r="AH1240" s="51"/>
    </row>
    <row r="1241" spans="1:34" x14ac:dyDescent="0.25">
      <c r="A1241" s="46" t="s">
        <v>86</v>
      </c>
      <c r="B1241" s="33"/>
      <c r="C1241" t="s">
        <v>87</v>
      </c>
      <c r="E1241" t="s">
        <v>608</v>
      </c>
      <c r="F1241" t="s">
        <v>609</v>
      </c>
      <c r="AH1241" s="51"/>
    </row>
    <row r="1242" spans="1:34" x14ac:dyDescent="0.25">
      <c r="A1242" s="46" t="s">
        <v>86</v>
      </c>
      <c r="B1242" s="33"/>
      <c r="C1242" t="s">
        <v>87</v>
      </c>
      <c r="E1242" t="s">
        <v>608</v>
      </c>
      <c r="F1242" t="s">
        <v>609</v>
      </c>
      <c r="AH1242" s="51"/>
    </row>
    <row r="1243" spans="1:34" x14ac:dyDescent="0.25">
      <c r="A1243" s="46" t="s">
        <v>86</v>
      </c>
      <c r="B1243" s="33"/>
      <c r="C1243" t="s">
        <v>87</v>
      </c>
      <c r="E1243" t="s">
        <v>608</v>
      </c>
      <c r="F1243" t="s">
        <v>609</v>
      </c>
      <c r="AH1243" s="51"/>
    </row>
    <row r="1244" spans="1:34" x14ac:dyDescent="0.25">
      <c r="A1244" s="46" t="s">
        <v>86</v>
      </c>
      <c r="B1244" s="33"/>
      <c r="C1244" t="s">
        <v>87</v>
      </c>
      <c r="E1244" t="s">
        <v>608</v>
      </c>
      <c r="F1244" t="s">
        <v>609</v>
      </c>
      <c r="AH1244" s="51"/>
    </row>
    <row r="1245" spans="1:34" x14ac:dyDescent="0.25">
      <c r="A1245" s="46" t="s">
        <v>82</v>
      </c>
      <c r="B1245" s="33"/>
      <c r="C1245" t="s">
        <v>83</v>
      </c>
      <c r="E1245" t="s">
        <v>608</v>
      </c>
      <c r="F1245" t="s">
        <v>609</v>
      </c>
      <c r="AH1245" s="51"/>
    </row>
    <row r="1246" spans="1:34" x14ac:dyDescent="0.25">
      <c r="A1246" s="46" t="s">
        <v>82</v>
      </c>
      <c r="B1246" s="33"/>
      <c r="C1246" t="s">
        <v>83</v>
      </c>
      <c r="E1246" t="s">
        <v>608</v>
      </c>
      <c r="F1246" t="s">
        <v>609</v>
      </c>
      <c r="AH1246" s="51"/>
    </row>
    <row r="1247" spans="1:34" x14ac:dyDescent="0.25">
      <c r="A1247" s="46" t="s">
        <v>84</v>
      </c>
      <c r="B1247" s="33"/>
      <c r="C1247" t="s">
        <v>83</v>
      </c>
      <c r="E1247" t="s">
        <v>608</v>
      </c>
      <c r="F1247" t="s">
        <v>609</v>
      </c>
      <c r="AH1247" s="51"/>
    </row>
    <row r="1248" spans="1:34" x14ac:dyDescent="0.25">
      <c r="A1248" s="46" t="s">
        <v>91</v>
      </c>
      <c r="B1248" s="33"/>
      <c r="C1248" t="s">
        <v>89</v>
      </c>
      <c r="E1248" t="s">
        <v>608</v>
      </c>
      <c r="F1248" t="s">
        <v>609</v>
      </c>
      <c r="AH1248" s="51"/>
    </row>
    <row r="1249" spans="1:34" x14ac:dyDescent="0.25">
      <c r="A1249" s="46" t="s">
        <v>86</v>
      </c>
      <c r="B1249" s="33"/>
      <c r="C1249" t="s">
        <v>87</v>
      </c>
      <c r="E1249" t="s">
        <v>608</v>
      </c>
      <c r="F1249" t="s">
        <v>609</v>
      </c>
      <c r="AH1249" s="51"/>
    </row>
    <row r="1250" spans="1:34" x14ac:dyDescent="0.25">
      <c r="A1250" s="46" t="s">
        <v>86</v>
      </c>
      <c r="B1250" s="33"/>
      <c r="C1250" t="s">
        <v>87</v>
      </c>
      <c r="E1250" t="s">
        <v>608</v>
      </c>
      <c r="F1250" t="s">
        <v>609</v>
      </c>
      <c r="AH1250" s="51"/>
    </row>
    <row r="1251" spans="1:34" ht="15.75" thickBot="1" x14ac:dyDescent="0.3">
      <c r="A1251" s="60" t="s">
        <v>86</v>
      </c>
      <c r="B1251" s="59"/>
      <c r="C1251" s="54" t="s">
        <v>87</v>
      </c>
      <c r="D1251" s="54" t="s">
        <v>473</v>
      </c>
      <c r="E1251" s="54" t="s">
        <v>608</v>
      </c>
      <c r="F1251" s="54" t="s">
        <v>609</v>
      </c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  <c r="AD1251" s="54"/>
      <c r="AE1251" s="54"/>
      <c r="AF1251" s="54"/>
      <c r="AG1251" s="54"/>
      <c r="AH1251" s="57"/>
    </row>
    <row r="1252" spans="1:34" ht="15.75" thickTop="1" x14ac:dyDescent="0.25">
      <c r="A1252" s="43" t="s">
        <v>82</v>
      </c>
      <c r="B1252" s="40"/>
      <c r="C1252" s="58" t="s">
        <v>83</v>
      </c>
      <c r="D1252" s="58" t="s">
        <v>472</v>
      </c>
      <c r="E1252" s="58" t="s">
        <v>610</v>
      </c>
      <c r="F1252" s="58" t="s">
        <v>611</v>
      </c>
      <c r="G1252" s="58"/>
      <c r="H1252" s="58"/>
      <c r="I1252" s="58"/>
      <c r="J1252" s="58"/>
      <c r="K1252" s="58"/>
      <c r="L1252" s="58"/>
      <c r="M1252" s="58"/>
      <c r="N1252" s="58"/>
      <c r="O1252" s="58"/>
      <c r="P1252" s="58"/>
      <c r="Q1252" s="58"/>
      <c r="R1252" s="58"/>
      <c r="S1252" s="58"/>
      <c r="T1252" s="58"/>
      <c r="U1252" s="58"/>
      <c r="V1252" s="58"/>
      <c r="W1252" s="58"/>
      <c r="X1252" s="58"/>
      <c r="Y1252" s="58"/>
      <c r="Z1252" s="58"/>
      <c r="AA1252" s="58"/>
      <c r="AB1252" s="58"/>
      <c r="AC1252" s="58"/>
      <c r="AD1252" s="58"/>
      <c r="AE1252" s="58"/>
      <c r="AF1252" s="58"/>
      <c r="AG1252" s="58"/>
      <c r="AH1252" s="61"/>
    </row>
    <row r="1253" spans="1:34" x14ac:dyDescent="0.25">
      <c r="A1253" s="46" t="s">
        <v>82</v>
      </c>
      <c r="B1253" s="33"/>
      <c r="C1253" t="s">
        <v>83</v>
      </c>
      <c r="E1253" t="s">
        <v>610</v>
      </c>
      <c r="F1253" t="s">
        <v>611</v>
      </c>
      <c r="AH1253" s="51"/>
    </row>
    <row r="1254" spans="1:34" x14ac:dyDescent="0.25">
      <c r="A1254" s="46" t="s">
        <v>84</v>
      </c>
      <c r="B1254" s="33"/>
      <c r="C1254" t="s">
        <v>83</v>
      </c>
      <c r="E1254" t="s">
        <v>610</v>
      </c>
      <c r="F1254" t="s">
        <v>611</v>
      </c>
      <c r="AH1254" s="51"/>
    </row>
    <row r="1255" spans="1:34" x14ac:dyDescent="0.25">
      <c r="A1255" s="46" t="s">
        <v>82</v>
      </c>
      <c r="B1255" s="33"/>
      <c r="C1255" t="s">
        <v>83</v>
      </c>
      <c r="E1255" t="s">
        <v>610</v>
      </c>
      <c r="F1255" t="s">
        <v>611</v>
      </c>
      <c r="AH1255" s="51"/>
    </row>
    <row r="1256" spans="1:34" x14ac:dyDescent="0.25">
      <c r="A1256" s="46" t="s">
        <v>82</v>
      </c>
      <c r="B1256" s="33"/>
      <c r="C1256" t="s">
        <v>83</v>
      </c>
      <c r="E1256" t="s">
        <v>610</v>
      </c>
      <c r="F1256" t="s">
        <v>611</v>
      </c>
      <c r="AH1256" s="51"/>
    </row>
    <row r="1257" spans="1:34" x14ac:dyDescent="0.25">
      <c r="A1257" s="46" t="s">
        <v>91</v>
      </c>
      <c r="B1257" s="33"/>
      <c r="C1257" t="s">
        <v>89</v>
      </c>
      <c r="E1257" t="s">
        <v>610</v>
      </c>
      <c r="F1257" t="s">
        <v>611</v>
      </c>
      <c r="AH1257" s="51"/>
    </row>
    <row r="1258" spans="1:34" x14ac:dyDescent="0.25">
      <c r="A1258" s="46" t="s">
        <v>82</v>
      </c>
      <c r="B1258" s="33"/>
      <c r="C1258" t="s">
        <v>83</v>
      </c>
      <c r="E1258" t="s">
        <v>610</v>
      </c>
      <c r="F1258" t="s">
        <v>611</v>
      </c>
      <c r="AH1258" s="51"/>
    </row>
    <row r="1259" spans="1:34" x14ac:dyDescent="0.25">
      <c r="A1259" s="46" t="s">
        <v>86</v>
      </c>
      <c r="B1259" s="33"/>
      <c r="C1259" t="s">
        <v>87</v>
      </c>
      <c r="E1259" t="s">
        <v>610</v>
      </c>
      <c r="F1259" t="s">
        <v>611</v>
      </c>
      <c r="AH1259" s="51"/>
    </row>
    <row r="1260" spans="1:34" x14ac:dyDescent="0.25">
      <c r="A1260" s="46" t="s">
        <v>86</v>
      </c>
      <c r="B1260" s="33"/>
      <c r="C1260" t="s">
        <v>87</v>
      </c>
      <c r="E1260" t="s">
        <v>610</v>
      </c>
      <c r="F1260" t="s">
        <v>611</v>
      </c>
      <c r="AH1260" s="51"/>
    </row>
    <row r="1261" spans="1:34" x14ac:dyDescent="0.25">
      <c r="A1261" s="46" t="s">
        <v>82</v>
      </c>
      <c r="B1261" s="33"/>
      <c r="C1261" t="s">
        <v>83</v>
      </c>
      <c r="E1261" t="s">
        <v>610</v>
      </c>
      <c r="F1261" t="s">
        <v>611</v>
      </c>
      <c r="AH1261" s="51"/>
    </row>
    <row r="1262" spans="1:34" x14ac:dyDescent="0.25">
      <c r="A1262" s="46" t="s">
        <v>82</v>
      </c>
      <c r="B1262" s="33"/>
      <c r="C1262" t="s">
        <v>83</v>
      </c>
      <c r="E1262" t="s">
        <v>610</v>
      </c>
      <c r="F1262" t="s">
        <v>611</v>
      </c>
      <c r="AH1262" s="51"/>
    </row>
    <row r="1263" spans="1:34" x14ac:dyDescent="0.25">
      <c r="A1263" s="46" t="s">
        <v>86</v>
      </c>
      <c r="B1263" s="33"/>
      <c r="C1263" t="s">
        <v>87</v>
      </c>
      <c r="E1263" t="s">
        <v>610</v>
      </c>
      <c r="F1263" t="s">
        <v>611</v>
      </c>
      <c r="AH1263" s="51"/>
    </row>
    <row r="1264" spans="1:34" x14ac:dyDescent="0.25">
      <c r="A1264" s="46" t="s">
        <v>86</v>
      </c>
      <c r="B1264" s="33"/>
      <c r="C1264" t="s">
        <v>87</v>
      </c>
      <c r="E1264" t="s">
        <v>610</v>
      </c>
      <c r="F1264" t="s">
        <v>611</v>
      </c>
      <c r="AH1264" s="51"/>
    </row>
    <row r="1265" spans="1:34" x14ac:dyDescent="0.25">
      <c r="A1265" s="46" t="s">
        <v>86</v>
      </c>
      <c r="B1265" s="33"/>
      <c r="C1265" t="s">
        <v>87</v>
      </c>
      <c r="E1265" t="s">
        <v>610</v>
      </c>
      <c r="F1265" t="s">
        <v>611</v>
      </c>
      <c r="AH1265" s="51"/>
    </row>
    <row r="1266" spans="1:34" x14ac:dyDescent="0.25">
      <c r="A1266" s="46" t="s">
        <v>82</v>
      </c>
      <c r="B1266" s="33"/>
      <c r="C1266" t="s">
        <v>83</v>
      </c>
      <c r="E1266" t="s">
        <v>610</v>
      </c>
      <c r="F1266" t="s">
        <v>611</v>
      </c>
      <c r="AH1266" s="51"/>
    </row>
    <row r="1267" spans="1:34" x14ac:dyDescent="0.25">
      <c r="A1267" s="46" t="s">
        <v>82</v>
      </c>
      <c r="B1267" s="33"/>
      <c r="C1267" t="s">
        <v>83</v>
      </c>
      <c r="E1267" t="s">
        <v>610</v>
      </c>
      <c r="F1267" t="s">
        <v>611</v>
      </c>
      <c r="AH1267" s="51"/>
    </row>
    <row r="1268" spans="1:34" x14ac:dyDescent="0.25">
      <c r="A1268" s="46" t="s">
        <v>86</v>
      </c>
      <c r="B1268" s="33"/>
      <c r="C1268" t="s">
        <v>87</v>
      </c>
      <c r="E1268" t="s">
        <v>610</v>
      </c>
      <c r="F1268" t="s">
        <v>611</v>
      </c>
      <c r="AH1268" s="51"/>
    </row>
    <row r="1269" spans="1:34" x14ac:dyDescent="0.25">
      <c r="A1269" s="46" t="s">
        <v>86</v>
      </c>
      <c r="B1269" s="33"/>
      <c r="C1269" t="s">
        <v>87</v>
      </c>
      <c r="E1269" t="s">
        <v>610</v>
      </c>
      <c r="F1269" t="s">
        <v>611</v>
      </c>
      <c r="AH1269" s="51"/>
    </row>
    <row r="1270" spans="1:34" x14ac:dyDescent="0.25">
      <c r="A1270" s="46" t="s">
        <v>91</v>
      </c>
      <c r="B1270" s="33"/>
      <c r="C1270" t="s">
        <v>89</v>
      </c>
      <c r="E1270" t="s">
        <v>610</v>
      </c>
      <c r="F1270" t="s">
        <v>611</v>
      </c>
      <c r="AH1270" s="51"/>
    </row>
    <row r="1271" spans="1:34" x14ac:dyDescent="0.25">
      <c r="A1271" s="46" t="s">
        <v>82</v>
      </c>
      <c r="B1271" s="33"/>
      <c r="C1271" t="s">
        <v>83</v>
      </c>
      <c r="E1271" t="s">
        <v>610</v>
      </c>
      <c r="F1271" t="s">
        <v>611</v>
      </c>
      <c r="AH1271" s="51"/>
    </row>
    <row r="1272" spans="1:34" x14ac:dyDescent="0.25">
      <c r="A1272" s="46" t="s">
        <v>91</v>
      </c>
      <c r="B1272" s="33"/>
      <c r="C1272" t="s">
        <v>89</v>
      </c>
      <c r="E1272" t="s">
        <v>610</v>
      </c>
      <c r="F1272" t="s">
        <v>611</v>
      </c>
      <c r="AH1272" s="51"/>
    </row>
    <row r="1273" spans="1:34" x14ac:dyDescent="0.25">
      <c r="A1273" s="46" t="s">
        <v>82</v>
      </c>
      <c r="B1273" s="33"/>
      <c r="C1273" t="s">
        <v>83</v>
      </c>
      <c r="E1273" t="s">
        <v>610</v>
      </c>
      <c r="F1273" t="s">
        <v>611</v>
      </c>
      <c r="AH1273" s="51"/>
    </row>
    <row r="1274" spans="1:34" x14ac:dyDescent="0.25">
      <c r="A1274" s="46" t="s">
        <v>82</v>
      </c>
      <c r="B1274" s="33"/>
      <c r="C1274" t="s">
        <v>83</v>
      </c>
      <c r="E1274" t="s">
        <v>610</v>
      </c>
      <c r="F1274" t="s">
        <v>611</v>
      </c>
      <c r="AH1274" s="51"/>
    </row>
    <row r="1275" spans="1:34" x14ac:dyDescent="0.25">
      <c r="A1275" s="46" t="s">
        <v>86</v>
      </c>
      <c r="B1275" s="33"/>
      <c r="C1275" t="s">
        <v>87</v>
      </c>
      <c r="E1275" t="s">
        <v>610</v>
      </c>
      <c r="F1275" t="s">
        <v>611</v>
      </c>
      <c r="AH1275" s="51"/>
    </row>
    <row r="1276" spans="1:34" ht="15.75" thickBot="1" x14ac:dyDescent="0.3">
      <c r="A1276" s="60" t="s">
        <v>86</v>
      </c>
      <c r="B1276" s="59"/>
      <c r="C1276" s="54" t="s">
        <v>87</v>
      </c>
      <c r="D1276" s="54" t="s">
        <v>473</v>
      </c>
      <c r="E1276" s="54" t="s">
        <v>610</v>
      </c>
      <c r="F1276" s="54" t="s">
        <v>611</v>
      </c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  <c r="AD1276" s="54"/>
      <c r="AE1276" s="54"/>
      <c r="AF1276" s="54"/>
      <c r="AG1276" s="54"/>
      <c r="AH1276" s="57"/>
    </row>
    <row r="1277" spans="1:34" ht="15.75" thickTop="1" x14ac:dyDescent="0.25">
      <c r="A1277" s="43" t="s">
        <v>86</v>
      </c>
      <c r="B1277" s="40"/>
      <c r="C1277" s="58" t="s">
        <v>87</v>
      </c>
      <c r="D1277" s="58" t="s">
        <v>472</v>
      </c>
      <c r="E1277" s="58" t="s">
        <v>612</v>
      </c>
      <c r="F1277" s="58" t="s">
        <v>613</v>
      </c>
      <c r="G1277" s="58"/>
      <c r="H1277" s="58"/>
      <c r="I1277" s="58"/>
      <c r="J1277" s="58"/>
      <c r="K1277" s="58"/>
      <c r="L1277" s="58"/>
      <c r="M1277" s="58"/>
      <c r="N1277" s="58"/>
      <c r="O1277" s="58"/>
      <c r="P1277" s="58"/>
      <c r="Q1277" s="58"/>
      <c r="R1277" s="58"/>
      <c r="S1277" s="58"/>
      <c r="T1277" s="58"/>
      <c r="U1277" s="58"/>
      <c r="V1277" s="58"/>
      <c r="W1277" s="58"/>
      <c r="X1277" s="58"/>
      <c r="Y1277" s="58"/>
      <c r="Z1277" s="58"/>
      <c r="AA1277" s="58"/>
      <c r="AB1277" s="58"/>
      <c r="AC1277" s="58"/>
      <c r="AD1277" s="58"/>
      <c r="AE1277" s="58"/>
      <c r="AF1277" s="58"/>
      <c r="AG1277" s="58"/>
      <c r="AH1277" s="61"/>
    </row>
    <row r="1278" spans="1:34" x14ac:dyDescent="0.25">
      <c r="A1278" s="46" t="s">
        <v>84</v>
      </c>
      <c r="B1278" s="33"/>
      <c r="C1278" t="s">
        <v>83</v>
      </c>
      <c r="E1278" t="s">
        <v>612</v>
      </c>
      <c r="F1278" t="s">
        <v>613</v>
      </c>
      <c r="AH1278" s="51"/>
    </row>
    <row r="1279" spans="1:34" x14ac:dyDescent="0.25">
      <c r="A1279" s="46" t="s">
        <v>86</v>
      </c>
      <c r="B1279" s="33"/>
      <c r="C1279" t="s">
        <v>87</v>
      </c>
      <c r="E1279" t="s">
        <v>612</v>
      </c>
      <c r="F1279" t="s">
        <v>613</v>
      </c>
      <c r="AH1279" s="51"/>
    </row>
    <row r="1280" spans="1:34" x14ac:dyDescent="0.25">
      <c r="A1280" s="46" t="s">
        <v>86</v>
      </c>
      <c r="B1280" s="33"/>
      <c r="C1280" t="s">
        <v>87</v>
      </c>
      <c r="E1280" t="s">
        <v>612</v>
      </c>
      <c r="F1280" t="s">
        <v>613</v>
      </c>
      <c r="AH1280" s="51"/>
    </row>
    <row r="1281" spans="1:34" x14ac:dyDescent="0.25">
      <c r="A1281" s="46" t="s">
        <v>84</v>
      </c>
      <c r="B1281" s="33"/>
      <c r="C1281" t="s">
        <v>83</v>
      </c>
      <c r="E1281" t="s">
        <v>612</v>
      </c>
      <c r="F1281" t="s">
        <v>613</v>
      </c>
      <c r="AH1281" s="51"/>
    </row>
    <row r="1282" spans="1:34" x14ac:dyDescent="0.25">
      <c r="A1282" s="46" t="s">
        <v>82</v>
      </c>
      <c r="B1282" s="33"/>
      <c r="C1282" t="s">
        <v>83</v>
      </c>
      <c r="E1282" t="s">
        <v>612</v>
      </c>
      <c r="F1282" t="s">
        <v>613</v>
      </c>
      <c r="AH1282" s="51"/>
    </row>
    <row r="1283" spans="1:34" x14ac:dyDescent="0.25">
      <c r="A1283" s="46" t="s">
        <v>91</v>
      </c>
      <c r="B1283" s="33"/>
      <c r="C1283" t="s">
        <v>89</v>
      </c>
      <c r="E1283" t="s">
        <v>612</v>
      </c>
      <c r="F1283" t="s">
        <v>613</v>
      </c>
      <c r="AH1283" s="51"/>
    </row>
    <row r="1284" spans="1:34" x14ac:dyDescent="0.25">
      <c r="A1284" s="46" t="s">
        <v>86</v>
      </c>
      <c r="B1284" s="33"/>
      <c r="C1284" t="s">
        <v>87</v>
      </c>
      <c r="E1284" t="s">
        <v>612</v>
      </c>
      <c r="F1284" t="s">
        <v>613</v>
      </c>
      <c r="AH1284" s="51"/>
    </row>
    <row r="1285" spans="1:34" x14ac:dyDescent="0.25">
      <c r="A1285" s="46" t="s">
        <v>86</v>
      </c>
      <c r="B1285" s="33"/>
      <c r="C1285" t="s">
        <v>87</v>
      </c>
      <c r="E1285" t="s">
        <v>612</v>
      </c>
      <c r="F1285" t="s">
        <v>613</v>
      </c>
      <c r="AH1285" s="51"/>
    </row>
    <row r="1286" spans="1:34" x14ac:dyDescent="0.25">
      <c r="A1286" s="46" t="s">
        <v>86</v>
      </c>
      <c r="B1286" s="33"/>
      <c r="C1286" t="s">
        <v>87</v>
      </c>
      <c r="E1286" t="s">
        <v>612</v>
      </c>
      <c r="F1286" t="s">
        <v>613</v>
      </c>
      <c r="AH1286" s="51"/>
    </row>
    <row r="1287" spans="1:34" x14ac:dyDescent="0.25">
      <c r="A1287" s="46" t="s">
        <v>86</v>
      </c>
      <c r="B1287" s="33"/>
      <c r="C1287" t="s">
        <v>87</v>
      </c>
      <c r="E1287" t="s">
        <v>612</v>
      </c>
      <c r="F1287" t="s">
        <v>613</v>
      </c>
      <c r="AH1287" s="51"/>
    </row>
    <row r="1288" spans="1:34" x14ac:dyDescent="0.25">
      <c r="A1288" s="46" t="s">
        <v>86</v>
      </c>
      <c r="B1288" s="33"/>
      <c r="C1288" t="s">
        <v>87</v>
      </c>
      <c r="E1288" t="s">
        <v>612</v>
      </c>
      <c r="F1288" t="s">
        <v>613</v>
      </c>
      <c r="AH1288" s="51"/>
    </row>
    <row r="1289" spans="1:34" x14ac:dyDescent="0.25">
      <c r="A1289" s="46" t="s">
        <v>91</v>
      </c>
      <c r="B1289" s="33"/>
      <c r="C1289" t="s">
        <v>89</v>
      </c>
      <c r="E1289" t="s">
        <v>612</v>
      </c>
      <c r="F1289" t="s">
        <v>613</v>
      </c>
      <c r="AH1289" s="51"/>
    </row>
    <row r="1290" spans="1:34" x14ac:dyDescent="0.25">
      <c r="A1290" s="46" t="s">
        <v>82</v>
      </c>
      <c r="B1290" s="33"/>
      <c r="C1290" t="s">
        <v>83</v>
      </c>
      <c r="E1290" t="s">
        <v>612</v>
      </c>
      <c r="F1290" t="s">
        <v>613</v>
      </c>
      <c r="AH1290" s="51"/>
    </row>
    <row r="1291" spans="1:34" x14ac:dyDescent="0.25">
      <c r="A1291" s="46" t="s">
        <v>86</v>
      </c>
      <c r="B1291" s="33"/>
      <c r="C1291" t="s">
        <v>87</v>
      </c>
      <c r="E1291" t="s">
        <v>612</v>
      </c>
      <c r="F1291" t="s">
        <v>613</v>
      </c>
      <c r="AH1291" s="51"/>
    </row>
    <row r="1292" spans="1:34" x14ac:dyDescent="0.25">
      <c r="A1292" s="46" t="s">
        <v>86</v>
      </c>
      <c r="B1292" s="33"/>
      <c r="C1292" t="s">
        <v>87</v>
      </c>
      <c r="E1292" t="s">
        <v>612</v>
      </c>
      <c r="F1292" t="s">
        <v>613</v>
      </c>
      <c r="AH1292" s="51"/>
    </row>
    <row r="1293" spans="1:34" x14ac:dyDescent="0.25">
      <c r="A1293" s="46" t="s">
        <v>86</v>
      </c>
      <c r="B1293" s="33"/>
      <c r="C1293" t="s">
        <v>87</v>
      </c>
      <c r="E1293" t="s">
        <v>612</v>
      </c>
      <c r="F1293" t="s">
        <v>613</v>
      </c>
      <c r="AH1293" s="51"/>
    </row>
    <row r="1294" spans="1:34" x14ac:dyDescent="0.25">
      <c r="A1294" s="46" t="s">
        <v>85</v>
      </c>
      <c r="B1294" s="33"/>
      <c r="C1294" t="s">
        <v>86</v>
      </c>
      <c r="E1294" t="s">
        <v>612</v>
      </c>
      <c r="F1294" t="s">
        <v>613</v>
      </c>
      <c r="AH1294" s="51"/>
    </row>
    <row r="1295" spans="1:34" x14ac:dyDescent="0.25">
      <c r="A1295" s="46" t="s">
        <v>86</v>
      </c>
      <c r="B1295" s="33"/>
      <c r="C1295" t="s">
        <v>87</v>
      </c>
      <c r="E1295" t="s">
        <v>612</v>
      </c>
      <c r="F1295" t="s">
        <v>613</v>
      </c>
      <c r="AH1295" s="51"/>
    </row>
    <row r="1296" spans="1:34" x14ac:dyDescent="0.25">
      <c r="A1296" s="46" t="s">
        <v>86</v>
      </c>
      <c r="B1296" s="33"/>
      <c r="C1296" t="s">
        <v>87</v>
      </c>
      <c r="E1296" t="s">
        <v>612</v>
      </c>
      <c r="F1296" t="s">
        <v>613</v>
      </c>
      <c r="AH1296" s="51"/>
    </row>
    <row r="1297" spans="1:34" x14ac:dyDescent="0.25">
      <c r="A1297" s="46" t="s">
        <v>86</v>
      </c>
      <c r="B1297" s="33"/>
      <c r="C1297" t="s">
        <v>87</v>
      </c>
      <c r="E1297" t="s">
        <v>612</v>
      </c>
      <c r="F1297" t="s">
        <v>613</v>
      </c>
      <c r="AH1297" s="51"/>
    </row>
    <row r="1298" spans="1:34" x14ac:dyDescent="0.25">
      <c r="A1298" s="46" t="s">
        <v>82</v>
      </c>
      <c r="B1298" s="33"/>
      <c r="C1298" t="s">
        <v>83</v>
      </c>
      <c r="E1298" t="s">
        <v>612</v>
      </c>
      <c r="F1298" t="s">
        <v>613</v>
      </c>
      <c r="AH1298" s="51"/>
    </row>
    <row r="1299" spans="1:34" x14ac:dyDescent="0.25">
      <c r="A1299" s="46" t="s">
        <v>86</v>
      </c>
      <c r="B1299" s="33"/>
      <c r="C1299" t="s">
        <v>87</v>
      </c>
      <c r="E1299" t="s">
        <v>612</v>
      </c>
      <c r="F1299" t="s">
        <v>613</v>
      </c>
      <c r="AH1299" s="51"/>
    </row>
    <row r="1300" spans="1:34" x14ac:dyDescent="0.25">
      <c r="A1300" s="46" t="s">
        <v>82</v>
      </c>
      <c r="B1300" s="33"/>
      <c r="C1300" t="s">
        <v>83</v>
      </c>
      <c r="E1300" t="s">
        <v>612</v>
      </c>
      <c r="F1300" t="s">
        <v>613</v>
      </c>
      <c r="AH1300" s="51"/>
    </row>
    <row r="1301" spans="1:34" ht="15.75" thickBot="1" x14ac:dyDescent="0.3">
      <c r="A1301" s="60" t="s">
        <v>84</v>
      </c>
      <c r="B1301" s="59"/>
      <c r="C1301" s="54" t="s">
        <v>83</v>
      </c>
      <c r="D1301" s="54" t="s">
        <v>473</v>
      </c>
      <c r="E1301" s="54" t="s">
        <v>612</v>
      </c>
      <c r="F1301" s="54" t="s">
        <v>613</v>
      </c>
      <c r="G1301" s="54"/>
      <c r="H1301" s="54"/>
      <c r="I1301" s="54"/>
      <c r="J1301" s="54"/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  <c r="AD1301" s="54"/>
      <c r="AE1301" s="54"/>
      <c r="AF1301" s="54"/>
      <c r="AG1301" s="54"/>
      <c r="AH1301" s="57"/>
    </row>
    <row r="1302" spans="1:34" ht="15.75" thickTop="1" x14ac:dyDescent="0.25">
      <c r="A1302" s="43" t="s">
        <v>88</v>
      </c>
      <c r="B1302" s="40"/>
      <c r="C1302" s="58" t="s">
        <v>89</v>
      </c>
      <c r="D1302" s="58" t="s">
        <v>472</v>
      </c>
      <c r="E1302" s="58" t="s">
        <v>614</v>
      </c>
      <c r="F1302" s="58" t="s">
        <v>615</v>
      </c>
      <c r="G1302" s="58"/>
      <c r="H1302" s="58"/>
      <c r="I1302" s="58"/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U1302" s="58"/>
      <c r="V1302" s="58"/>
      <c r="W1302" s="58"/>
      <c r="X1302" s="58"/>
      <c r="Y1302" s="58"/>
      <c r="Z1302" s="58"/>
      <c r="AA1302" s="58"/>
      <c r="AB1302" s="58"/>
      <c r="AC1302" s="58"/>
      <c r="AD1302" s="58"/>
      <c r="AE1302" s="58"/>
      <c r="AF1302" s="58"/>
      <c r="AG1302" s="58"/>
      <c r="AH1302" s="61"/>
    </row>
    <row r="1303" spans="1:34" x14ac:dyDescent="0.25">
      <c r="A1303" s="46" t="s">
        <v>84</v>
      </c>
      <c r="B1303" s="33"/>
      <c r="C1303" t="s">
        <v>83</v>
      </c>
      <c r="E1303" t="s">
        <v>614</v>
      </c>
      <c r="F1303" t="s">
        <v>615</v>
      </c>
      <c r="AH1303" s="51"/>
    </row>
    <row r="1304" spans="1:34" x14ac:dyDescent="0.25">
      <c r="A1304" s="46" t="s">
        <v>86</v>
      </c>
      <c r="B1304" s="33"/>
      <c r="C1304" t="s">
        <v>87</v>
      </c>
      <c r="E1304" t="s">
        <v>614</v>
      </c>
      <c r="F1304" t="s">
        <v>615</v>
      </c>
      <c r="AH1304" s="51"/>
    </row>
    <row r="1305" spans="1:34" x14ac:dyDescent="0.25">
      <c r="A1305" s="46" t="s">
        <v>84</v>
      </c>
      <c r="B1305" s="33"/>
      <c r="C1305" t="s">
        <v>83</v>
      </c>
      <c r="E1305" t="s">
        <v>614</v>
      </c>
      <c r="F1305" t="s">
        <v>615</v>
      </c>
      <c r="AH1305" s="51"/>
    </row>
    <row r="1306" spans="1:34" x14ac:dyDescent="0.25">
      <c r="A1306" s="46" t="s">
        <v>145</v>
      </c>
      <c r="B1306" s="33"/>
      <c r="C1306" t="s">
        <v>83</v>
      </c>
      <c r="E1306" t="s">
        <v>614</v>
      </c>
      <c r="F1306" t="s">
        <v>615</v>
      </c>
      <c r="AH1306" s="51"/>
    </row>
    <row r="1307" spans="1:34" x14ac:dyDescent="0.25">
      <c r="A1307" s="46" t="s">
        <v>84</v>
      </c>
      <c r="B1307" s="33"/>
      <c r="C1307" t="s">
        <v>83</v>
      </c>
      <c r="E1307" t="s">
        <v>614</v>
      </c>
      <c r="F1307" t="s">
        <v>615</v>
      </c>
      <c r="AH1307" s="51"/>
    </row>
    <row r="1308" spans="1:34" x14ac:dyDescent="0.25">
      <c r="A1308" s="46" t="s">
        <v>84</v>
      </c>
      <c r="B1308" s="33"/>
      <c r="C1308" t="s">
        <v>83</v>
      </c>
      <c r="E1308" t="s">
        <v>614</v>
      </c>
      <c r="F1308" t="s">
        <v>615</v>
      </c>
      <c r="AH1308" s="51"/>
    </row>
    <row r="1309" spans="1:34" x14ac:dyDescent="0.25">
      <c r="A1309" s="46" t="s">
        <v>84</v>
      </c>
      <c r="B1309" s="33"/>
      <c r="C1309" t="s">
        <v>83</v>
      </c>
      <c r="E1309" t="s">
        <v>614</v>
      </c>
      <c r="F1309" t="s">
        <v>615</v>
      </c>
      <c r="AH1309" s="51"/>
    </row>
    <row r="1310" spans="1:34" x14ac:dyDescent="0.25">
      <c r="A1310" s="46" t="s">
        <v>84</v>
      </c>
      <c r="B1310" s="33"/>
      <c r="C1310" t="s">
        <v>83</v>
      </c>
      <c r="E1310" t="s">
        <v>614</v>
      </c>
      <c r="F1310" t="s">
        <v>615</v>
      </c>
      <c r="AH1310" s="51"/>
    </row>
    <row r="1311" spans="1:34" x14ac:dyDescent="0.25">
      <c r="A1311" s="46" t="s">
        <v>86</v>
      </c>
      <c r="B1311" s="33"/>
      <c r="C1311" t="s">
        <v>87</v>
      </c>
      <c r="E1311" t="s">
        <v>614</v>
      </c>
      <c r="F1311" t="s">
        <v>615</v>
      </c>
      <c r="AH1311" s="51"/>
    </row>
    <row r="1312" spans="1:34" x14ac:dyDescent="0.25">
      <c r="A1312" s="46" t="s">
        <v>86</v>
      </c>
      <c r="B1312" s="33"/>
      <c r="C1312" t="s">
        <v>87</v>
      </c>
      <c r="E1312" t="s">
        <v>614</v>
      </c>
      <c r="F1312" t="s">
        <v>615</v>
      </c>
      <c r="AH1312" s="51"/>
    </row>
    <row r="1313" spans="1:34" x14ac:dyDescent="0.25">
      <c r="A1313" s="46" t="s">
        <v>86</v>
      </c>
      <c r="B1313" s="33"/>
      <c r="C1313" t="s">
        <v>87</v>
      </c>
      <c r="E1313" t="s">
        <v>614</v>
      </c>
      <c r="F1313" t="s">
        <v>615</v>
      </c>
      <c r="AH1313" s="51"/>
    </row>
    <row r="1314" spans="1:34" x14ac:dyDescent="0.25">
      <c r="A1314" s="46" t="s">
        <v>84</v>
      </c>
      <c r="B1314" s="33"/>
      <c r="C1314" t="s">
        <v>83</v>
      </c>
      <c r="E1314" t="s">
        <v>614</v>
      </c>
      <c r="F1314" t="s">
        <v>615</v>
      </c>
      <c r="AH1314" s="51"/>
    </row>
    <row r="1315" spans="1:34" x14ac:dyDescent="0.25">
      <c r="A1315" s="46" t="s">
        <v>86</v>
      </c>
      <c r="B1315" s="33"/>
      <c r="C1315" t="s">
        <v>87</v>
      </c>
      <c r="E1315" t="s">
        <v>614</v>
      </c>
      <c r="F1315" t="s">
        <v>615</v>
      </c>
      <c r="AH1315" s="51"/>
    </row>
    <row r="1316" spans="1:34" x14ac:dyDescent="0.25">
      <c r="A1316" s="46" t="s">
        <v>86</v>
      </c>
      <c r="B1316" s="33"/>
      <c r="C1316" t="s">
        <v>87</v>
      </c>
      <c r="E1316" t="s">
        <v>614</v>
      </c>
      <c r="F1316" t="s">
        <v>615</v>
      </c>
      <c r="AH1316" s="51"/>
    </row>
    <row r="1317" spans="1:34" x14ac:dyDescent="0.25">
      <c r="A1317" s="46" t="s">
        <v>86</v>
      </c>
      <c r="B1317" s="33"/>
      <c r="C1317" t="s">
        <v>87</v>
      </c>
      <c r="E1317" t="s">
        <v>614</v>
      </c>
      <c r="F1317" t="s">
        <v>615</v>
      </c>
      <c r="AH1317" s="51"/>
    </row>
    <row r="1318" spans="1:34" x14ac:dyDescent="0.25">
      <c r="A1318" s="46" t="s">
        <v>86</v>
      </c>
      <c r="B1318" s="33"/>
      <c r="C1318" t="s">
        <v>87</v>
      </c>
      <c r="E1318" t="s">
        <v>614</v>
      </c>
      <c r="F1318" t="s">
        <v>615</v>
      </c>
      <c r="AH1318" s="51"/>
    </row>
    <row r="1319" spans="1:34" x14ac:dyDescent="0.25">
      <c r="A1319" s="46" t="s">
        <v>86</v>
      </c>
      <c r="B1319" s="33"/>
      <c r="C1319" t="s">
        <v>87</v>
      </c>
      <c r="E1319" t="s">
        <v>614</v>
      </c>
      <c r="F1319" t="s">
        <v>615</v>
      </c>
      <c r="AH1319" s="51"/>
    </row>
    <row r="1320" spans="1:34" x14ac:dyDescent="0.25">
      <c r="A1320" s="46" t="s">
        <v>84</v>
      </c>
      <c r="B1320" s="33"/>
      <c r="C1320" t="s">
        <v>83</v>
      </c>
      <c r="E1320" t="s">
        <v>614</v>
      </c>
      <c r="F1320" t="s">
        <v>615</v>
      </c>
      <c r="AH1320" s="51"/>
    </row>
    <row r="1321" spans="1:34" x14ac:dyDescent="0.25">
      <c r="A1321" s="46" t="s">
        <v>86</v>
      </c>
      <c r="B1321" s="33"/>
      <c r="C1321" t="s">
        <v>87</v>
      </c>
      <c r="E1321" t="s">
        <v>614</v>
      </c>
      <c r="F1321" t="s">
        <v>615</v>
      </c>
      <c r="AH1321" s="51"/>
    </row>
    <row r="1322" spans="1:34" x14ac:dyDescent="0.25">
      <c r="A1322" s="46" t="s">
        <v>86</v>
      </c>
      <c r="B1322" s="33"/>
      <c r="C1322" t="s">
        <v>87</v>
      </c>
      <c r="E1322" t="s">
        <v>614</v>
      </c>
      <c r="F1322" t="s">
        <v>615</v>
      </c>
      <c r="AH1322" s="51"/>
    </row>
    <row r="1323" spans="1:34" x14ac:dyDescent="0.25">
      <c r="A1323" s="46" t="s">
        <v>86</v>
      </c>
      <c r="B1323" s="33"/>
      <c r="C1323" t="s">
        <v>87</v>
      </c>
      <c r="E1323" t="s">
        <v>614</v>
      </c>
      <c r="F1323" t="s">
        <v>615</v>
      </c>
      <c r="AH1323" s="51"/>
    </row>
    <row r="1324" spans="1:34" x14ac:dyDescent="0.25">
      <c r="A1324" s="46" t="s">
        <v>86</v>
      </c>
      <c r="B1324" s="33"/>
      <c r="C1324" t="s">
        <v>87</v>
      </c>
      <c r="E1324" t="s">
        <v>614</v>
      </c>
      <c r="F1324" t="s">
        <v>615</v>
      </c>
      <c r="AH1324" s="51"/>
    </row>
    <row r="1325" spans="1:34" x14ac:dyDescent="0.25">
      <c r="A1325" s="46" t="s">
        <v>84</v>
      </c>
      <c r="B1325" s="33"/>
      <c r="C1325" t="s">
        <v>83</v>
      </c>
      <c r="E1325" t="s">
        <v>614</v>
      </c>
      <c r="F1325" t="s">
        <v>615</v>
      </c>
      <c r="AH1325" s="51"/>
    </row>
    <row r="1326" spans="1:34" ht="15.75" thickBot="1" x14ac:dyDescent="0.3">
      <c r="A1326" s="60" t="s">
        <v>84</v>
      </c>
      <c r="B1326" s="59"/>
      <c r="C1326" s="54" t="s">
        <v>83</v>
      </c>
      <c r="D1326" s="54" t="s">
        <v>473</v>
      </c>
      <c r="E1326" s="54" t="s">
        <v>614</v>
      </c>
      <c r="F1326" s="54" t="s">
        <v>615</v>
      </c>
      <c r="G1326" s="54"/>
      <c r="H1326" s="54"/>
      <c r="I1326" s="54"/>
      <c r="J1326" s="54"/>
      <c r="K1326" s="54"/>
      <c r="L1326" s="54"/>
      <c r="M1326" s="54"/>
      <c r="N1326" s="54"/>
      <c r="O1326" s="54"/>
      <c r="P1326" s="54"/>
      <c r="Q1326" s="54"/>
      <c r="R1326" s="54"/>
      <c r="S1326" s="54"/>
      <c r="T1326" s="54"/>
      <c r="U1326" s="54"/>
      <c r="V1326" s="54"/>
      <c r="W1326" s="54"/>
      <c r="X1326" s="54"/>
      <c r="Y1326" s="54"/>
      <c r="Z1326" s="54"/>
      <c r="AA1326" s="54"/>
      <c r="AB1326" s="54"/>
      <c r="AC1326" s="54"/>
      <c r="AD1326" s="54"/>
      <c r="AE1326" s="54"/>
      <c r="AF1326" s="54"/>
      <c r="AG1326" s="54"/>
      <c r="AH1326" s="57"/>
    </row>
    <row r="1327" spans="1:34" ht="15.75" thickTop="1" x14ac:dyDescent="0.25">
      <c r="A1327" s="43" t="s">
        <v>84</v>
      </c>
      <c r="B1327" s="40"/>
      <c r="C1327" s="58" t="s">
        <v>83</v>
      </c>
      <c r="D1327" s="58" t="s">
        <v>472</v>
      </c>
      <c r="E1327" s="58" t="s">
        <v>616</v>
      </c>
      <c r="F1327" s="58" t="s">
        <v>617</v>
      </c>
      <c r="G1327" s="58"/>
      <c r="H1327" s="58"/>
      <c r="I1327" s="58"/>
      <c r="J1327" s="58"/>
      <c r="K1327" s="58"/>
      <c r="L1327" s="58"/>
      <c r="M1327" s="58"/>
      <c r="N1327" s="58"/>
      <c r="O1327" s="58"/>
      <c r="P1327" s="58"/>
      <c r="Q1327" s="58"/>
      <c r="R1327" s="58"/>
      <c r="S1327" s="58"/>
      <c r="T1327" s="58"/>
      <c r="U1327" s="58"/>
      <c r="V1327" s="58"/>
      <c r="W1327" s="58"/>
      <c r="X1327" s="58"/>
      <c r="Y1327" s="58"/>
      <c r="Z1327" s="58"/>
      <c r="AA1327" s="58"/>
      <c r="AB1327" s="58"/>
      <c r="AC1327" s="58"/>
      <c r="AD1327" s="58"/>
      <c r="AE1327" s="58"/>
      <c r="AF1327" s="58"/>
      <c r="AG1327" s="58"/>
      <c r="AH1327" s="61"/>
    </row>
    <row r="1328" spans="1:34" x14ac:dyDescent="0.25">
      <c r="A1328" s="46" t="s">
        <v>86</v>
      </c>
      <c r="B1328" s="33"/>
      <c r="C1328" t="s">
        <v>87</v>
      </c>
      <c r="E1328" t="s">
        <v>616</v>
      </c>
      <c r="F1328" t="s">
        <v>617</v>
      </c>
      <c r="AH1328" s="51"/>
    </row>
    <row r="1329" spans="1:34" x14ac:dyDescent="0.25">
      <c r="A1329" s="46" t="s">
        <v>86</v>
      </c>
      <c r="B1329" s="33"/>
      <c r="C1329" t="s">
        <v>87</v>
      </c>
      <c r="E1329" t="s">
        <v>616</v>
      </c>
      <c r="F1329" t="s">
        <v>617</v>
      </c>
      <c r="AH1329" s="51"/>
    </row>
    <row r="1330" spans="1:34" x14ac:dyDescent="0.25">
      <c r="A1330" s="46" t="s">
        <v>92</v>
      </c>
      <c r="B1330" s="33"/>
      <c r="C1330" t="s">
        <v>87</v>
      </c>
      <c r="E1330" t="s">
        <v>616</v>
      </c>
      <c r="F1330" t="s">
        <v>617</v>
      </c>
      <c r="AH1330" s="51"/>
    </row>
    <row r="1331" spans="1:34" x14ac:dyDescent="0.25">
      <c r="A1331" s="46" t="s">
        <v>86</v>
      </c>
      <c r="B1331" s="33"/>
      <c r="C1331" t="s">
        <v>87</v>
      </c>
      <c r="E1331" t="s">
        <v>616</v>
      </c>
      <c r="F1331" t="s">
        <v>617</v>
      </c>
      <c r="AH1331" s="51"/>
    </row>
    <row r="1332" spans="1:34" x14ac:dyDescent="0.25">
      <c r="A1332" s="46" t="s">
        <v>86</v>
      </c>
      <c r="B1332" s="33"/>
      <c r="C1332" t="s">
        <v>87</v>
      </c>
      <c r="E1332" t="s">
        <v>616</v>
      </c>
      <c r="F1332" t="s">
        <v>617</v>
      </c>
      <c r="AH1332" s="51"/>
    </row>
    <row r="1333" spans="1:34" x14ac:dyDescent="0.25">
      <c r="A1333" s="46" t="s">
        <v>92</v>
      </c>
      <c r="B1333" s="33"/>
      <c r="C1333" t="s">
        <v>87</v>
      </c>
      <c r="E1333" t="s">
        <v>616</v>
      </c>
      <c r="F1333" t="s">
        <v>617</v>
      </c>
      <c r="AH1333" s="51"/>
    </row>
    <row r="1334" spans="1:34" x14ac:dyDescent="0.25">
      <c r="A1334" s="46" t="s">
        <v>86</v>
      </c>
      <c r="B1334" s="33"/>
      <c r="C1334" t="s">
        <v>87</v>
      </c>
      <c r="E1334" t="s">
        <v>616</v>
      </c>
      <c r="F1334" t="s">
        <v>617</v>
      </c>
      <c r="AH1334" s="51"/>
    </row>
    <row r="1335" spans="1:34" x14ac:dyDescent="0.25">
      <c r="A1335" s="46" t="s">
        <v>86</v>
      </c>
      <c r="B1335" s="33"/>
      <c r="C1335" t="s">
        <v>87</v>
      </c>
      <c r="E1335" t="s">
        <v>616</v>
      </c>
      <c r="F1335" t="s">
        <v>617</v>
      </c>
      <c r="AH1335" s="51"/>
    </row>
    <row r="1336" spans="1:34" x14ac:dyDescent="0.25">
      <c r="A1336" s="46" t="s">
        <v>86</v>
      </c>
      <c r="B1336" s="33"/>
      <c r="C1336" t="s">
        <v>87</v>
      </c>
      <c r="E1336" t="s">
        <v>616</v>
      </c>
      <c r="F1336" t="s">
        <v>617</v>
      </c>
      <c r="AH1336" s="51"/>
    </row>
    <row r="1337" spans="1:34" x14ac:dyDescent="0.25">
      <c r="A1337" s="46" t="s">
        <v>86</v>
      </c>
      <c r="B1337" s="33"/>
      <c r="C1337" t="s">
        <v>87</v>
      </c>
      <c r="E1337" t="s">
        <v>616</v>
      </c>
      <c r="F1337" t="s">
        <v>617</v>
      </c>
      <c r="AH1337" s="51"/>
    </row>
    <row r="1338" spans="1:34" x14ac:dyDescent="0.25">
      <c r="A1338" s="46" t="s">
        <v>92</v>
      </c>
      <c r="B1338" s="33"/>
      <c r="C1338" t="s">
        <v>87</v>
      </c>
      <c r="E1338" t="s">
        <v>616</v>
      </c>
      <c r="F1338" t="s">
        <v>617</v>
      </c>
      <c r="AH1338" s="51"/>
    </row>
    <row r="1339" spans="1:34" x14ac:dyDescent="0.25">
      <c r="A1339" s="46" t="s">
        <v>84</v>
      </c>
      <c r="B1339" s="33"/>
      <c r="C1339" t="s">
        <v>83</v>
      </c>
      <c r="E1339" t="s">
        <v>616</v>
      </c>
      <c r="F1339" t="s">
        <v>617</v>
      </c>
      <c r="AH1339" s="51"/>
    </row>
    <row r="1340" spans="1:34" x14ac:dyDescent="0.25">
      <c r="A1340" s="46" t="s">
        <v>86</v>
      </c>
      <c r="B1340" s="33"/>
      <c r="C1340" t="s">
        <v>87</v>
      </c>
      <c r="E1340" t="s">
        <v>616</v>
      </c>
      <c r="F1340" t="s">
        <v>617</v>
      </c>
      <c r="AH1340" s="51"/>
    </row>
    <row r="1341" spans="1:34" x14ac:dyDescent="0.25">
      <c r="A1341" s="46" t="s">
        <v>96</v>
      </c>
      <c r="B1341" s="33"/>
      <c r="C1341" t="s">
        <v>87</v>
      </c>
      <c r="E1341" t="s">
        <v>616</v>
      </c>
      <c r="F1341" t="s">
        <v>617</v>
      </c>
      <c r="AH1341" s="51"/>
    </row>
    <row r="1342" spans="1:34" x14ac:dyDescent="0.25">
      <c r="A1342" s="46" t="s">
        <v>96</v>
      </c>
      <c r="B1342" s="33"/>
      <c r="C1342" t="s">
        <v>87</v>
      </c>
      <c r="E1342" t="s">
        <v>616</v>
      </c>
      <c r="F1342" t="s">
        <v>617</v>
      </c>
      <c r="AH1342" s="51"/>
    </row>
    <row r="1343" spans="1:34" x14ac:dyDescent="0.25">
      <c r="A1343" s="46" t="s">
        <v>92</v>
      </c>
      <c r="B1343" s="33"/>
      <c r="C1343" t="s">
        <v>87</v>
      </c>
      <c r="E1343" t="s">
        <v>616</v>
      </c>
      <c r="F1343" t="s">
        <v>617</v>
      </c>
      <c r="AH1343" s="51"/>
    </row>
    <row r="1344" spans="1:34" x14ac:dyDescent="0.25">
      <c r="A1344" s="46" t="s">
        <v>86</v>
      </c>
      <c r="B1344" s="33"/>
      <c r="C1344" t="s">
        <v>87</v>
      </c>
      <c r="E1344" t="s">
        <v>616</v>
      </c>
      <c r="F1344" t="s">
        <v>617</v>
      </c>
      <c r="AH1344" s="51"/>
    </row>
    <row r="1345" spans="1:34" x14ac:dyDescent="0.25">
      <c r="A1345" s="46" t="s">
        <v>96</v>
      </c>
      <c r="B1345" s="33"/>
      <c r="C1345" t="s">
        <v>87</v>
      </c>
      <c r="E1345" t="s">
        <v>616</v>
      </c>
      <c r="F1345" t="s">
        <v>617</v>
      </c>
      <c r="AH1345" s="51"/>
    </row>
    <row r="1346" spans="1:34" x14ac:dyDescent="0.25">
      <c r="A1346" s="46" t="s">
        <v>86</v>
      </c>
      <c r="B1346" s="33"/>
      <c r="C1346" t="s">
        <v>87</v>
      </c>
      <c r="E1346" t="s">
        <v>616</v>
      </c>
      <c r="F1346" t="s">
        <v>617</v>
      </c>
      <c r="AH1346" s="51"/>
    </row>
    <row r="1347" spans="1:34" x14ac:dyDescent="0.25">
      <c r="A1347" s="46" t="s">
        <v>96</v>
      </c>
      <c r="B1347" s="33"/>
      <c r="C1347" t="s">
        <v>87</v>
      </c>
      <c r="E1347" t="s">
        <v>616</v>
      </c>
      <c r="F1347" t="s">
        <v>617</v>
      </c>
      <c r="AH1347" s="51"/>
    </row>
    <row r="1348" spans="1:34" x14ac:dyDescent="0.25">
      <c r="A1348" s="46" t="s">
        <v>145</v>
      </c>
      <c r="B1348" s="33"/>
      <c r="C1348" t="s">
        <v>83</v>
      </c>
      <c r="E1348" t="s">
        <v>616</v>
      </c>
      <c r="F1348" t="s">
        <v>617</v>
      </c>
      <c r="AH1348" s="51"/>
    </row>
    <row r="1349" spans="1:34" x14ac:dyDescent="0.25">
      <c r="A1349" s="46" t="s">
        <v>84</v>
      </c>
      <c r="B1349" s="33"/>
      <c r="C1349" t="s">
        <v>83</v>
      </c>
      <c r="E1349" t="s">
        <v>616</v>
      </c>
      <c r="F1349" t="s">
        <v>617</v>
      </c>
      <c r="AH1349" s="51"/>
    </row>
    <row r="1350" spans="1:34" x14ac:dyDescent="0.25">
      <c r="A1350" s="46" t="s">
        <v>91</v>
      </c>
      <c r="B1350" s="33"/>
      <c r="C1350" t="s">
        <v>89</v>
      </c>
      <c r="E1350" t="s">
        <v>616</v>
      </c>
      <c r="F1350" t="s">
        <v>617</v>
      </c>
      <c r="AH1350" s="51"/>
    </row>
    <row r="1351" spans="1:34" ht="15.75" thickBot="1" x14ac:dyDescent="0.3">
      <c r="A1351" s="60" t="s">
        <v>92</v>
      </c>
      <c r="B1351" s="59"/>
      <c r="C1351" s="54" t="s">
        <v>87</v>
      </c>
      <c r="D1351" s="54" t="s">
        <v>473</v>
      </c>
      <c r="E1351" s="54" t="s">
        <v>616</v>
      </c>
      <c r="F1351" s="54" t="s">
        <v>617</v>
      </c>
      <c r="G1351" s="54"/>
      <c r="H1351" s="54"/>
      <c r="I1351" s="54"/>
      <c r="J1351" s="54"/>
      <c r="K1351" s="54"/>
      <c r="L1351" s="54"/>
      <c r="M1351" s="54"/>
      <c r="N1351" s="54"/>
      <c r="O1351" s="54"/>
      <c r="P1351" s="54"/>
      <c r="Q1351" s="54"/>
      <c r="R1351" s="54"/>
      <c r="S1351" s="54"/>
      <c r="T1351" s="54"/>
      <c r="U1351" s="54"/>
      <c r="V1351" s="54"/>
      <c r="W1351" s="54"/>
      <c r="X1351" s="54"/>
      <c r="Y1351" s="54"/>
      <c r="Z1351" s="54"/>
      <c r="AA1351" s="54"/>
      <c r="AB1351" s="54"/>
      <c r="AC1351" s="54"/>
      <c r="AD1351" s="54"/>
      <c r="AE1351" s="54"/>
      <c r="AF1351" s="54"/>
      <c r="AG1351" s="54"/>
      <c r="AH1351" s="57"/>
    </row>
    <row r="1352" spans="1:34" ht="15.75" thickTop="1" x14ac:dyDescent="0.25">
      <c r="A1352" s="43" t="s">
        <v>85</v>
      </c>
      <c r="B1352" s="40"/>
      <c r="C1352" s="58" t="s">
        <v>86</v>
      </c>
      <c r="D1352" s="58" t="s">
        <v>472</v>
      </c>
      <c r="E1352" s="58" t="s">
        <v>618</v>
      </c>
      <c r="F1352" s="58" t="s">
        <v>619</v>
      </c>
      <c r="G1352" s="58"/>
      <c r="H1352" s="58"/>
      <c r="I1352" s="58"/>
      <c r="J1352" s="58"/>
      <c r="K1352" s="58"/>
      <c r="L1352" s="58"/>
      <c r="M1352" s="58"/>
      <c r="N1352" s="58"/>
      <c r="O1352" s="58"/>
      <c r="P1352" s="58"/>
      <c r="Q1352" s="58"/>
      <c r="R1352" s="58"/>
      <c r="S1352" s="58"/>
      <c r="T1352" s="58"/>
      <c r="U1352" s="58"/>
      <c r="V1352" s="58"/>
      <c r="W1352" s="58"/>
      <c r="X1352" s="58"/>
      <c r="Y1352" s="58"/>
      <c r="Z1352" s="58"/>
      <c r="AA1352" s="58"/>
      <c r="AB1352" s="58"/>
      <c r="AC1352" s="58"/>
      <c r="AD1352" s="58"/>
      <c r="AE1352" s="58"/>
      <c r="AF1352" s="58"/>
      <c r="AG1352" s="58"/>
      <c r="AH1352" s="61"/>
    </row>
    <row r="1353" spans="1:34" x14ac:dyDescent="0.25">
      <c r="A1353" s="46" t="s">
        <v>86</v>
      </c>
      <c r="B1353" s="33"/>
      <c r="C1353" t="s">
        <v>87</v>
      </c>
      <c r="E1353" t="s">
        <v>618</v>
      </c>
      <c r="F1353" t="s">
        <v>619</v>
      </c>
      <c r="AH1353" s="51"/>
    </row>
    <row r="1354" spans="1:34" x14ac:dyDescent="0.25">
      <c r="A1354" s="46" t="s">
        <v>86</v>
      </c>
      <c r="B1354" s="33"/>
      <c r="C1354" t="s">
        <v>87</v>
      </c>
      <c r="E1354" t="s">
        <v>618</v>
      </c>
      <c r="F1354" t="s">
        <v>619</v>
      </c>
      <c r="AH1354" s="51"/>
    </row>
    <row r="1355" spans="1:34" x14ac:dyDescent="0.25">
      <c r="A1355" s="46" t="s">
        <v>84</v>
      </c>
      <c r="B1355" s="33"/>
      <c r="C1355" t="s">
        <v>83</v>
      </c>
      <c r="E1355" t="s">
        <v>618</v>
      </c>
      <c r="F1355" t="s">
        <v>619</v>
      </c>
      <c r="AH1355" s="51"/>
    </row>
    <row r="1356" spans="1:34" x14ac:dyDescent="0.25">
      <c r="A1356" s="46" t="s">
        <v>86</v>
      </c>
      <c r="B1356" s="33"/>
      <c r="C1356" t="s">
        <v>87</v>
      </c>
      <c r="E1356" t="s">
        <v>618</v>
      </c>
      <c r="F1356" t="s">
        <v>619</v>
      </c>
      <c r="AH1356" s="51"/>
    </row>
    <row r="1357" spans="1:34" x14ac:dyDescent="0.25">
      <c r="A1357" s="46" t="s">
        <v>84</v>
      </c>
      <c r="B1357" s="33"/>
      <c r="C1357" t="s">
        <v>83</v>
      </c>
      <c r="E1357" t="s">
        <v>618</v>
      </c>
      <c r="F1357" t="s">
        <v>619</v>
      </c>
      <c r="AH1357" s="51"/>
    </row>
    <row r="1358" spans="1:34" x14ac:dyDescent="0.25">
      <c r="A1358" s="46" t="s">
        <v>82</v>
      </c>
      <c r="B1358" s="33"/>
      <c r="C1358" t="s">
        <v>83</v>
      </c>
      <c r="E1358" t="s">
        <v>618</v>
      </c>
      <c r="F1358" t="s">
        <v>619</v>
      </c>
      <c r="AH1358" s="51"/>
    </row>
    <row r="1359" spans="1:34" x14ac:dyDescent="0.25">
      <c r="A1359" s="46" t="s">
        <v>82</v>
      </c>
      <c r="B1359" s="33"/>
      <c r="C1359" t="s">
        <v>83</v>
      </c>
      <c r="E1359" t="s">
        <v>618</v>
      </c>
      <c r="F1359" t="s">
        <v>619</v>
      </c>
      <c r="AH1359" s="51"/>
    </row>
    <row r="1360" spans="1:34" x14ac:dyDescent="0.25">
      <c r="A1360" s="46" t="s">
        <v>86</v>
      </c>
      <c r="B1360" s="33"/>
      <c r="C1360" t="s">
        <v>87</v>
      </c>
      <c r="E1360" t="s">
        <v>618</v>
      </c>
      <c r="F1360" t="s">
        <v>619</v>
      </c>
      <c r="AH1360" s="51"/>
    </row>
    <row r="1361" spans="1:34" x14ac:dyDescent="0.25">
      <c r="A1361" s="46" t="s">
        <v>82</v>
      </c>
      <c r="B1361" s="33"/>
      <c r="C1361" t="s">
        <v>83</v>
      </c>
      <c r="E1361" t="s">
        <v>618</v>
      </c>
      <c r="F1361" t="s">
        <v>619</v>
      </c>
      <c r="AH1361" s="51"/>
    </row>
    <row r="1362" spans="1:34" x14ac:dyDescent="0.25">
      <c r="A1362" s="46" t="s">
        <v>86</v>
      </c>
      <c r="B1362" s="33"/>
      <c r="C1362" t="s">
        <v>87</v>
      </c>
      <c r="E1362" t="s">
        <v>618</v>
      </c>
      <c r="F1362" t="s">
        <v>619</v>
      </c>
      <c r="AH1362" s="51"/>
    </row>
    <row r="1363" spans="1:34" x14ac:dyDescent="0.25">
      <c r="A1363" s="46" t="s">
        <v>82</v>
      </c>
      <c r="B1363" s="33"/>
      <c r="C1363" t="s">
        <v>83</v>
      </c>
      <c r="E1363" t="s">
        <v>618</v>
      </c>
      <c r="F1363" t="s">
        <v>619</v>
      </c>
      <c r="AH1363" s="51"/>
    </row>
    <row r="1364" spans="1:34" x14ac:dyDescent="0.25">
      <c r="A1364" s="46" t="s">
        <v>82</v>
      </c>
      <c r="B1364" s="33"/>
      <c r="C1364" t="s">
        <v>83</v>
      </c>
      <c r="E1364" t="s">
        <v>618</v>
      </c>
      <c r="F1364" t="s">
        <v>619</v>
      </c>
      <c r="AH1364" s="51"/>
    </row>
    <row r="1365" spans="1:34" x14ac:dyDescent="0.25">
      <c r="A1365" s="46" t="s">
        <v>84</v>
      </c>
      <c r="B1365" s="33"/>
      <c r="C1365" t="s">
        <v>83</v>
      </c>
      <c r="E1365" t="s">
        <v>618</v>
      </c>
      <c r="F1365" t="s">
        <v>619</v>
      </c>
      <c r="AH1365" s="51"/>
    </row>
    <row r="1366" spans="1:34" x14ac:dyDescent="0.25">
      <c r="A1366" s="46" t="s">
        <v>84</v>
      </c>
      <c r="B1366" s="33"/>
      <c r="C1366" t="s">
        <v>83</v>
      </c>
      <c r="E1366" t="s">
        <v>618</v>
      </c>
      <c r="F1366" t="s">
        <v>619</v>
      </c>
      <c r="AH1366" s="51"/>
    </row>
    <row r="1367" spans="1:34" x14ac:dyDescent="0.25">
      <c r="A1367" s="46" t="s">
        <v>86</v>
      </c>
      <c r="B1367" s="33"/>
      <c r="C1367" t="s">
        <v>87</v>
      </c>
      <c r="E1367" t="s">
        <v>618</v>
      </c>
      <c r="F1367" t="s">
        <v>619</v>
      </c>
      <c r="AH1367" s="51"/>
    </row>
    <row r="1368" spans="1:34" x14ac:dyDescent="0.25">
      <c r="A1368" s="46" t="s">
        <v>85</v>
      </c>
      <c r="B1368" s="33"/>
      <c r="C1368" t="s">
        <v>86</v>
      </c>
      <c r="E1368" t="s">
        <v>618</v>
      </c>
      <c r="F1368" t="s">
        <v>619</v>
      </c>
      <c r="AH1368" s="51"/>
    </row>
    <row r="1369" spans="1:34" x14ac:dyDescent="0.25">
      <c r="A1369" s="46" t="s">
        <v>86</v>
      </c>
      <c r="B1369" s="33"/>
      <c r="C1369" t="s">
        <v>87</v>
      </c>
      <c r="E1369" t="s">
        <v>618</v>
      </c>
      <c r="F1369" t="s">
        <v>619</v>
      </c>
      <c r="AH1369" s="51"/>
    </row>
    <row r="1370" spans="1:34" x14ac:dyDescent="0.25">
      <c r="A1370" s="46" t="s">
        <v>82</v>
      </c>
      <c r="B1370" s="33"/>
      <c r="C1370" t="s">
        <v>83</v>
      </c>
      <c r="E1370" t="s">
        <v>618</v>
      </c>
      <c r="F1370" t="s">
        <v>619</v>
      </c>
      <c r="AH1370" s="51"/>
    </row>
    <row r="1371" spans="1:34" x14ac:dyDescent="0.25">
      <c r="A1371" s="46" t="s">
        <v>86</v>
      </c>
      <c r="B1371" s="33"/>
      <c r="C1371" t="s">
        <v>87</v>
      </c>
      <c r="E1371" t="s">
        <v>618</v>
      </c>
      <c r="F1371" t="s">
        <v>619</v>
      </c>
      <c r="AH1371" s="51"/>
    </row>
    <row r="1372" spans="1:34" x14ac:dyDescent="0.25">
      <c r="A1372" s="46" t="s">
        <v>82</v>
      </c>
      <c r="B1372" s="33"/>
      <c r="C1372" t="s">
        <v>83</v>
      </c>
      <c r="E1372" t="s">
        <v>618</v>
      </c>
      <c r="F1372" t="s">
        <v>619</v>
      </c>
      <c r="AH1372" s="51"/>
    </row>
    <row r="1373" spans="1:34" x14ac:dyDescent="0.25">
      <c r="A1373" s="46" t="s">
        <v>86</v>
      </c>
      <c r="B1373" s="33"/>
      <c r="C1373" t="s">
        <v>87</v>
      </c>
      <c r="E1373" t="s">
        <v>618</v>
      </c>
      <c r="F1373" t="s">
        <v>619</v>
      </c>
      <c r="AH1373" s="51"/>
    </row>
    <row r="1374" spans="1:34" x14ac:dyDescent="0.25">
      <c r="A1374" s="46" t="s">
        <v>86</v>
      </c>
      <c r="B1374" s="33"/>
      <c r="C1374" t="s">
        <v>87</v>
      </c>
      <c r="E1374" t="s">
        <v>618</v>
      </c>
      <c r="F1374" t="s">
        <v>619</v>
      </c>
      <c r="AH1374" s="51"/>
    </row>
    <row r="1375" spans="1:34" x14ac:dyDescent="0.25">
      <c r="A1375" s="46" t="s">
        <v>86</v>
      </c>
      <c r="B1375" s="33"/>
      <c r="C1375" t="s">
        <v>87</v>
      </c>
      <c r="E1375" t="s">
        <v>618</v>
      </c>
      <c r="F1375" t="s">
        <v>619</v>
      </c>
      <c r="AH1375" s="51"/>
    </row>
    <row r="1376" spans="1:34" ht="15.75" thickBot="1" x14ac:dyDescent="0.3">
      <c r="A1376" s="60" t="s">
        <v>92</v>
      </c>
      <c r="B1376" s="59"/>
      <c r="C1376" s="54" t="s">
        <v>87</v>
      </c>
      <c r="D1376" s="54" t="s">
        <v>473</v>
      </c>
      <c r="E1376" s="54" t="s">
        <v>618</v>
      </c>
      <c r="F1376" s="54" t="s">
        <v>619</v>
      </c>
      <c r="G1376" s="54"/>
      <c r="H1376" s="54"/>
      <c r="I1376" s="54"/>
      <c r="J1376" s="54"/>
      <c r="K1376" s="54"/>
      <c r="L1376" s="54"/>
      <c r="M1376" s="54"/>
      <c r="N1376" s="54"/>
      <c r="O1376" s="54"/>
      <c r="P1376" s="54"/>
      <c r="Q1376" s="54"/>
      <c r="R1376" s="54"/>
      <c r="S1376" s="54"/>
      <c r="T1376" s="54"/>
      <c r="U1376" s="54"/>
      <c r="V1376" s="54"/>
      <c r="W1376" s="54"/>
      <c r="X1376" s="54"/>
      <c r="Y1376" s="54"/>
      <c r="Z1376" s="54"/>
      <c r="AA1376" s="54"/>
      <c r="AB1376" s="54"/>
      <c r="AC1376" s="54"/>
      <c r="AD1376" s="54"/>
      <c r="AE1376" s="54"/>
      <c r="AF1376" s="54"/>
      <c r="AG1376" s="54"/>
      <c r="AH1376" s="57"/>
    </row>
    <row r="1377" spans="1:34" ht="15.75" thickTop="1" x14ac:dyDescent="0.25">
      <c r="A1377" s="43" t="s">
        <v>86</v>
      </c>
      <c r="B1377" s="40"/>
      <c r="C1377" s="58" t="s">
        <v>87</v>
      </c>
      <c r="D1377" s="58" t="s">
        <v>472</v>
      </c>
      <c r="E1377" s="58" t="s">
        <v>620</v>
      </c>
      <c r="F1377" s="58" t="s">
        <v>621</v>
      </c>
      <c r="G1377" s="58"/>
      <c r="H1377" s="58"/>
      <c r="I1377" s="58"/>
      <c r="J1377" s="58"/>
      <c r="K1377" s="58"/>
      <c r="L1377" s="58"/>
      <c r="M1377" s="58"/>
      <c r="N1377" s="58"/>
      <c r="O1377" s="58"/>
      <c r="P1377" s="58"/>
      <c r="Q1377" s="58"/>
      <c r="R1377" s="58"/>
      <c r="S1377" s="58"/>
      <c r="T1377" s="58"/>
      <c r="U1377" s="58"/>
      <c r="V1377" s="58"/>
      <c r="W1377" s="58"/>
      <c r="X1377" s="58"/>
      <c r="Y1377" s="58"/>
      <c r="Z1377" s="58"/>
      <c r="AA1377" s="58"/>
      <c r="AB1377" s="58"/>
      <c r="AC1377" s="58"/>
      <c r="AD1377" s="58"/>
      <c r="AE1377" s="58"/>
      <c r="AF1377" s="58"/>
      <c r="AG1377" s="58"/>
      <c r="AH1377" s="61"/>
    </row>
    <row r="1378" spans="1:34" x14ac:dyDescent="0.25">
      <c r="A1378" s="46" t="s">
        <v>86</v>
      </c>
      <c r="B1378" s="33"/>
      <c r="C1378" t="s">
        <v>87</v>
      </c>
      <c r="E1378" t="s">
        <v>620</v>
      </c>
      <c r="F1378" t="s">
        <v>621</v>
      </c>
      <c r="AH1378" s="51"/>
    </row>
    <row r="1379" spans="1:34" x14ac:dyDescent="0.25">
      <c r="A1379" s="46" t="s">
        <v>86</v>
      </c>
      <c r="B1379" s="33"/>
      <c r="C1379" t="s">
        <v>87</v>
      </c>
      <c r="E1379" t="s">
        <v>620</v>
      </c>
      <c r="F1379" t="s">
        <v>621</v>
      </c>
      <c r="AH1379" s="51"/>
    </row>
    <row r="1380" spans="1:34" x14ac:dyDescent="0.25">
      <c r="A1380" s="46" t="s">
        <v>86</v>
      </c>
      <c r="B1380" s="33"/>
      <c r="C1380" t="s">
        <v>87</v>
      </c>
      <c r="E1380" t="s">
        <v>620</v>
      </c>
      <c r="F1380" t="s">
        <v>621</v>
      </c>
      <c r="AH1380" s="51"/>
    </row>
    <row r="1381" spans="1:34" x14ac:dyDescent="0.25">
      <c r="A1381" s="46" t="s">
        <v>86</v>
      </c>
      <c r="B1381" s="33"/>
      <c r="C1381" t="s">
        <v>87</v>
      </c>
      <c r="E1381" t="s">
        <v>620</v>
      </c>
      <c r="F1381" t="s">
        <v>621</v>
      </c>
      <c r="AH1381" s="51"/>
    </row>
    <row r="1382" spans="1:34" x14ac:dyDescent="0.25">
      <c r="A1382" s="46" t="s">
        <v>86</v>
      </c>
      <c r="B1382" s="33"/>
      <c r="C1382" t="s">
        <v>87</v>
      </c>
      <c r="E1382" t="s">
        <v>620</v>
      </c>
      <c r="F1382" t="s">
        <v>621</v>
      </c>
      <c r="AH1382" s="51"/>
    </row>
    <row r="1383" spans="1:34" x14ac:dyDescent="0.25">
      <c r="A1383" s="46" t="s">
        <v>86</v>
      </c>
      <c r="B1383" s="33"/>
      <c r="C1383" t="s">
        <v>87</v>
      </c>
      <c r="E1383" t="s">
        <v>620</v>
      </c>
      <c r="F1383" t="s">
        <v>621</v>
      </c>
      <c r="AH1383" s="51"/>
    </row>
    <row r="1384" spans="1:34" x14ac:dyDescent="0.25">
      <c r="A1384" s="46" t="s">
        <v>86</v>
      </c>
      <c r="B1384" s="33"/>
      <c r="C1384" t="s">
        <v>87</v>
      </c>
      <c r="E1384" t="s">
        <v>620</v>
      </c>
      <c r="F1384" t="s">
        <v>621</v>
      </c>
      <c r="AH1384" s="51"/>
    </row>
    <row r="1385" spans="1:34" x14ac:dyDescent="0.25">
      <c r="A1385" s="46" t="s">
        <v>86</v>
      </c>
      <c r="B1385" s="33"/>
      <c r="C1385" t="s">
        <v>87</v>
      </c>
      <c r="E1385" t="s">
        <v>620</v>
      </c>
      <c r="F1385" t="s">
        <v>621</v>
      </c>
      <c r="AH1385" s="51"/>
    </row>
    <row r="1386" spans="1:34" x14ac:dyDescent="0.25">
      <c r="A1386" s="46" t="s">
        <v>82</v>
      </c>
      <c r="B1386" s="33"/>
      <c r="C1386" t="s">
        <v>83</v>
      </c>
      <c r="E1386" t="s">
        <v>620</v>
      </c>
      <c r="F1386" t="s">
        <v>621</v>
      </c>
      <c r="AH1386" s="51"/>
    </row>
    <row r="1387" spans="1:34" x14ac:dyDescent="0.25">
      <c r="A1387" s="46" t="s">
        <v>86</v>
      </c>
      <c r="B1387" s="33"/>
      <c r="C1387" t="s">
        <v>87</v>
      </c>
      <c r="E1387" t="s">
        <v>620</v>
      </c>
      <c r="F1387" t="s">
        <v>621</v>
      </c>
      <c r="AH1387" s="51"/>
    </row>
    <row r="1388" spans="1:34" x14ac:dyDescent="0.25">
      <c r="A1388" s="46" t="s">
        <v>86</v>
      </c>
      <c r="B1388" s="33"/>
      <c r="C1388" t="s">
        <v>87</v>
      </c>
      <c r="E1388" t="s">
        <v>620</v>
      </c>
      <c r="F1388" t="s">
        <v>621</v>
      </c>
      <c r="AH1388" s="51"/>
    </row>
    <row r="1389" spans="1:34" x14ac:dyDescent="0.25">
      <c r="A1389" s="46" t="s">
        <v>86</v>
      </c>
      <c r="B1389" s="33"/>
      <c r="C1389" t="s">
        <v>87</v>
      </c>
      <c r="E1389" t="s">
        <v>620</v>
      </c>
      <c r="F1389" t="s">
        <v>621</v>
      </c>
      <c r="AH1389" s="51"/>
    </row>
    <row r="1390" spans="1:34" x14ac:dyDescent="0.25">
      <c r="A1390" s="46" t="s">
        <v>86</v>
      </c>
      <c r="B1390" s="33"/>
      <c r="C1390" t="s">
        <v>87</v>
      </c>
      <c r="E1390" t="s">
        <v>620</v>
      </c>
      <c r="F1390" t="s">
        <v>621</v>
      </c>
      <c r="AH1390" s="51"/>
    </row>
    <row r="1391" spans="1:34" x14ac:dyDescent="0.25">
      <c r="A1391" s="46" t="s">
        <v>86</v>
      </c>
      <c r="B1391" s="33"/>
      <c r="C1391" t="s">
        <v>87</v>
      </c>
      <c r="E1391" t="s">
        <v>620</v>
      </c>
      <c r="F1391" t="s">
        <v>621</v>
      </c>
      <c r="AH1391" s="51"/>
    </row>
    <row r="1392" spans="1:34" x14ac:dyDescent="0.25">
      <c r="A1392" s="46" t="s">
        <v>82</v>
      </c>
      <c r="B1392" s="33"/>
      <c r="C1392" t="s">
        <v>83</v>
      </c>
      <c r="E1392" t="s">
        <v>620</v>
      </c>
      <c r="F1392" t="s">
        <v>621</v>
      </c>
      <c r="AH1392" s="51"/>
    </row>
    <row r="1393" spans="1:34" x14ac:dyDescent="0.25">
      <c r="A1393" s="46" t="s">
        <v>82</v>
      </c>
      <c r="B1393" s="33"/>
      <c r="C1393" t="s">
        <v>83</v>
      </c>
      <c r="E1393" t="s">
        <v>620</v>
      </c>
      <c r="F1393" t="s">
        <v>621</v>
      </c>
      <c r="AH1393" s="51"/>
    </row>
    <row r="1394" spans="1:34" x14ac:dyDescent="0.25">
      <c r="A1394" s="46" t="s">
        <v>86</v>
      </c>
      <c r="B1394" s="33"/>
      <c r="C1394" t="s">
        <v>87</v>
      </c>
      <c r="E1394" t="s">
        <v>620</v>
      </c>
      <c r="F1394" t="s">
        <v>621</v>
      </c>
      <c r="AH1394" s="51"/>
    </row>
    <row r="1395" spans="1:34" x14ac:dyDescent="0.25">
      <c r="A1395" s="46" t="s">
        <v>82</v>
      </c>
      <c r="B1395" s="33"/>
      <c r="C1395" t="s">
        <v>83</v>
      </c>
      <c r="E1395" t="s">
        <v>620</v>
      </c>
      <c r="F1395" t="s">
        <v>621</v>
      </c>
      <c r="AH1395" s="51"/>
    </row>
    <row r="1396" spans="1:34" x14ac:dyDescent="0.25">
      <c r="A1396" s="46" t="s">
        <v>86</v>
      </c>
      <c r="B1396" s="33"/>
      <c r="C1396" t="s">
        <v>87</v>
      </c>
      <c r="E1396" t="s">
        <v>620</v>
      </c>
      <c r="F1396" t="s">
        <v>621</v>
      </c>
      <c r="AH1396" s="51"/>
    </row>
    <row r="1397" spans="1:34" x14ac:dyDescent="0.25">
      <c r="A1397" s="46" t="s">
        <v>86</v>
      </c>
      <c r="B1397" s="33"/>
      <c r="C1397" t="s">
        <v>87</v>
      </c>
      <c r="E1397" t="s">
        <v>620</v>
      </c>
      <c r="F1397" t="s">
        <v>621</v>
      </c>
      <c r="AH1397" s="51"/>
    </row>
    <row r="1398" spans="1:34" x14ac:dyDescent="0.25">
      <c r="A1398" s="46" t="s">
        <v>86</v>
      </c>
      <c r="B1398" s="33"/>
      <c r="C1398" t="s">
        <v>87</v>
      </c>
      <c r="E1398" t="s">
        <v>620</v>
      </c>
      <c r="F1398" t="s">
        <v>621</v>
      </c>
      <c r="AH1398" s="51"/>
    </row>
    <row r="1399" spans="1:34" x14ac:dyDescent="0.25">
      <c r="A1399" s="46" t="s">
        <v>86</v>
      </c>
      <c r="B1399" s="33"/>
      <c r="C1399" t="s">
        <v>87</v>
      </c>
      <c r="E1399" t="s">
        <v>620</v>
      </c>
      <c r="F1399" t="s">
        <v>621</v>
      </c>
      <c r="AH1399" s="51"/>
    </row>
    <row r="1400" spans="1:34" x14ac:dyDescent="0.25">
      <c r="A1400" s="46" t="s">
        <v>86</v>
      </c>
      <c r="B1400" s="33"/>
      <c r="C1400" t="s">
        <v>87</v>
      </c>
      <c r="E1400" t="s">
        <v>620</v>
      </c>
      <c r="F1400" t="s">
        <v>621</v>
      </c>
      <c r="AH1400" s="51"/>
    </row>
    <row r="1401" spans="1:34" ht="15.75" thickBot="1" x14ac:dyDescent="0.3">
      <c r="A1401" s="60" t="s">
        <v>86</v>
      </c>
      <c r="B1401" s="59"/>
      <c r="C1401" s="54" t="s">
        <v>87</v>
      </c>
      <c r="D1401" s="54" t="s">
        <v>473</v>
      </c>
      <c r="E1401" s="54" t="s">
        <v>620</v>
      </c>
      <c r="F1401" s="54" t="s">
        <v>621</v>
      </c>
      <c r="G1401" s="54"/>
      <c r="H1401" s="54"/>
      <c r="I1401" s="54"/>
      <c r="J1401" s="54"/>
      <c r="K1401" s="54"/>
      <c r="L1401" s="54"/>
      <c r="M1401" s="54"/>
      <c r="N1401" s="54"/>
      <c r="O1401" s="54"/>
      <c r="P1401" s="54"/>
      <c r="Q1401" s="54"/>
      <c r="R1401" s="54"/>
      <c r="S1401" s="54"/>
      <c r="T1401" s="54"/>
      <c r="U1401" s="54"/>
      <c r="V1401" s="54"/>
      <c r="W1401" s="54"/>
      <c r="X1401" s="54"/>
      <c r="Y1401" s="54"/>
      <c r="Z1401" s="54"/>
      <c r="AA1401" s="54"/>
      <c r="AB1401" s="54"/>
      <c r="AC1401" s="54"/>
      <c r="AD1401" s="54"/>
      <c r="AE1401" s="54"/>
      <c r="AF1401" s="54"/>
      <c r="AG1401" s="54"/>
      <c r="AH1401" s="57"/>
    </row>
    <row r="1402" spans="1:34" ht="15.75" thickTop="1" x14ac:dyDescent="0.25">
      <c r="A1402" s="43" t="s">
        <v>84</v>
      </c>
      <c r="B1402" s="40"/>
      <c r="C1402" s="58" t="s">
        <v>83</v>
      </c>
      <c r="D1402" s="58" t="s">
        <v>472</v>
      </c>
      <c r="E1402" s="58" t="s">
        <v>622</v>
      </c>
      <c r="F1402" s="58" t="s">
        <v>623</v>
      </c>
      <c r="G1402" s="58"/>
      <c r="H1402" s="58"/>
      <c r="I1402" s="58"/>
      <c r="J1402" s="58"/>
      <c r="K1402" s="58"/>
      <c r="L1402" s="58"/>
      <c r="M1402" s="58"/>
      <c r="N1402" s="58"/>
      <c r="O1402" s="58"/>
      <c r="P1402" s="58"/>
      <c r="Q1402" s="58"/>
      <c r="R1402" s="58"/>
      <c r="S1402" s="58"/>
      <c r="T1402" s="58"/>
      <c r="U1402" s="58"/>
      <c r="V1402" s="58"/>
      <c r="W1402" s="58"/>
      <c r="X1402" s="58"/>
      <c r="Y1402" s="58"/>
      <c r="Z1402" s="58"/>
      <c r="AA1402" s="58"/>
      <c r="AB1402" s="58"/>
      <c r="AC1402" s="58"/>
      <c r="AD1402" s="58"/>
      <c r="AE1402" s="58"/>
      <c r="AF1402" s="58"/>
      <c r="AG1402" s="58"/>
      <c r="AH1402" s="61"/>
    </row>
    <row r="1403" spans="1:34" x14ac:dyDescent="0.25">
      <c r="A1403" s="46" t="s">
        <v>86</v>
      </c>
      <c r="B1403" s="33"/>
      <c r="C1403" t="s">
        <v>87</v>
      </c>
      <c r="E1403" t="s">
        <v>622</v>
      </c>
      <c r="F1403" t="s">
        <v>623</v>
      </c>
      <c r="AH1403" s="51"/>
    </row>
    <row r="1404" spans="1:34" x14ac:dyDescent="0.25">
      <c r="A1404" s="46" t="s">
        <v>84</v>
      </c>
      <c r="B1404" s="33"/>
      <c r="C1404" t="s">
        <v>83</v>
      </c>
      <c r="E1404" t="s">
        <v>622</v>
      </c>
      <c r="F1404" t="s">
        <v>623</v>
      </c>
      <c r="AH1404" s="51"/>
    </row>
    <row r="1405" spans="1:34" x14ac:dyDescent="0.25">
      <c r="A1405" s="46" t="s">
        <v>86</v>
      </c>
      <c r="B1405" s="33"/>
      <c r="C1405" t="s">
        <v>87</v>
      </c>
      <c r="E1405" t="s">
        <v>622</v>
      </c>
      <c r="F1405" t="s">
        <v>623</v>
      </c>
      <c r="AH1405" s="51"/>
    </row>
    <row r="1406" spans="1:34" x14ac:dyDescent="0.25">
      <c r="A1406" s="46" t="s">
        <v>85</v>
      </c>
      <c r="B1406" s="33"/>
      <c r="C1406" t="s">
        <v>86</v>
      </c>
      <c r="E1406" t="s">
        <v>622</v>
      </c>
      <c r="F1406" t="s">
        <v>623</v>
      </c>
      <c r="AH1406" s="51"/>
    </row>
    <row r="1407" spans="1:34" x14ac:dyDescent="0.25">
      <c r="A1407" s="46" t="s">
        <v>92</v>
      </c>
      <c r="B1407" s="33"/>
      <c r="C1407" t="s">
        <v>87</v>
      </c>
      <c r="E1407" t="s">
        <v>622</v>
      </c>
      <c r="F1407" t="s">
        <v>623</v>
      </c>
      <c r="AH1407" s="51"/>
    </row>
    <row r="1408" spans="1:34" x14ac:dyDescent="0.25">
      <c r="A1408" s="46" t="s">
        <v>82</v>
      </c>
      <c r="B1408" s="33"/>
      <c r="C1408" t="s">
        <v>83</v>
      </c>
      <c r="E1408" t="s">
        <v>622</v>
      </c>
      <c r="F1408" t="s">
        <v>623</v>
      </c>
      <c r="AH1408" s="51"/>
    </row>
    <row r="1409" spans="1:34" x14ac:dyDescent="0.25">
      <c r="A1409" s="46" t="s">
        <v>92</v>
      </c>
      <c r="B1409" s="33"/>
      <c r="C1409" t="s">
        <v>87</v>
      </c>
      <c r="E1409" t="s">
        <v>622</v>
      </c>
      <c r="F1409" t="s">
        <v>623</v>
      </c>
      <c r="AH1409" s="51"/>
    </row>
    <row r="1410" spans="1:34" x14ac:dyDescent="0.25">
      <c r="A1410" s="46" t="s">
        <v>86</v>
      </c>
      <c r="B1410" s="33"/>
      <c r="C1410" t="s">
        <v>87</v>
      </c>
      <c r="E1410" t="s">
        <v>622</v>
      </c>
      <c r="F1410" t="s">
        <v>623</v>
      </c>
      <c r="AH1410" s="51"/>
    </row>
    <row r="1411" spans="1:34" x14ac:dyDescent="0.25">
      <c r="A1411" s="46" t="s">
        <v>92</v>
      </c>
      <c r="B1411" s="33"/>
      <c r="C1411" t="s">
        <v>87</v>
      </c>
      <c r="E1411" t="s">
        <v>622</v>
      </c>
      <c r="F1411" t="s">
        <v>623</v>
      </c>
      <c r="AH1411" s="51"/>
    </row>
    <row r="1412" spans="1:34" x14ac:dyDescent="0.25">
      <c r="A1412" s="46" t="s">
        <v>86</v>
      </c>
      <c r="B1412" s="33"/>
      <c r="C1412" t="s">
        <v>87</v>
      </c>
      <c r="E1412" t="s">
        <v>622</v>
      </c>
      <c r="F1412" t="s">
        <v>623</v>
      </c>
      <c r="AH1412" s="51"/>
    </row>
    <row r="1413" spans="1:34" x14ac:dyDescent="0.25">
      <c r="A1413" s="46" t="s">
        <v>91</v>
      </c>
      <c r="B1413" s="33"/>
      <c r="C1413" t="s">
        <v>89</v>
      </c>
      <c r="E1413" t="s">
        <v>622</v>
      </c>
      <c r="F1413" t="s">
        <v>623</v>
      </c>
      <c r="AH1413" s="51"/>
    </row>
    <row r="1414" spans="1:34" x14ac:dyDescent="0.25">
      <c r="A1414" s="46" t="s">
        <v>86</v>
      </c>
      <c r="B1414" s="33"/>
      <c r="C1414" t="s">
        <v>87</v>
      </c>
      <c r="E1414" t="s">
        <v>622</v>
      </c>
      <c r="F1414" t="s">
        <v>623</v>
      </c>
      <c r="AH1414" s="51"/>
    </row>
    <row r="1415" spans="1:34" x14ac:dyDescent="0.25">
      <c r="A1415" s="46" t="s">
        <v>86</v>
      </c>
      <c r="B1415" s="33"/>
      <c r="C1415" t="s">
        <v>87</v>
      </c>
      <c r="E1415" t="s">
        <v>622</v>
      </c>
      <c r="F1415" t="s">
        <v>623</v>
      </c>
      <c r="AH1415" s="51"/>
    </row>
    <row r="1416" spans="1:34" x14ac:dyDescent="0.25">
      <c r="A1416" s="46" t="s">
        <v>84</v>
      </c>
      <c r="B1416" s="33"/>
      <c r="C1416" t="s">
        <v>83</v>
      </c>
      <c r="E1416" t="s">
        <v>622</v>
      </c>
      <c r="F1416" t="s">
        <v>623</v>
      </c>
      <c r="AH1416" s="51"/>
    </row>
    <row r="1417" spans="1:34" x14ac:dyDescent="0.25">
      <c r="A1417" s="46" t="s">
        <v>92</v>
      </c>
      <c r="B1417" s="33"/>
      <c r="C1417" t="s">
        <v>87</v>
      </c>
      <c r="E1417" t="s">
        <v>622</v>
      </c>
      <c r="F1417" t="s">
        <v>623</v>
      </c>
      <c r="AH1417" s="51"/>
    </row>
    <row r="1418" spans="1:34" x14ac:dyDescent="0.25">
      <c r="A1418" s="46" t="s">
        <v>82</v>
      </c>
      <c r="B1418" s="33"/>
      <c r="C1418" t="s">
        <v>83</v>
      </c>
      <c r="E1418" t="s">
        <v>622</v>
      </c>
      <c r="F1418" t="s">
        <v>623</v>
      </c>
      <c r="AH1418" s="51"/>
    </row>
    <row r="1419" spans="1:34" x14ac:dyDescent="0.25">
      <c r="A1419" s="46" t="s">
        <v>82</v>
      </c>
      <c r="B1419" s="33"/>
      <c r="C1419" t="s">
        <v>83</v>
      </c>
      <c r="E1419" t="s">
        <v>622</v>
      </c>
      <c r="F1419" t="s">
        <v>623</v>
      </c>
      <c r="AH1419" s="51"/>
    </row>
    <row r="1420" spans="1:34" x14ac:dyDescent="0.25">
      <c r="A1420" s="46" t="s">
        <v>88</v>
      </c>
      <c r="B1420" s="33"/>
      <c r="C1420" t="s">
        <v>89</v>
      </c>
      <c r="E1420" t="s">
        <v>622</v>
      </c>
      <c r="F1420" t="s">
        <v>623</v>
      </c>
      <c r="AH1420" s="51"/>
    </row>
    <row r="1421" spans="1:34" x14ac:dyDescent="0.25">
      <c r="A1421" s="46" t="s">
        <v>82</v>
      </c>
      <c r="B1421" s="33"/>
      <c r="C1421" t="s">
        <v>83</v>
      </c>
      <c r="E1421" t="s">
        <v>622</v>
      </c>
      <c r="F1421" t="s">
        <v>623</v>
      </c>
      <c r="AH1421" s="51"/>
    </row>
    <row r="1422" spans="1:34" x14ac:dyDescent="0.25">
      <c r="A1422" s="46" t="s">
        <v>86</v>
      </c>
      <c r="B1422" s="33"/>
      <c r="C1422" t="s">
        <v>87</v>
      </c>
      <c r="E1422" t="s">
        <v>622</v>
      </c>
      <c r="F1422" t="s">
        <v>623</v>
      </c>
      <c r="AH1422" s="51"/>
    </row>
    <row r="1423" spans="1:34" x14ac:dyDescent="0.25">
      <c r="A1423" s="46" t="s">
        <v>86</v>
      </c>
      <c r="B1423" s="33"/>
      <c r="C1423" t="s">
        <v>87</v>
      </c>
      <c r="E1423" t="s">
        <v>622</v>
      </c>
      <c r="F1423" t="s">
        <v>623</v>
      </c>
      <c r="AH1423" s="51"/>
    </row>
    <row r="1424" spans="1:34" x14ac:dyDescent="0.25">
      <c r="A1424" s="46" t="s">
        <v>92</v>
      </c>
      <c r="B1424" s="33"/>
      <c r="C1424" t="s">
        <v>87</v>
      </c>
      <c r="E1424" t="s">
        <v>622</v>
      </c>
      <c r="F1424" t="s">
        <v>623</v>
      </c>
      <c r="AH1424" s="51"/>
    </row>
    <row r="1425" spans="1:34" x14ac:dyDescent="0.25">
      <c r="A1425" s="46" t="s">
        <v>86</v>
      </c>
      <c r="B1425" s="33"/>
      <c r="C1425" t="s">
        <v>87</v>
      </c>
      <c r="E1425" t="s">
        <v>622</v>
      </c>
      <c r="F1425" t="s">
        <v>623</v>
      </c>
      <c r="AH1425" s="51"/>
    </row>
    <row r="1426" spans="1:34" ht="15.75" thickBot="1" x14ac:dyDescent="0.3">
      <c r="A1426" s="60" t="s">
        <v>86</v>
      </c>
      <c r="B1426" s="59"/>
      <c r="C1426" s="54" t="s">
        <v>87</v>
      </c>
      <c r="D1426" s="54" t="s">
        <v>473</v>
      </c>
      <c r="E1426" s="54" t="s">
        <v>622</v>
      </c>
      <c r="F1426" s="54" t="s">
        <v>623</v>
      </c>
      <c r="G1426" s="54"/>
      <c r="H1426" s="54"/>
      <c r="I1426" s="54"/>
      <c r="J1426" s="54"/>
      <c r="K1426" s="54"/>
      <c r="L1426" s="54"/>
      <c r="M1426" s="54"/>
      <c r="N1426" s="54"/>
      <c r="O1426" s="54"/>
      <c r="P1426" s="54"/>
      <c r="Q1426" s="54"/>
      <c r="R1426" s="54"/>
      <c r="S1426" s="54"/>
      <c r="T1426" s="54"/>
      <c r="U1426" s="54"/>
      <c r="V1426" s="54"/>
      <c r="W1426" s="54"/>
      <c r="X1426" s="54"/>
      <c r="Y1426" s="54"/>
      <c r="Z1426" s="54"/>
      <c r="AA1426" s="54"/>
      <c r="AB1426" s="54"/>
      <c r="AC1426" s="54"/>
      <c r="AD1426" s="54"/>
      <c r="AE1426" s="54"/>
      <c r="AF1426" s="54"/>
      <c r="AG1426" s="54"/>
      <c r="AH1426" s="57"/>
    </row>
    <row r="1427" spans="1:34" ht="15.75" thickTop="1" x14ac:dyDescent="0.25">
      <c r="A1427" s="43" t="s">
        <v>86</v>
      </c>
      <c r="B1427" s="40"/>
      <c r="C1427" s="58" t="s">
        <v>87</v>
      </c>
      <c r="D1427" s="58" t="s">
        <v>472</v>
      </c>
      <c r="E1427" s="58" t="s">
        <v>624</v>
      </c>
      <c r="F1427" s="58" t="s">
        <v>625</v>
      </c>
      <c r="G1427" s="58"/>
      <c r="H1427" s="58"/>
      <c r="I1427" s="58"/>
      <c r="J1427" s="58"/>
      <c r="K1427" s="58"/>
      <c r="L1427" s="58"/>
      <c r="M1427" s="58"/>
      <c r="N1427" s="58"/>
      <c r="O1427" s="58"/>
      <c r="P1427" s="58"/>
      <c r="Q1427" s="58"/>
      <c r="R1427" s="58"/>
      <c r="S1427" s="58"/>
      <c r="T1427" s="58"/>
      <c r="U1427" s="58"/>
      <c r="V1427" s="58"/>
      <c r="W1427" s="58"/>
      <c r="X1427" s="58"/>
      <c r="Y1427" s="58"/>
      <c r="Z1427" s="58"/>
      <c r="AA1427" s="58"/>
      <c r="AB1427" s="58"/>
      <c r="AC1427" s="58"/>
      <c r="AD1427" s="58"/>
      <c r="AE1427" s="58"/>
      <c r="AF1427" s="58"/>
      <c r="AG1427" s="58"/>
      <c r="AH1427" s="61"/>
    </row>
    <row r="1428" spans="1:34" x14ac:dyDescent="0.25">
      <c r="A1428" s="46" t="s">
        <v>86</v>
      </c>
      <c r="B1428" s="33"/>
      <c r="C1428" t="s">
        <v>87</v>
      </c>
      <c r="E1428" t="s">
        <v>624</v>
      </c>
      <c r="F1428" t="s">
        <v>625</v>
      </c>
      <c r="AH1428" s="51"/>
    </row>
    <row r="1429" spans="1:34" x14ac:dyDescent="0.25">
      <c r="A1429" s="46" t="s">
        <v>86</v>
      </c>
      <c r="B1429" s="33"/>
      <c r="C1429" t="s">
        <v>87</v>
      </c>
      <c r="E1429" t="s">
        <v>624</v>
      </c>
      <c r="F1429" t="s">
        <v>625</v>
      </c>
      <c r="AH1429" s="51"/>
    </row>
    <row r="1430" spans="1:34" x14ac:dyDescent="0.25">
      <c r="A1430" s="46" t="s">
        <v>84</v>
      </c>
      <c r="B1430" s="33"/>
      <c r="C1430" t="s">
        <v>83</v>
      </c>
      <c r="E1430" t="s">
        <v>624</v>
      </c>
      <c r="F1430" t="s">
        <v>625</v>
      </c>
      <c r="AH1430" s="51"/>
    </row>
    <row r="1431" spans="1:34" x14ac:dyDescent="0.25">
      <c r="A1431" s="46" t="s">
        <v>85</v>
      </c>
      <c r="B1431" s="33"/>
      <c r="C1431" t="s">
        <v>86</v>
      </c>
      <c r="E1431" t="s">
        <v>624</v>
      </c>
      <c r="F1431" t="s">
        <v>625</v>
      </c>
      <c r="AH1431" s="51"/>
    </row>
    <row r="1432" spans="1:34" x14ac:dyDescent="0.25">
      <c r="A1432" s="46" t="s">
        <v>86</v>
      </c>
      <c r="B1432" s="33"/>
      <c r="C1432" t="s">
        <v>87</v>
      </c>
      <c r="E1432" t="s">
        <v>624</v>
      </c>
      <c r="F1432" t="s">
        <v>625</v>
      </c>
      <c r="AH1432" s="51"/>
    </row>
    <row r="1433" spans="1:34" x14ac:dyDescent="0.25">
      <c r="A1433" s="46" t="s">
        <v>86</v>
      </c>
      <c r="B1433" s="33"/>
      <c r="C1433" t="s">
        <v>87</v>
      </c>
      <c r="E1433" t="s">
        <v>624</v>
      </c>
      <c r="F1433" t="s">
        <v>625</v>
      </c>
      <c r="AH1433" s="51"/>
    </row>
    <row r="1434" spans="1:34" x14ac:dyDescent="0.25">
      <c r="A1434" s="46" t="s">
        <v>86</v>
      </c>
      <c r="B1434" s="33"/>
      <c r="C1434" t="s">
        <v>87</v>
      </c>
      <c r="E1434" t="s">
        <v>624</v>
      </c>
      <c r="F1434" t="s">
        <v>625</v>
      </c>
      <c r="AH1434" s="51"/>
    </row>
    <row r="1435" spans="1:34" x14ac:dyDescent="0.25">
      <c r="A1435" s="46" t="s">
        <v>82</v>
      </c>
      <c r="B1435" s="33"/>
      <c r="C1435" t="s">
        <v>83</v>
      </c>
      <c r="E1435" t="s">
        <v>624</v>
      </c>
      <c r="F1435" t="s">
        <v>625</v>
      </c>
      <c r="AH1435" s="51"/>
    </row>
    <row r="1436" spans="1:34" x14ac:dyDescent="0.25">
      <c r="A1436" s="46" t="s">
        <v>86</v>
      </c>
      <c r="B1436" s="33"/>
      <c r="C1436" t="s">
        <v>87</v>
      </c>
      <c r="E1436" t="s">
        <v>624</v>
      </c>
      <c r="F1436" t="s">
        <v>625</v>
      </c>
      <c r="AH1436" s="51"/>
    </row>
    <row r="1437" spans="1:34" x14ac:dyDescent="0.25">
      <c r="A1437" s="46" t="s">
        <v>86</v>
      </c>
      <c r="B1437" s="33"/>
      <c r="C1437" t="s">
        <v>87</v>
      </c>
      <c r="E1437" t="s">
        <v>624</v>
      </c>
      <c r="F1437" t="s">
        <v>625</v>
      </c>
      <c r="AH1437" s="51"/>
    </row>
    <row r="1438" spans="1:34" x14ac:dyDescent="0.25">
      <c r="A1438" s="46" t="s">
        <v>86</v>
      </c>
      <c r="B1438" s="33"/>
      <c r="C1438" t="s">
        <v>87</v>
      </c>
      <c r="E1438" t="s">
        <v>624</v>
      </c>
      <c r="F1438" t="s">
        <v>625</v>
      </c>
      <c r="AH1438" s="51"/>
    </row>
    <row r="1439" spans="1:34" x14ac:dyDescent="0.25">
      <c r="A1439" s="46" t="s">
        <v>86</v>
      </c>
      <c r="B1439" s="33"/>
      <c r="C1439" t="s">
        <v>87</v>
      </c>
      <c r="E1439" t="s">
        <v>624</v>
      </c>
      <c r="F1439" t="s">
        <v>625</v>
      </c>
      <c r="AH1439" s="51"/>
    </row>
    <row r="1440" spans="1:34" x14ac:dyDescent="0.25">
      <c r="A1440" s="46" t="s">
        <v>84</v>
      </c>
      <c r="B1440" s="33"/>
      <c r="C1440" t="s">
        <v>83</v>
      </c>
      <c r="E1440" t="s">
        <v>624</v>
      </c>
      <c r="F1440" t="s">
        <v>625</v>
      </c>
      <c r="AH1440" s="51"/>
    </row>
    <row r="1441" spans="1:34" x14ac:dyDescent="0.25">
      <c r="A1441" s="46" t="s">
        <v>84</v>
      </c>
      <c r="B1441" s="33"/>
      <c r="C1441" t="s">
        <v>83</v>
      </c>
      <c r="E1441" t="s">
        <v>624</v>
      </c>
      <c r="F1441" t="s">
        <v>625</v>
      </c>
      <c r="AH1441" s="51"/>
    </row>
    <row r="1442" spans="1:34" x14ac:dyDescent="0.25">
      <c r="A1442" s="46" t="s">
        <v>86</v>
      </c>
      <c r="B1442" s="33"/>
      <c r="C1442" t="s">
        <v>87</v>
      </c>
      <c r="E1442" t="s">
        <v>624</v>
      </c>
      <c r="F1442" t="s">
        <v>625</v>
      </c>
      <c r="AH1442" s="51"/>
    </row>
    <row r="1443" spans="1:34" x14ac:dyDescent="0.25">
      <c r="A1443" s="46" t="s">
        <v>86</v>
      </c>
      <c r="B1443" s="33"/>
      <c r="C1443" t="s">
        <v>87</v>
      </c>
      <c r="E1443" t="s">
        <v>624</v>
      </c>
      <c r="F1443" t="s">
        <v>625</v>
      </c>
      <c r="AH1443" s="51"/>
    </row>
    <row r="1444" spans="1:34" x14ac:dyDescent="0.25">
      <c r="A1444" s="46" t="s">
        <v>138</v>
      </c>
      <c r="B1444" s="33"/>
      <c r="C1444" t="s">
        <v>94</v>
      </c>
      <c r="E1444" t="s">
        <v>624</v>
      </c>
      <c r="F1444" t="s">
        <v>625</v>
      </c>
      <c r="AH1444" s="51"/>
    </row>
    <row r="1445" spans="1:34" x14ac:dyDescent="0.25">
      <c r="A1445" s="46" t="s">
        <v>86</v>
      </c>
      <c r="B1445" s="33"/>
      <c r="C1445" t="s">
        <v>87</v>
      </c>
      <c r="E1445" t="s">
        <v>624</v>
      </c>
      <c r="F1445" t="s">
        <v>625</v>
      </c>
      <c r="AH1445" s="51"/>
    </row>
    <row r="1446" spans="1:34" x14ac:dyDescent="0.25">
      <c r="A1446" s="46" t="s">
        <v>86</v>
      </c>
      <c r="B1446" s="33"/>
      <c r="C1446" t="s">
        <v>87</v>
      </c>
      <c r="E1446" t="s">
        <v>624</v>
      </c>
      <c r="F1446" t="s">
        <v>625</v>
      </c>
      <c r="AH1446" s="51"/>
    </row>
    <row r="1447" spans="1:34" x14ac:dyDescent="0.25">
      <c r="A1447" s="46" t="s">
        <v>82</v>
      </c>
      <c r="B1447" s="33"/>
      <c r="C1447" t="s">
        <v>83</v>
      </c>
      <c r="E1447" t="s">
        <v>624</v>
      </c>
      <c r="F1447" t="s">
        <v>625</v>
      </c>
      <c r="AH1447" s="51"/>
    </row>
    <row r="1448" spans="1:34" x14ac:dyDescent="0.25">
      <c r="A1448" s="46" t="s">
        <v>86</v>
      </c>
      <c r="B1448" s="33"/>
      <c r="C1448" t="s">
        <v>87</v>
      </c>
      <c r="E1448" t="s">
        <v>624</v>
      </c>
      <c r="F1448" t="s">
        <v>625</v>
      </c>
      <c r="AH1448" s="51"/>
    </row>
    <row r="1449" spans="1:34" x14ac:dyDescent="0.25">
      <c r="A1449" s="46" t="s">
        <v>86</v>
      </c>
      <c r="B1449" s="33"/>
      <c r="C1449" t="s">
        <v>87</v>
      </c>
      <c r="E1449" t="s">
        <v>624</v>
      </c>
      <c r="F1449" t="s">
        <v>625</v>
      </c>
      <c r="AH1449" s="51"/>
    </row>
    <row r="1450" spans="1:34" x14ac:dyDescent="0.25">
      <c r="A1450" s="46" t="s">
        <v>86</v>
      </c>
      <c r="B1450" s="33"/>
      <c r="C1450" t="s">
        <v>87</v>
      </c>
      <c r="E1450" t="s">
        <v>624</v>
      </c>
      <c r="F1450" t="s">
        <v>625</v>
      </c>
      <c r="AH1450" s="51"/>
    </row>
    <row r="1451" spans="1:34" ht="15.75" thickBot="1" x14ac:dyDescent="0.3">
      <c r="A1451" s="60" t="s">
        <v>84</v>
      </c>
      <c r="B1451" s="59"/>
      <c r="C1451" s="54" t="s">
        <v>83</v>
      </c>
      <c r="D1451" s="54" t="s">
        <v>473</v>
      </c>
      <c r="E1451" s="54" t="s">
        <v>624</v>
      </c>
      <c r="F1451" s="54" t="s">
        <v>625</v>
      </c>
      <c r="G1451" s="54"/>
      <c r="H1451" s="54"/>
      <c r="I1451" s="54"/>
      <c r="J1451" s="54"/>
      <c r="K1451" s="54"/>
      <c r="L1451" s="54"/>
      <c r="M1451" s="54"/>
      <c r="N1451" s="54"/>
      <c r="O1451" s="54"/>
      <c r="P1451" s="54"/>
      <c r="Q1451" s="54"/>
      <c r="R1451" s="54"/>
      <c r="S1451" s="54"/>
      <c r="T1451" s="54"/>
      <c r="U1451" s="54"/>
      <c r="V1451" s="54"/>
      <c r="W1451" s="54"/>
      <c r="X1451" s="54"/>
      <c r="Y1451" s="54"/>
      <c r="Z1451" s="54"/>
      <c r="AA1451" s="54"/>
      <c r="AB1451" s="54"/>
      <c r="AC1451" s="54"/>
      <c r="AD1451" s="54"/>
      <c r="AE1451" s="54"/>
      <c r="AF1451" s="54"/>
      <c r="AG1451" s="54"/>
      <c r="AH1451" s="57"/>
    </row>
    <row r="1452" spans="1:34" ht="15.75" thickTop="1" x14ac:dyDescent="0.25">
      <c r="A1452" s="43" t="s">
        <v>166</v>
      </c>
      <c r="B1452" s="40"/>
      <c r="C1452" s="58" t="s">
        <v>94</v>
      </c>
      <c r="D1452" s="58" t="s">
        <v>472</v>
      </c>
      <c r="E1452" s="58" t="s">
        <v>626</v>
      </c>
      <c r="F1452" s="58" t="s">
        <v>627</v>
      </c>
      <c r="G1452" s="58"/>
      <c r="H1452" s="58"/>
      <c r="I1452" s="58"/>
      <c r="J1452" s="58"/>
      <c r="K1452" s="58"/>
      <c r="L1452" s="58"/>
      <c r="M1452" s="58"/>
      <c r="N1452" s="58"/>
      <c r="O1452" s="58"/>
      <c r="P1452" s="58"/>
      <c r="Q1452" s="58"/>
      <c r="R1452" s="58"/>
      <c r="S1452" s="58"/>
      <c r="T1452" s="58"/>
      <c r="U1452" s="58"/>
      <c r="V1452" s="58"/>
      <c r="W1452" s="58"/>
      <c r="X1452" s="58"/>
      <c r="Y1452" s="58"/>
      <c r="Z1452" s="58"/>
      <c r="AA1452" s="58"/>
      <c r="AB1452" s="58"/>
      <c r="AC1452" s="58"/>
      <c r="AD1452" s="58"/>
      <c r="AE1452" s="58"/>
      <c r="AF1452" s="58"/>
      <c r="AG1452" s="58"/>
      <c r="AH1452" s="61"/>
    </row>
    <row r="1453" spans="1:34" x14ac:dyDescent="0.25">
      <c r="A1453" s="46" t="s">
        <v>145</v>
      </c>
      <c r="B1453" s="33"/>
      <c r="C1453" t="s">
        <v>83</v>
      </c>
      <c r="E1453" t="s">
        <v>626</v>
      </c>
      <c r="F1453" t="s">
        <v>627</v>
      </c>
      <c r="AH1453" s="51"/>
    </row>
    <row r="1454" spans="1:34" x14ac:dyDescent="0.25">
      <c r="A1454" s="46" t="s">
        <v>82</v>
      </c>
      <c r="B1454" s="33"/>
      <c r="C1454" t="s">
        <v>83</v>
      </c>
      <c r="E1454" t="s">
        <v>626</v>
      </c>
      <c r="F1454" t="s">
        <v>627</v>
      </c>
      <c r="AH1454" s="51"/>
    </row>
    <row r="1455" spans="1:34" x14ac:dyDescent="0.25">
      <c r="A1455" s="46" t="s">
        <v>86</v>
      </c>
      <c r="B1455" s="33"/>
      <c r="C1455" t="s">
        <v>87</v>
      </c>
      <c r="E1455" t="s">
        <v>626</v>
      </c>
      <c r="F1455" t="s">
        <v>627</v>
      </c>
      <c r="AH1455" s="51"/>
    </row>
    <row r="1456" spans="1:34" x14ac:dyDescent="0.25">
      <c r="A1456" s="46" t="s">
        <v>86</v>
      </c>
      <c r="B1456" s="33"/>
      <c r="C1456" t="s">
        <v>87</v>
      </c>
      <c r="E1456" t="s">
        <v>626</v>
      </c>
      <c r="F1456" t="s">
        <v>627</v>
      </c>
      <c r="AH1456" s="51"/>
    </row>
    <row r="1457" spans="1:34" x14ac:dyDescent="0.25">
      <c r="A1457" s="46" t="s">
        <v>91</v>
      </c>
      <c r="B1457" s="33"/>
      <c r="C1457" t="s">
        <v>89</v>
      </c>
      <c r="E1457" t="s">
        <v>626</v>
      </c>
      <c r="F1457" t="s">
        <v>627</v>
      </c>
      <c r="AH1457" s="51"/>
    </row>
    <row r="1458" spans="1:34" x14ac:dyDescent="0.25">
      <c r="A1458" s="46" t="s">
        <v>82</v>
      </c>
      <c r="B1458" s="33"/>
      <c r="C1458" t="s">
        <v>83</v>
      </c>
      <c r="E1458" t="s">
        <v>626</v>
      </c>
      <c r="F1458" t="s">
        <v>627</v>
      </c>
      <c r="AH1458" s="51"/>
    </row>
    <row r="1459" spans="1:34" x14ac:dyDescent="0.25">
      <c r="A1459" s="46" t="s">
        <v>145</v>
      </c>
      <c r="B1459" s="33"/>
      <c r="C1459" t="s">
        <v>83</v>
      </c>
      <c r="E1459" t="s">
        <v>626</v>
      </c>
      <c r="F1459" t="s">
        <v>627</v>
      </c>
      <c r="AH1459" s="51"/>
    </row>
    <row r="1460" spans="1:34" x14ac:dyDescent="0.25">
      <c r="A1460" s="46" t="s">
        <v>82</v>
      </c>
      <c r="B1460" s="33"/>
      <c r="C1460" t="s">
        <v>83</v>
      </c>
      <c r="E1460" t="s">
        <v>626</v>
      </c>
      <c r="F1460" t="s">
        <v>627</v>
      </c>
      <c r="AH1460" s="51"/>
    </row>
    <row r="1461" spans="1:34" x14ac:dyDescent="0.25">
      <c r="A1461" s="46" t="s">
        <v>167</v>
      </c>
      <c r="B1461" s="33"/>
      <c r="C1461" t="s">
        <v>94</v>
      </c>
      <c r="E1461" t="s">
        <v>626</v>
      </c>
      <c r="F1461" t="s">
        <v>627</v>
      </c>
      <c r="AH1461" s="51"/>
    </row>
    <row r="1462" spans="1:34" x14ac:dyDescent="0.25">
      <c r="A1462" s="46" t="s">
        <v>84</v>
      </c>
      <c r="B1462" s="33"/>
      <c r="C1462" t="s">
        <v>83</v>
      </c>
      <c r="E1462" t="s">
        <v>626</v>
      </c>
      <c r="F1462" t="s">
        <v>627</v>
      </c>
      <c r="AH1462" s="51"/>
    </row>
    <row r="1463" spans="1:34" x14ac:dyDescent="0.25">
      <c r="A1463" s="46" t="s">
        <v>86</v>
      </c>
      <c r="B1463" s="33"/>
      <c r="C1463" t="s">
        <v>87</v>
      </c>
      <c r="E1463" t="s">
        <v>626</v>
      </c>
      <c r="F1463" t="s">
        <v>627</v>
      </c>
      <c r="AH1463" s="51"/>
    </row>
    <row r="1464" spans="1:34" x14ac:dyDescent="0.25">
      <c r="A1464" s="46" t="s">
        <v>86</v>
      </c>
      <c r="B1464" s="33"/>
      <c r="C1464" t="s">
        <v>87</v>
      </c>
      <c r="E1464" t="s">
        <v>626</v>
      </c>
      <c r="F1464" t="s">
        <v>627</v>
      </c>
      <c r="AH1464" s="51"/>
    </row>
    <row r="1465" spans="1:34" x14ac:dyDescent="0.25">
      <c r="A1465" s="46" t="s">
        <v>86</v>
      </c>
      <c r="B1465" s="33"/>
      <c r="C1465" t="s">
        <v>87</v>
      </c>
      <c r="E1465" t="s">
        <v>626</v>
      </c>
      <c r="F1465" t="s">
        <v>627</v>
      </c>
      <c r="AH1465" s="51"/>
    </row>
    <row r="1466" spans="1:34" x14ac:dyDescent="0.25">
      <c r="A1466" s="46" t="s">
        <v>167</v>
      </c>
      <c r="B1466" s="33"/>
      <c r="C1466" t="s">
        <v>94</v>
      </c>
      <c r="E1466" t="s">
        <v>626</v>
      </c>
      <c r="F1466" t="s">
        <v>627</v>
      </c>
      <c r="AH1466" s="51"/>
    </row>
    <row r="1467" spans="1:34" x14ac:dyDescent="0.25">
      <c r="A1467" s="46" t="s">
        <v>145</v>
      </c>
      <c r="B1467" s="33"/>
      <c r="C1467" t="s">
        <v>83</v>
      </c>
      <c r="E1467" t="s">
        <v>626</v>
      </c>
      <c r="F1467" t="s">
        <v>627</v>
      </c>
      <c r="AH1467" s="51"/>
    </row>
    <row r="1468" spans="1:34" x14ac:dyDescent="0.25">
      <c r="A1468" s="46" t="s">
        <v>84</v>
      </c>
      <c r="B1468" s="33"/>
      <c r="C1468" t="s">
        <v>83</v>
      </c>
      <c r="E1468" t="s">
        <v>626</v>
      </c>
      <c r="F1468" t="s">
        <v>627</v>
      </c>
      <c r="AH1468" s="51"/>
    </row>
    <row r="1469" spans="1:34" x14ac:dyDescent="0.25">
      <c r="A1469" s="46" t="s">
        <v>82</v>
      </c>
      <c r="B1469" s="33"/>
      <c r="C1469" t="s">
        <v>83</v>
      </c>
      <c r="E1469" t="s">
        <v>626</v>
      </c>
      <c r="F1469" t="s">
        <v>627</v>
      </c>
      <c r="AH1469" s="51"/>
    </row>
    <row r="1470" spans="1:34" x14ac:dyDescent="0.25">
      <c r="A1470" s="46" t="s">
        <v>86</v>
      </c>
      <c r="B1470" s="33"/>
      <c r="C1470" t="s">
        <v>87</v>
      </c>
      <c r="E1470" t="s">
        <v>626</v>
      </c>
      <c r="F1470" t="s">
        <v>627</v>
      </c>
      <c r="AH1470" s="51"/>
    </row>
    <row r="1471" spans="1:34" x14ac:dyDescent="0.25">
      <c r="A1471" s="46" t="s">
        <v>145</v>
      </c>
      <c r="B1471" s="33"/>
      <c r="C1471" t="s">
        <v>83</v>
      </c>
      <c r="E1471" t="s">
        <v>626</v>
      </c>
      <c r="F1471" t="s">
        <v>627</v>
      </c>
      <c r="AH1471" s="51"/>
    </row>
    <row r="1472" spans="1:34" x14ac:dyDescent="0.25">
      <c r="A1472" s="46" t="s">
        <v>82</v>
      </c>
      <c r="B1472" s="33"/>
      <c r="C1472" t="s">
        <v>83</v>
      </c>
      <c r="E1472" t="s">
        <v>626</v>
      </c>
      <c r="F1472" t="s">
        <v>627</v>
      </c>
      <c r="AH1472" s="51"/>
    </row>
    <row r="1473" spans="1:34" x14ac:dyDescent="0.25">
      <c r="A1473" s="46" t="s">
        <v>86</v>
      </c>
      <c r="B1473" s="33"/>
      <c r="C1473" t="s">
        <v>87</v>
      </c>
      <c r="E1473" t="s">
        <v>626</v>
      </c>
      <c r="F1473" t="s">
        <v>627</v>
      </c>
      <c r="AH1473" s="51"/>
    </row>
    <row r="1474" spans="1:34" x14ac:dyDescent="0.25">
      <c r="A1474" s="46" t="s">
        <v>86</v>
      </c>
      <c r="B1474" s="33"/>
      <c r="C1474" t="s">
        <v>87</v>
      </c>
      <c r="E1474" t="s">
        <v>626</v>
      </c>
      <c r="F1474" t="s">
        <v>627</v>
      </c>
      <c r="AH1474" s="51"/>
    </row>
    <row r="1475" spans="1:34" x14ac:dyDescent="0.25">
      <c r="A1475" s="46" t="s">
        <v>86</v>
      </c>
      <c r="B1475" s="33"/>
      <c r="C1475" t="s">
        <v>87</v>
      </c>
      <c r="E1475" t="s">
        <v>626</v>
      </c>
      <c r="F1475" t="s">
        <v>627</v>
      </c>
      <c r="AH1475" s="51"/>
    </row>
    <row r="1476" spans="1:34" ht="15.75" thickBot="1" x14ac:dyDescent="0.3">
      <c r="A1476" s="60" t="s">
        <v>145</v>
      </c>
      <c r="B1476" s="59"/>
      <c r="C1476" s="54" t="s">
        <v>83</v>
      </c>
      <c r="D1476" s="54" t="s">
        <v>473</v>
      </c>
      <c r="E1476" s="54" t="s">
        <v>626</v>
      </c>
      <c r="F1476" s="54" t="s">
        <v>627</v>
      </c>
      <c r="G1476" s="54"/>
      <c r="H1476" s="54"/>
      <c r="I1476" s="54"/>
      <c r="J1476" s="54"/>
      <c r="K1476" s="54"/>
      <c r="L1476" s="54"/>
      <c r="M1476" s="54"/>
      <c r="N1476" s="54"/>
      <c r="O1476" s="54"/>
      <c r="P1476" s="54"/>
      <c r="Q1476" s="54"/>
      <c r="R1476" s="54"/>
      <c r="S1476" s="54"/>
      <c r="T1476" s="54"/>
      <c r="U1476" s="54"/>
      <c r="V1476" s="54"/>
      <c r="W1476" s="54"/>
      <c r="X1476" s="54"/>
      <c r="Y1476" s="54"/>
      <c r="Z1476" s="54"/>
      <c r="AA1476" s="54"/>
      <c r="AB1476" s="54"/>
      <c r="AC1476" s="54"/>
      <c r="AD1476" s="54"/>
      <c r="AE1476" s="54"/>
      <c r="AF1476" s="54"/>
      <c r="AG1476" s="54"/>
      <c r="AH1476" s="57"/>
    </row>
    <row r="1477" spans="1:34" ht="15.75" thickTop="1" x14ac:dyDescent="0.25">
      <c r="A1477" s="43" t="s">
        <v>84</v>
      </c>
      <c r="B1477" s="40"/>
      <c r="C1477" s="58" t="s">
        <v>83</v>
      </c>
      <c r="D1477" s="58" t="s">
        <v>472</v>
      </c>
      <c r="E1477" s="58" t="s">
        <v>630</v>
      </c>
      <c r="F1477" s="58" t="s">
        <v>631</v>
      </c>
      <c r="G1477" s="58"/>
      <c r="H1477" s="58"/>
      <c r="I1477" s="58"/>
      <c r="J1477" s="58"/>
      <c r="K1477" s="58"/>
      <c r="L1477" s="58"/>
      <c r="M1477" s="58"/>
      <c r="N1477" s="58"/>
      <c r="O1477" s="58"/>
      <c r="P1477" s="58"/>
      <c r="Q1477" s="58"/>
      <c r="R1477" s="58"/>
      <c r="S1477" s="58"/>
      <c r="T1477" s="58"/>
      <c r="U1477" s="58"/>
      <c r="V1477" s="58"/>
      <c r="W1477" s="58"/>
      <c r="X1477" s="58"/>
      <c r="Y1477" s="58"/>
      <c r="Z1477" s="58"/>
      <c r="AA1477" s="58"/>
      <c r="AB1477" s="58"/>
      <c r="AC1477" s="58"/>
      <c r="AD1477" s="58"/>
      <c r="AE1477" s="58"/>
      <c r="AF1477" s="58"/>
      <c r="AG1477" s="58"/>
      <c r="AH1477" s="61"/>
    </row>
    <row r="1478" spans="1:34" x14ac:dyDescent="0.25">
      <c r="A1478" s="46" t="s">
        <v>86</v>
      </c>
      <c r="B1478" s="33"/>
      <c r="C1478" t="s">
        <v>87</v>
      </c>
      <c r="E1478" t="s">
        <v>630</v>
      </c>
      <c r="F1478" t="s">
        <v>631</v>
      </c>
      <c r="AH1478" s="51"/>
    </row>
    <row r="1479" spans="1:34" x14ac:dyDescent="0.25">
      <c r="A1479" s="46" t="s">
        <v>86</v>
      </c>
      <c r="B1479" s="33"/>
      <c r="C1479" t="s">
        <v>87</v>
      </c>
      <c r="E1479" t="s">
        <v>630</v>
      </c>
      <c r="F1479" t="s">
        <v>631</v>
      </c>
      <c r="AH1479" s="51"/>
    </row>
    <row r="1480" spans="1:34" x14ac:dyDescent="0.25">
      <c r="A1480" s="46" t="s">
        <v>129</v>
      </c>
      <c r="B1480" s="33"/>
      <c r="C1480" t="s">
        <v>94</v>
      </c>
      <c r="E1480" t="s">
        <v>630</v>
      </c>
      <c r="F1480" t="s">
        <v>631</v>
      </c>
      <c r="AH1480" s="51"/>
    </row>
    <row r="1481" spans="1:34" x14ac:dyDescent="0.25">
      <c r="A1481" s="46" t="s">
        <v>84</v>
      </c>
      <c r="B1481" s="33"/>
      <c r="C1481" t="s">
        <v>83</v>
      </c>
      <c r="E1481" t="s">
        <v>630</v>
      </c>
      <c r="F1481" t="s">
        <v>631</v>
      </c>
      <c r="AH1481" s="51"/>
    </row>
    <row r="1482" spans="1:34" x14ac:dyDescent="0.25">
      <c r="A1482" s="46" t="s">
        <v>92</v>
      </c>
      <c r="B1482" s="33"/>
      <c r="C1482" t="s">
        <v>87</v>
      </c>
      <c r="E1482" t="s">
        <v>630</v>
      </c>
      <c r="F1482" t="s">
        <v>631</v>
      </c>
      <c r="AH1482" s="51"/>
    </row>
    <row r="1483" spans="1:34" x14ac:dyDescent="0.25">
      <c r="A1483" s="46" t="s">
        <v>91</v>
      </c>
      <c r="B1483" s="33"/>
      <c r="C1483" t="s">
        <v>89</v>
      </c>
      <c r="E1483" t="s">
        <v>630</v>
      </c>
      <c r="F1483" t="s">
        <v>631</v>
      </c>
      <c r="AH1483" s="51"/>
    </row>
    <row r="1484" spans="1:34" x14ac:dyDescent="0.25">
      <c r="A1484" s="46" t="s">
        <v>91</v>
      </c>
      <c r="B1484" s="33"/>
      <c r="C1484" t="s">
        <v>89</v>
      </c>
      <c r="E1484" t="s">
        <v>630</v>
      </c>
      <c r="F1484" t="s">
        <v>631</v>
      </c>
      <c r="AH1484" s="51"/>
    </row>
    <row r="1485" spans="1:34" x14ac:dyDescent="0.25">
      <c r="A1485" s="46" t="s">
        <v>92</v>
      </c>
      <c r="B1485" s="33"/>
      <c r="C1485" t="s">
        <v>87</v>
      </c>
      <c r="E1485" t="s">
        <v>630</v>
      </c>
      <c r="F1485" t="s">
        <v>631</v>
      </c>
      <c r="AH1485" s="51"/>
    </row>
    <row r="1486" spans="1:34" x14ac:dyDescent="0.25">
      <c r="A1486" s="46" t="s">
        <v>84</v>
      </c>
      <c r="B1486" s="33"/>
      <c r="C1486" t="s">
        <v>83</v>
      </c>
      <c r="E1486" t="s">
        <v>630</v>
      </c>
      <c r="F1486" t="s">
        <v>631</v>
      </c>
      <c r="AH1486" s="51"/>
    </row>
    <row r="1487" spans="1:34" x14ac:dyDescent="0.25">
      <c r="A1487" s="46" t="s">
        <v>92</v>
      </c>
      <c r="B1487" s="33"/>
      <c r="C1487" t="s">
        <v>87</v>
      </c>
      <c r="E1487" t="s">
        <v>630</v>
      </c>
      <c r="F1487" t="s">
        <v>631</v>
      </c>
      <c r="AH1487" s="51"/>
    </row>
    <row r="1488" spans="1:34" x14ac:dyDescent="0.25">
      <c r="A1488" s="46" t="s">
        <v>86</v>
      </c>
      <c r="B1488" s="33"/>
      <c r="C1488" t="s">
        <v>87</v>
      </c>
      <c r="E1488" t="s">
        <v>630</v>
      </c>
      <c r="F1488" t="s">
        <v>631</v>
      </c>
      <c r="AH1488" s="51"/>
    </row>
    <row r="1489" spans="1:34" x14ac:dyDescent="0.25">
      <c r="A1489" s="46" t="s">
        <v>82</v>
      </c>
      <c r="B1489" s="33"/>
      <c r="C1489" t="s">
        <v>83</v>
      </c>
      <c r="E1489" t="s">
        <v>630</v>
      </c>
      <c r="F1489" t="s">
        <v>631</v>
      </c>
      <c r="AH1489" s="51"/>
    </row>
    <row r="1490" spans="1:34" x14ac:dyDescent="0.25">
      <c r="A1490" s="46" t="s">
        <v>84</v>
      </c>
      <c r="B1490" s="33"/>
      <c r="C1490" t="s">
        <v>83</v>
      </c>
      <c r="E1490" t="s">
        <v>630</v>
      </c>
      <c r="F1490" t="s">
        <v>631</v>
      </c>
      <c r="AH1490" s="51"/>
    </row>
    <row r="1491" spans="1:34" x14ac:dyDescent="0.25">
      <c r="A1491" s="46" t="s">
        <v>85</v>
      </c>
      <c r="B1491" s="33"/>
      <c r="C1491" t="s">
        <v>86</v>
      </c>
      <c r="E1491" t="s">
        <v>630</v>
      </c>
      <c r="F1491" t="s">
        <v>631</v>
      </c>
      <c r="AH1491" s="51"/>
    </row>
    <row r="1492" spans="1:34" x14ac:dyDescent="0.25">
      <c r="A1492" s="46" t="s">
        <v>85</v>
      </c>
      <c r="B1492" s="33"/>
      <c r="C1492" t="s">
        <v>86</v>
      </c>
      <c r="E1492" t="s">
        <v>630</v>
      </c>
      <c r="F1492" t="s">
        <v>631</v>
      </c>
      <c r="AH1492" s="51"/>
    </row>
    <row r="1493" spans="1:34" x14ac:dyDescent="0.25">
      <c r="A1493" s="46" t="s">
        <v>82</v>
      </c>
      <c r="B1493" s="33"/>
      <c r="C1493" t="s">
        <v>83</v>
      </c>
      <c r="E1493" t="s">
        <v>630</v>
      </c>
      <c r="F1493" t="s">
        <v>631</v>
      </c>
      <c r="AH1493" s="51"/>
    </row>
    <row r="1494" spans="1:34" x14ac:dyDescent="0.25">
      <c r="A1494" s="46" t="s">
        <v>86</v>
      </c>
      <c r="B1494" s="33"/>
      <c r="C1494" t="s">
        <v>87</v>
      </c>
      <c r="E1494" t="s">
        <v>630</v>
      </c>
      <c r="F1494" t="s">
        <v>631</v>
      </c>
      <c r="AH1494" s="51"/>
    </row>
    <row r="1495" spans="1:34" x14ac:dyDescent="0.25">
      <c r="A1495" s="46" t="s">
        <v>82</v>
      </c>
      <c r="B1495" s="33"/>
      <c r="C1495" t="s">
        <v>83</v>
      </c>
      <c r="E1495" t="s">
        <v>630</v>
      </c>
      <c r="F1495" t="s">
        <v>631</v>
      </c>
      <c r="AH1495" s="51"/>
    </row>
    <row r="1496" spans="1:34" x14ac:dyDescent="0.25">
      <c r="A1496" s="46" t="s">
        <v>84</v>
      </c>
      <c r="B1496" s="33"/>
      <c r="C1496" t="s">
        <v>83</v>
      </c>
      <c r="E1496" t="s">
        <v>630</v>
      </c>
      <c r="F1496" t="s">
        <v>631</v>
      </c>
      <c r="AH1496" s="51"/>
    </row>
    <row r="1497" spans="1:34" x14ac:dyDescent="0.25">
      <c r="A1497" s="46" t="s">
        <v>86</v>
      </c>
      <c r="B1497" s="33"/>
      <c r="C1497" t="s">
        <v>87</v>
      </c>
      <c r="E1497" t="s">
        <v>630</v>
      </c>
      <c r="F1497" t="s">
        <v>631</v>
      </c>
      <c r="AH1497" s="51"/>
    </row>
    <row r="1498" spans="1:34" x14ac:dyDescent="0.25">
      <c r="A1498" s="46" t="s">
        <v>84</v>
      </c>
      <c r="B1498" s="33"/>
      <c r="C1498" t="s">
        <v>83</v>
      </c>
      <c r="E1498" t="s">
        <v>630</v>
      </c>
      <c r="F1498" t="s">
        <v>631</v>
      </c>
      <c r="AH1498" s="51"/>
    </row>
    <row r="1499" spans="1:34" x14ac:dyDescent="0.25">
      <c r="A1499" s="46" t="s">
        <v>145</v>
      </c>
      <c r="B1499" s="33"/>
      <c r="C1499" t="s">
        <v>83</v>
      </c>
      <c r="E1499" t="s">
        <v>630</v>
      </c>
      <c r="F1499" t="s">
        <v>631</v>
      </c>
      <c r="AH1499" s="51"/>
    </row>
    <row r="1500" spans="1:34" x14ac:dyDescent="0.25">
      <c r="A1500" s="46" t="s">
        <v>82</v>
      </c>
      <c r="B1500" s="33"/>
      <c r="C1500" t="s">
        <v>83</v>
      </c>
      <c r="E1500" t="s">
        <v>630</v>
      </c>
      <c r="F1500" t="s">
        <v>631</v>
      </c>
      <c r="AH1500" s="51"/>
    </row>
    <row r="1501" spans="1:34" ht="15.75" thickBot="1" x14ac:dyDescent="0.3">
      <c r="A1501" s="60" t="s">
        <v>85</v>
      </c>
      <c r="B1501" s="59"/>
      <c r="C1501" s="54" t="s">
        <v>86</v>
      </c>
      <c r="D1501" s="54" t="s">
        <v>473</v>
      </c>
      <c r="E1501" s="54" t="s">
        <v>630</v>
      </c>
      <c r="F1501" s="54" t="s">
        <v>631</v>
      </c>
      <c r="G1501" s="54"/>
      <c r="H1501" s="54"/>
      <c r="I1501" s="54"/>
      <c r="J1501" s="54"/>
      <c r="K1501" s="54"/>
      <c r="L1501" s="54"/>
      <c r="M1501" s="54"/>
      <c r="N1501" s="54"/>
      <c r="O1501" s="54"/>
      <c r="P1501" s="54"/>
      <c r="Q1501" s="54"/>
      <c r="R1501" s="54"/>
      <c r="S1501" s="54"/>
      <c r="T1501" s="54"/>
      <c r="U1501" s="54"/>
      <c r="V1501" s="54"/>
      <c r="W1501" s="54"/>
      <c r="X1501" s="54"/>
      <c r="Y1501" s="54"/>
      <c r="Z1501" s="54"/>
      <c r="AA1501" s="54"/>
      <c r="AB1501" s="54"/>
      <c r="AC1501" s="54"/>
      <c r="AD1501" s="54"/>
      <c r="AE1501" s="54"/>
      <c r="AF1501" s="54"/>
      <c r="AG1501" s="54"/>
      <c r="AH1501" s="57"/>
    </row>
    <row r="1502" spans="1:34" ht="15.75" thickTop="1" x14ac:dyDescent="0.25">
      <c r="A1502" s="43" t="s">
        <v>86</v>
      </c>
      <c r="B1502" s="40"/>
      <c r="C1502" s="58" t="s">
        <v>87</v>
      </c>
      <c r="D1502" s="58" t="s">
        <v>472</v>
      </c>
      <c r="E1502" s="58" t="s">
        <v>632</v>
      </c>
      <c r="F1502" s="58" t="s">
        <v>633</v>
      </c>
      <c r="G1502" s="58"/>
      <c r="H1502" s="58"/>
      <c r="I1502" s="58"/>
      <c r="J1502" s="58"/>
      <c r="K1502" s="58"/>
      <c r="L1502" s="58"/>
      <c r="M1502" s="58"/>
      <c r="N1502" s="58"/>
      <c r="O1502" s="58"/>
      <c r="P1502" s="58"/>
      <c r="Q1502" s="58"/>
      <c r="R1502" s="58"/>
      <c r="S1502" s="58"/>
      <c r="T1502" s="58"/>
      <c r="U1502" s="58"/>
      <c r="V1502" s="58"/>
      <c r="W1502" s="58"/>
      <c r="X1502" s="58"/>
      <c r="Y1502" s="58"/>
      <c r="Z1502" s="58"/>
      <c r="AA1502" s="58"/>
      <c r="AB1502" s="58"/>
      <c r="AC1502" s="58"/>
      <c r="AD1502" s="58"/>
      <c r="AE1502" s="58"/>
      <c r="AF1502" s="58"/>
      <c r="AG1502" s="58"/>
      <c r="AH1502" s="61"/>
    </row>
    <row r="1503" spans="1:34" x14ac:dyDescent="0.25">
      <c r="A1503" s="46" t="s">
        <v>86</v>
      </c>
      <c r="B1503" s="33"/>
      <c r="C1503" t="s">
        <v>87</v>
      </c>
      <c r="E1503" t="s">
        <v>632</v>
      </c>
      <c r="F1503" t="s">
        <v>633</v>
      </c>
      <c r="AH1503" s="51"/>
    </row>
    <row r="1504" spans="1:34" x14ac:dyDescent="0.25">
      <c r="A1504" s="46" t="s">
        <v>82</v>
      </c>
      <c r="B1504" s="33"/>
      <c r="C1504" t="s">
        <v>83</v>
      </c>
      <c r="E1504" t="s">
        <v>632</v>
      </c>
      <c r="F1504" t="s">
        <v>633</v>
      </c>
      <c r="AH1504" s="51"/>
    </row>
    <row r="1505" spans="1:34" x14ac:dyDescent="0.25">
      <c r="A1505" s="46" t="s">
        <v>86</v>
      </c>
      <c r="B1505" s="33"/>
      <c r="C1505" t="s">
        <v>87</v>
      </c>
      <c r="E1505" t="s">
        <v>632</v>
      </c>
      <c r="F1505" t="s">
        <v>633</v>
      </c>
      <c r="AH1505" s="51"/>
    </row>
    <row r="1506" spans="1:34" x14ac:dyDescent="0.25">
      <c r="A1506" s="46" t="s">
        <v>86</v>
      </c>
      <c r="B1506" s="33"/>
      <c r="C1506" t="s">
        <v>87</v>
      </c>
      <c r="E1506" t="s">
        <v>632</v>
      </c>
      <c r="F1506" t="s">
        <v>633</v>
      </c>
      <c r="AH1506" s="51"/>
    </row>
    <row r="1507" spans="1:34" x14ac:dyDescent="0.25">
      <c r="A1507" s="46" t="s">
        <v>86</v>
      </c>
      <c r="B1507" s="33"/>
      <c r="C1507" t="s">
        <v>87</v>
      </c>
      <c r="E1507" t="s">
        <v>632</v>
      </c>
      <c r="F1507" t="s">
        <v>633</v>
      </c>
      <c r="AH1507" s="51"/>
    </row>
    <row r="1508" spans="1:34" x14ac:dyDescent="0.25">
      <c r="A1508" s="46" t="s">
        <v>86</v>
      </c>
      <c r="B1508" s="33"/>
      <c r="C1508" t="s">
        <v>87</v>
      </c>
      <c r="E1508" t="s">
        <v>632</v>
      </c>
      <c r="F1508" t="s">
        <v>633</v>
      </c>
      <c r="AH1508" s="51"/>
    </row>
    <row r="1509" spans="1:34" x14ac:dyDescent="0.25">
      <c r="A1509" s="46" t="s">
        <v>86</v>
      </c>
      <c r="B1509" s="33"/>
      <c r="C1509" t="s">
        <v>87</v>
      </c>
      <c r="E1509" t="s">
        <v>632</v>
      </c>
      <c r="F1509" t="s">
        <v>633</v>
      </c>
      <c r="AH1509" s="51"/>
    </row>
    <row r="1510" spans="1:34" x14ac:dyDescent="0.25">
      <c r="A1510" s="46" t="s">
        <v>82</v>
      </c>
      <c r="B1510" s="33"/>
      <c r="C1510" t="s">
        <v>83</v>
      </c>
      <c r="E1510" t="s">
        <v>632</v>
      </c>
      <c r="F1510" t="s">
        <v>633</v>
      </c>
      <c r="AH1510" s="51"/>
    </row>
    <row r="1511" spans="1:34" x14ac:dyDescent="0.25">
      <c r="A1511" s="46" t="s">
        <v>86</v>
      </c>
      <c r="B1511" s="33"/>
      <c r="C1511" t="s">
        <v>87</v>
      </c>
      <c r="E1511" t="s">
        <v>632</v>
      </c>
      <c r="F1511" t="s">
        <v>633</v>
      </c>
      <c r="AH1511" s="51"/>
    </row>
    <row r="1512" spans="1:34" x14ac:dyDescent="0.25">
      <c r="A1512" s="46" t="s">
        <v>86</v>
      </c>
      <c r="B1512" s="33"/>
      <c r="C1512" t="s">
        <v>87</v>
      </c>
      <c r="E1512" t="s">
        <v>632</v>
      </c>
      <c r="F1512" t="s">
        <v>633</v>
      </c>
      <c r="AH1512" s="51"/>
    </row>
    <row r="1513" spans="1:34" x14ac:dyDescent="0.25">
      <c r="A1513" s="46" t="s">
        <v>86</v>
      </c>
      <c r="B1513" s="33"/>
      <c r="C1513" t="s">
        <v>87</v>
      </c>
      <c r="E1513" t="s">
        <v>632</v>
      </c>
      <c r="F1513" t="s">
        <v>633</v>
      </c>
      <c r="AH1513" s="51"/>
    </row>
    <row r="1514" spans="1:34" x14ac:dyDescent="0.25">
      <c r="A1514" s="46" t="s">
        <v>82</v>
      </c>
      <c r="B1514" s="33"/>
      <c r="C1514" t="s">
        <v>83</v>
      </c>
      <c r="E1514" t="s">
        <v>632</v>
      </c>
      <c r="F1514" t="s">
        <v>633</v>
      </c>
      <c r="AH1514" s="51"/>
    </row>
    <row r="1515" spans="1:34" x14ac:dyDescent="0.25">
      <c r="A1515" s="46" t="s">
        <v>82</v>
      </c>
      <c r="B1515" s="33"/>
      <c r="C1515" t="s">
        <v>83</v>
      </c>
      <c r="E1515" t="s">
        <v>632</v>
      </c>
      <c r="F1515" t="s">
        <v>633</v>
      </c>
      <c r="AH1515" s="51"/>
    </row>
    <row r="1516" spans="1:34" x14ac:dyDescent="0.25">
      <c r="A1516" s="46" t="s">
        <v>86</v>
      </c>
      <c r="B1516" s="33"/>
      <c r="C1516" t="s">
        <v>87</v>
      </c>
      <c r="E1516" t="s">
        <v>632</v>
      </c>
      <c r="F1516" t="s">
        <v>633</v>
      </c>
      <c r="AH1516" s="51"/>
    </row>
    <row r="1517" spans="1:34" x14ac:dyDescent="0.25">
      <c r="A1517" s="46" t="s">
        <v>86</v>
      </c>
      <c r="B1517" s="33"/>
      <c r="C1517" t="s">
        <v>87</v>
      </c>
      <c r="E1517" t="s">
        <v>632</v>
      </c>
      <c r="F1517" t="s">
        <v>633</v>
      </c>
      <c r="AH1517" s="51"/>
    </row>
    <row r="1518" spans="1:34" x14ac:dyDescent="0.25">
      <c r="A1518" s="46" t="s">
        <v>86</v>
      </c>
      <c r="B1518" s="33"/>
      <c r="C1518" t="s">
        <v>87</v>
      </c>
      <c r="E1518" t="s">
        <v>632</v>
      </c>
      <c r="F1518" t="s">
        <v>633</v>
      </c>
      <c r="AH1518" s="51"/>
    </row>
    <row r="1519" spans="1:34" x14ac:dyDescent="0.25">
      <c r="A1519" s="46" t="s">
        <v>86</v>
      </c>
      <c r="B1519" s="33"/>
      <c r="C1519" t="s">
        <v>87</v>
      </c>
      <c r="E1519" t="s">
        <v>632</v>
      </c>
      <c r="F1519" t="s">
        <v>633</v>
      </c>
      <c r="AH1519" s="51"/>
    </row>
    <row r="1520" spans="1:34" x14ac:dyDescent="0.25">
      <c r="A1520" s="46" t="s">
        <v>86</v>
      </c>
      <c r="B1520" s="33"/>
      <c r="C1520" t="s">
        <v>87</v>
      </c>
      <c r="E1520" t="s">
        <v>632</v>
      </c>
      <c r="F1520" t="s">
        <v>633</v>
      </c>
      <c r="AH1520" s="51"/>
    </row>
    <row r="1521" spans="1:34" x14ac:dyDescent="0.25">
      <c r="A1521" s="46" t="s">
        <v>86</v>
      </c>
      <c r="B1521" s="33"/>
      <c r="C1521" t="s">
        <v>87</v>
      </c>
      <c r="E1521" t="s">
        <v>632</v>
      </c>
      <c r="F1521" t="s">
        <v>633</v>
      </c>
      <c r="AH1521" s="51"/>
    </row>
    <row r="1522" spans="1:34" x14ac:dyDescent="0.25">
      <c r="A1522" s="46" t="s">
        <v>86</v>
      </c>
      <c r="B1522" s="33"/>
      <c r="C1522" t="s">
        <v>87</v>
      </c>
      <c r="E1522" t="s">
        <v>632</v>
      </c>
      <c r="F1522" t="s">
        <v>633</v>
      </c>
      <c r="AH1522" s="51"/>
    </row>
    <row r="1523" spans="1:34" x14ac:dyDescent="0.25">
      <c r="A1523" s="46" t="s">
        <v>82</v>
      </c>
      <c r="B1523" s="33"/>
      <c r="C1523" t="s">
        <v>83</v>
      </c>
      <c r="E1523" t="s">
        <v>632</v>
      </c>
      <c r="F1523" t="s">
        <v>633</v>
      </c>
      <c r="AH1523" s="51"/>
    </row>
    <row r="1524" spans="1:34" x14ac:dyDescent="0.25">
      <c r="A1524" s="46" t="s">
        <v>86</v>
      </c>
      <c r="B1524" s="33"/>
      <c r="C1524" t="s">
        <v>87</v>
      </c>
      <c r="E1524" t="s">
        <v>632</v>
      </c>
      <c r="F1524" t="s">
        <v>633</v>
      </c>
      <c r="AH1524" s="51"/>
    </row>
    <row r="1525" spans="1:34" x14ac:dyDescent="0.25">
      <c r="A1525" s="46" t="s">
        <v>86</v>
      </c>
      <c r="B1525" s="33"/>
      <c r="C1525" t="s">
        <v>87</v>
      </c>
      <c r="E1525" t="s">
        <v>632</v>
      </c>
      <c r="F1525" t="s">
        <v>633</v>
      </c>
      <c r="AH1525" s="51"/>
    </row>
    <row r="1526" spans="1:34" ht="15.75" thickBot="1" x14ac:dyDescent="0.3">
      <c r="A1526" s="60" t="s">
        <v>86</v>
      </c>
      <c r="B1526" s="59"/>
      <c r="C1526" s="54" t="s">
        <v>87</v>
      </c>
      <c r="D1526" s="54" t="s">
        <v>473</v>
      </c>
      <c r="E1526" s="54" t="s">
        <v>632</v>
      </c>
      <c r="F1526" s="54" t="s">
        <v>633</v>
      </c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  <c r="V1526" s="54"/>
      <c r="W1526" s="54"/>
      <c r="X1526" s="54"/>
      <c r="Y1526" s="54"/>
      <c r="Z1526" s="54"/>
      <c r="AA1526" s="54"/>
      <c r="AB1526" s="54"/>
      <c r="AC1526" s="54"/>
      <c r="AD1526" s="54"/>
      <c r="AE1526" s="54"/>
      <c r="AF1526" s="54"/>
      <c r="AG1526" s="54"/>
      <c r="AH1526" s="57"/>
    </row>
    <row r="1527" spans="1:34" ht="15.75" thickTop="1" x14ac:dyDescent="0.25">
      <c r="A1527" s="43" t="s">
        <v>86</v>
      </c>
      <c r="B1527" s="40"/>
      <c r="C1527" s="58" t="s">
        <v>87</v>
      </c>
      <c r="D1527" s="58" t="s">
        <v>472</v>
      </c>
      <c r="E1527" s="58" t="s">
        <v>634</v>
      </c>
      <c r="F1527" s="58" t="s">
        <v>635</v>
      </c>
      <c r="G1527" s="58"/>
      <c r="H1527" s="58"/>
      <c r="I1527" s="58"/>
      <c r="J1527" s="58"/>
      <c r="K1527" s="58"/>
      <c r="L1527" s="58"/>
      <c r="M1527" s="58"/>
      <c r="N1527" s="58"/>
      <c r="O1527" s="58"/>
      <c r="P1527" s="58"/>
      <c r="Q1527" s="58"/>
      <c r="R1527" s="58"/>
      <c r="S1527" s="58"/>
      <c r="T1527" s="58"/>
      <c r="U1527" s="58"/>
      <c r="V1527" s="58"/>
      <c r="W1527" s="58"/>
      <c r="X1527" s="58"/>
      <c r="Y1527" s="58"/>
      <c r="Z1527" s="58"/>
      <c r="AA1527" s="58"/>
      <c r="AB1527" s="58"/>
      <c r="AC1527" s="58"/>
      <c r="AD1527" s="58"/>
      <c r="AE1527" s="58"/>
      <c r="AF1527" s="58"/>
      <c r="AG1527" s="58"/>
      <c r="AH1527" s="61"/>
    </row>
    <row r="1528" spans="1:34" x14ac:dyDescent="0.25">
      <c r="A1528" s="46" t="s">
        <v>86</v>
      </c>
      <c r="B1528" s="33"/>
      <c r="C1528" t="s">
        <v>87</v>
      </c>
      <c r="E1528" t="s">
        <v>634</v>
      </c>
      <c r="F1528" t="s">
        <v>635</v>
      </c>
      <c r="AH1528" s="51"/>
    </row>
    <row r="1529" spans="1:34" x14ac:dyDescent="0.25">
      <c r="A1529" s="46" t="s">
        <v>86</v>
      </c>
      <c r="B1529" s="33"/>
      <c r="C1529" t="s">
        <v>87</v>
      </c>
      <c r="E1529" t="s">
        <v>634</v>
      </c>
      <c r="F1529" t="s">
        <v>635</v>
      </c>
      <c r="AH1529" s="51"/>
    </row>
    <row r="1530" spans="1:34" x14ac:dyDescent="0.25">
      <c r="A1530" s="46" t="s">
        <v>86</v>
      </c>
      <c r="B1530" s="33"/>
      <c r="C1530" t="s">
        <v>87</v>
      </c>
      <c r="E1530" t="s">
        <v>634</v>
      </c>
      <c r="F1530" t="s">
        <v>635</v>
      </c>
      <c r="AH1530" s="51"/>
    </row>
    <row r="1531" spans="1:34" x14ac:dyDescent="0.25">
      <c r="A1531" s="46" t="s">
        <v>86</v>
      </c>
      <c r="B1531" s="33"/>
      <c r="C1531" t="s">
        <v>87</v>
      </c>
      <c r="E1531" t="s">
        <v>634</v>
      </c>
      <c r="F1531" t="s">
        <v>635</v>
      </c>
      <c r="AH1531" s="51"/>
    </row>
    <row r="1532" spans="1:34" x14ac:dyDescent="0.25">
      <c r="A1532" s="46" t="s">
        <v>86</v>
      </c>
      <c r="B1532" s="33"/>
      <c r="C1532" t="s">
        <v>87</v>
      </c>
      <c r="E1532" t="s">
        <v>634</v>
      </c>
      <c r="F1532" t="s">
        <v>635</v>
      </c>
      <c r="AH1532" s="51"/>
    </row>
    <row r="1533" spans="1:34" x14ac:dyDescent="0.25">
      <c r="A1533" s="46" t="s">
        <v>86</v>
      </c>
      <c r="B1533" s="33"/>
      <c r="C1533" t="s">
        <v>87</v>
      </c>
      <c r="E1533" t="s">
        <v>634</v>
      </c>
      <c r="F1533" t="s">
        <v>635</v>
      </c>
      <c r="AH1533" s="51"/>
    </row>
    <row r="1534" spans="1:34" x14ac:dyDescent="0.25">
      <c r="A1534" s="46" t="s">
        <v>86</v>
      </c>
      <c r="B1534" s="33"/>
      <c r="C1534" t="s">
        <v>87</v>
      </c>
      <c r="E1534" t="s">
        <v>634</v>
      </c>
      <c r="F1534" t="s">
        <v>635</v>
      </c>
      <c r="AH1534" s="51"/>
    </row>
    <row r="1535" spans="1:34" x14ac:dyDescent="0.25">
      <c r="A1535" s="46" t="s">
        <v>86</v>
      </c>
      <c r="B1535" s="33"/>
      <c r="C1535" t="s">
        <v>87</v>
      </c>
      <c r="E1535" t="s">
        <v>634</v>
      </c>
      <c r="F1535" t="s">
        <v>635</v>
      </c>
      <c r="AH1535" s="51"/>
    </row>
    <row r="1536" spans="1:34" x14ac:dyDescent="0.25">
      <c r="A1536" s="46" t="s">
        <v>86</v>
      </c>
      <c r="B1536" s="33"/>
      <c r="C1536" t="s">
        <v>87</v>
      </c>
      <c r="E1536" t="s">
        <v>634</v>
      </c>
      <c r="F1536" t="s">
        <v>635</v>
      </c>
      <c r="AH1536" s="51"/>
    </row>
    <row r="1537" spans="1:34" x14ac:dyDescent="0.25">
      <c r="A1537" s="46" t="s">
        <v>86</v>
      </c>
      <c r="B1537" s="33"/>
      <c r="C1537" t="s">
        <v>87</v>
      </c>
      <c r="E1537" t="s">
        <v>634</v>
      </c>
      <c r="F1537" t="s">
        <v>635</v>
      </c>
      <c r="AH1537" s="51"/>
    </row>
    <row r="1538" spans="1:34" x14ac:dyDescent="0.25">
      <c r="A1538" s="46" t="s">
        <v>86</v>
      </c>
      <c r="B1538" s="33"/>
      <c r="C1538" t="s">
        <v>87</v>
      </c>
      <c r="E1538" t="s">
        <v>634</v>
      </c>
      <c r="F1538" t="s">
        <v>635</v>
      </c>
      <c r="AH1538" s="51"/>
    </row>
    <row r="1539" spans="1:34" x14ac:dyDescent="0.25">
      <c r="A1539" s="46" t="s">
        <v>86</v>
      </c>
      <c r="B1539" s="33"/>
      <c r="C1539" t="s">
        <v>87</v>
      </c>
      <c r="E1539" t="s">
        <v>634</v>
      </c>
      <c r="F1539" t="s">
        <v>635</v>
      </c>
      <c r="AH1539" s="51"/>
    </row>
    <row r="1540" spans="1:34" x14ac:dyDescent="0.25">
      <c r="A1540" s="46" t="s">
        <v>82</v>
      </c>
      <c r="B1540" s="33"/>
      <c r="C1540" t="s">
        <v>83</v>
      </c>
      <c r="E1540" t="s">
        <v>634</v>
      </c>
      <c r="F1540" t="s">
        <v>635</v>
      </c>
      <c r="AH1540" s="51"/>
    </row>
    <row r="1541" spans="1:34" x14ac:dyDescent="0.25">
      <c r="A1541" s="46" t="s">
        <v>86</v>
      </c>
      <c r="B1541" s="33"/>
      <c r="C1541" t="s">
        <v>87</v>
      </c>
      <c r="E1541" t="s">
        <v>634</v>
      </c>
      <c r="F1541" t="s">
        <v>635</v>
      </c>
      <c r="AH1541" s="51"/>
    </row>
    <row r="1542" spans="1:34" x14ac:dyDescent="0.25">
      <c r="A1542" s="46" t="s">
        <v>86</v>
      </c>
      <c r="B1542" s="33"/>
      <c r="C1542" t="s">
        <v>87</v>
      </c>
      <c r="E1542" t="s">
        <v>634</v>
      </c>
      <c r="F1542" t="s">
        <v>635</v>
      </c>
      <c r="AH1542" s="51"/>
    </row>
    <row r="1543" spans="1:34" x14ac:dyDescent="0.25">
      <c r="A1543" s="46" t="s">
        <v>82</v>
      </c>
      <c r="B1543" s="33"/>
      <c r="C1543" t="s">
        <v>83</v>
      </c>
      <c r="E1543" t="s">
        <v>634</v>
      </c>
      <c r="F1543" t="s">
        <v>635</v>
      </c>
      <c r="AH1543" s="51"/>
    </row>
    <row r="1544" spans="1:34" x14ac:dyDescent="0.25">
      <c r="A1544" s="46" t="s">
        <v>86</v>
      </c>
      <c r="B1544" s="33"/>
      <c r="C1544" t="s">
        <v>87</v>
      </c>
      <c r="E1544" t="s">
        <v>634</v>
      </c>
      <c r="F1544" t="s">
        <v>635</v>
      </c>
      <c r="AH1544" s="51"/>
    </row>
    <row r="1545" spans="1:34" x14ac:dyDescent="0.25">
      <c r="A1545" s="46" t="s">
        <v>86</v>
      </c>
      <c r="B1545" s="33"/>
      <c r="C1545" t="s">
        <v>87</v>
      </c>
      <c r="E1545" t="s">
        <v>634</v>
      </c>
      <c r="F1545" t="s">
        <v>635</v>
      </c>
      <c r="AH1545" s="51"/>
    </row>
    <row r="1546" spans="1:34" x14ac:dyDescent="0.25">
      <c r="A1546" s="46" t="s">
        <v>86</v>
      </c>
      <c r="B1546" s="33"/>
      <c r="C1546" t="s">
        <v>87</v>
      </c>
      <c r="E1546" t="s">
        <v>634</v>
      </c>
      <c r="F1546" t="s">
        <v>635</v>
      </c>
      <c r="AH1546" s="51"/>
    </row>
    <row r="1547" spans="1:34" x14ac:dyDescent="0.25">
      <c r="A1547" s="46" t="s">
        <v>86</v>
      </c>
      <c r="B1547" s="33"/>
      <c r="C1547" t="s">
        <v>87</v>
      </c>
      <c r="E1547" t="s">
        <v>634</v>
      </c>
      <c r="F1547" t="s">
        <v>635</v>
      </c>
      <c r="AH1547" s="51"/>
    </row>
    <row r="1548" spans="1:34" x14ac:dyDescent="0.25">
      <c r="A1548" s="46" t="s">
        <v>86</v>
      </c>
      <c r="B1548" s="33"/>
      <c r="C1548" t="s">
        <v>87</v>
      </c>
      <c r="E1548" t="s">
        <v>634</v>
      </c>
      <c r="F1548" t="s">
        <v>635</v>
      </c>
      <c r="AH1548" s="51"/>
    </row>
    <row r="1549" spans="1:34" x14ac:dyDescent="0.25">
      <c r="A1549" s="46" t="s">
        <v>86</v>
      </c>
      <c r="B1549" s="33"/>
      <c r="C1549" t="s">
        <v>87</v>
      </c>
      <c r="E1549" t="s">
        <v>634</v>
      </c>
      <c r="F1549" t="s">
        <v>635</v>
      </c>
      <c r="AH1549" s="51"/>
    </row>
    <row r="1550" spans="1:34" x14ac:dyDescent="0.25">
      <c r="A1550" s="46" t="s">
        <v>86</v>
      </c>
      <c r="B1550" s="33"/>
      <c r="C1550" t="s">
        <v>87</v>
      </c>
      <c r="E1550" t="s">
        <v>634</v>
      </c>
      <c r="F1550" t="s">
        <v>635</v>
      </c>
      <c r="AH1550" s="51"/>
    </row>
    <row r="1551" spans="1:34" ht="15.75" thickBot="1" x14ac:dyDescent="0.3">
      <c r="A1551" s="60" t="s">
        <v>86</v>
      </c>
      <c r="B1551" s="59"/>
      <c r="C1551" s="54" t="s">
        <v>87</v>
      </c>
      <c r="D1551" s="54" t="s">
        <v>473</v>
      </c>
      <c r="E1551" s="54" t="s">
        <v>634</v>
      </c>
      <c r="F1551" s="54" t="s">
        <v>635</v>
      </c>
      <c r="G1551" s="54"/>
      <c r="H1551" s="54"/>
      <c r="I1551" s="54"/>
      <c r="J1551" s="54"/>
      <c r="K1551" s="54"/>
      <c r="L1551" s="54"/>
      <c r="M1551" s="54"/>
      <c r="N1551" s="54"/>
      <c r="O1551" s="54"/>
      <c r="P1551" s="54"/>
      <c r="Q1551" s="54"/>
      <c r="R1551" s="54"/>
      <c r="S1551" s="54"/>
      <c r="T1551" s="54"/>
      <c r="U1551" s="54"/>
      <c r="V1551" s="54"/>
      <c r="W1551" s="54"/>
      <c r="X1551" s="54"/>
      <c r="Y1551" s="54"/>
      <c r="Z1551" s="54"/>
      <c r="AA1551" s="54"/>
      <c r="AB1551" s="54"/>
      <c r="AC1551" s="54"/>
      <c r="AD1551" s="54"/>
      <c r="AE1551" s="54"/>
      <c r="AF1551" s="54"/>
      <c r="AG1551" s="54"/>
      <c r="AH1551" s="57"/>
    </row>
    <row r="1552" spans="1:34" ht="15.75" thickTop="1" x14ac:dyDescent="0.25">
      <c r="A1552" s="43" t="s">
        <v>92</v>
      </c>
      <c r="B1552" s="40"/>
      <c r="C1552" s="58" t="s">
        <v>87</v>
      </c>
      <c r="D1552" s="58" t="s">
        <v>472</v>
      </c>
      <c r="E1552" s="58" t="s">
        <v>636</v>
      </c>
      <c r="F1552" s="58" t="s">
        <v>637</v>
      </c>
      <c r="G1552" s="58"/>
      <c r="H1552" s="58"/>
      <c r="I1552" s="58"/>
      <c r="J1552" s="58"/>
      <c r="K1552" s="58"/>
      <c r="L1552" s="58"/>
      <c r="M1552" s="58"/>
      <c r="N1552" s="58"/>
      <c r="O1552" s="58"/>
      <c r="P1552" s="58"/>
      <c r="Q1552" s="58"/>
      <c r="R1552" s="58"/>
      <c r="S1552" s="58"/>
      <c r="T1552" s="58"/>
      <c r="U1552" s="58"/>
      <c r="V1552" s="58"/>
      <c r="W1552" s="58"/>
      <c r="X1552" s="58"/>
      <c r="Y1552" s="58"/>
      <c r="Z1552" s="58"/>
      <c r="AA1552" s="58"/>
      <c r="AB1552" s="58"/>
      <c r="AC1552" s="58"/>
      <c r="AD1552" s="58"/>
      <c r="AE1552" s="58"/>
      <c r="AF1552" s="58"/>
      <c r="AG1552" s="58"/>
      <c r="AH1552" s="61"/>
    </row>
    <row r="1553" spans="1:34" x14ac:dyDescent="0.25">
      <c r="A1553" s="46" t="s">
        <v>92</v>
      </c>
      <c r="B1553" s="33"/>
      <c r="C1553" t="s">
        <v>87</v>
      </c>
      <c r="E1553" t="s">
        <v>636</v>
      </c>
      <c r="F1553" t="s">
        <v>637</v>
      </c>
      <c r="AH1553" s="51"/>
    </row>
    <row r="1554" spans="1:34" x14ac:dyDescent="0.25">
      <c r="A1554" s="46" t="s">
        <v>84</v>
      </c>
      <c r="B1554" s="33"/>
      <c r="C1554" t="s">
        <v>83</v>
      </c>
      <c r="E1554" t="s">
        <v>636</v>
      </c>
      <c r="F1554" t="s">
        <v>637</v>
      </c>
      <c r="AH1554" s="51"/>
    </row>
    <row r="1555" spans="1:34" x14ac:dyDescent="0.25">
      <c r="A1555" s="46" t="s">
        <v>86</v>
      </c>
      <c r="B1555" s="33"/>
      <c r="C1555" t="s">
        <v>87</v>
      </c>
      <c r="E1555" t="s">
        <v>636</v>
      </c>
      <c r="F1555" t="s">
        <v>637</v>
      </c>
      <c r="AH1555" s="51"/>
    </row>
    <row r="1556" spans="1:34" x14ac:dyDescent="0.25">
      <c r="A1556" s="46" t="s">
        <v>86</v>
      </c>
      <c r="B1556" s="33"/>
      <c r="C1556" t="s">
        <v>87</v>
      </c>
      <c r="E1556" t="s">
        <v>636</v>
      </c>
      <c r="F1556" t="s">
        <v>637</v>
      </c>
      <c r="AH1556" s="51"/>
    </row>
    <row r="1557" spans="1:34" x14ac:dyDescent="0.25">
      <c r="A1557" s="46" t="s">
        <v>92</v>
      </c>
      <c r="B1557" s="33"/>
      <c r="C1557" t="s">
        <v>87</v>
      </c>
      <c r="E1557" t="s">
        <v>636</v>
      </c>
      <c r="F1557" t="s">
        <v>637</v>
      </c>
      <c r="AH1557" s="51"/>
    </row>
    <row r="1558" spans="1:34" x14ac:dyDescent="0.25">
      <c r="A1558" s="46" t="s">
        <v>84</v>
      </c>
      <c r="B1558" s="33"/>
      <c r="C1558" t="s">
        <v>83</v>
      </c>
      <c r="E1558" t="s">
        <v>636</v>
      </c>
      <c r="F1558" t="s">
        <v>637</v>
      </c>
      <c r="AH1558" s="51"/>
    </row>
    <row r="1559" spans="1:34" x14ac:dyDescent="0.25">
      <c r="A1559" s="46" t="s">
        <v>86</v>
      </c>
      <c r="B1559" s="33"/>
      <c r="C1559" t="s">
        <v>87</v>
      </c>
      <c r="E1559" t="s">
        <v>636</v>
      </c>
      <c r="F1559" t="s">
        <v>637</v>
      </c>
      <c r="AH1559" s="51"/>
    </row>
    <row r="1560" spans="1:34" x14ac:dyDescent="0.25">
      <c r="A1560" s="46" t="s">
        <v>84</v>
      </c>
      <c r="B1560" s="33"/>
      <c r="C1560" t="s">
        <v>83</v>
      </c>
      <c r="E1560" t="s">
        <v>636</v>
      </c>
      <c r="F1560" t="s">
        <v>637</v>
      </c>
      <c r="AH1560" s="51"/>
    </row>
    <row r="1561" spans="1:34" x14ac:dyDescent="0.25">
      <c r="A1561" s="46" t="s">
        <v>91</v>
      </c>
      <c r="B1561" s="33"/>
      <c r="C1561" t="s">
        <v>89</v>
      </c>
      <c r="E1561" t="s">
        <v>636</v>
      </c>
      <c r="F1561" t="s">
        <v>637</v>
      </c>
      <c r="AH1561" s="51"/>
    </row>
    <row r="1562" spans="1:34" x14ac:dyDescent="0.25">
      <c r="A1562" s="46" t="s">
        <v>84</v>
      </c>
      <c r="B1562" s="33"/>
      <c r="C1562" t="s">
        <v>83</v>
      </c>
      <c r="E1562" t="s">
        <v>636</v>
      </c>
      <c r="F1562" t="s">
        <v>637</v>
      </c>
      <c r="AH1562" s="51"/>
    </row>
    <row r="1563" spans="1:34" x14ac:dyDescent="0.25">
      <c r="A1563" s="46" t="s">
        <v>92</v>
      </c>
      <c r="B1563" s="33"/>
      <c r="C1563" t="s">
        <v>87</v>
      </c>
      <c r="E1563" t="s">
        <v>636</v>
      </c>
      <c r="F1563" t="s">
        <v>637</v>
      </c>
      <c r="AH1563" s="51"/>
    </row>
    <row r="1564" spans="1:34" x14ac:dyDescent="0.25">
      <c r="A1564" s="46" t="s">
        <v>84</v>
      </c>
      <c r="B1564" s="33"/>
      <c r="C1564" t="s">
        <v>83</v>
      </c>
      <c r="E1564" t="s">
        <v>636</v>
      </c>
      <c r="F1564" t="s">
        <v>637</v>
      </c>
      <c r="AH1564" s="51"/>
    </row>
    <row r="1565" spans="1:34" x14ac:dyDescent="0.25">
      <c r="A1565" s="46" t="s">
        <v>84</v>
      </c>
      <c r="B1565" s="33"/>
      <c r="C1565" t="s">
        <v>83</v>
      </c>
      <c r="E1565" t="s">
        <v>636</v>
      </c>
      <c r="F1565" t="s">
        <v>637</v>
      </c>
      <c r="AH1565" s="51"/>
    </row>
    <row r="1566" spans="1:34" x14ac:dyDescent="0.25">
      <c r="A1566" s="46" t="s">
        <v>92</v>
      </c>
      <c r="B1566" s="33"/>
      <c r="C1566" t="s">
        <v>87</v>
      </c>
      <c r="E1566" t="s">
        <v>636</v>
      </c>
      <c r="F1566" t="s">
        <v>637</v>
      </c>
      <c r="AH1566" s="51"/>
    </row>
    <row r="1567" spans="1:34" x14ac:dyDescent="0.25">
      <c r="A1567" s="46" t="s">
        <v>92</v>
      </c>
      <c r="B1567" s="33"/>
      <c r="C1567" t="s">
        <v>87</v>
      </c>
      <c r="E1567" t="s">
        <v>636</v>
      </c>
      <c r="F1567" t="s">
        <v>637</v>
      </c>
      <c r="AH1567" s="51"/>
    </row>
    <row r="1568" spans="1:34" x14ac:dyDescent="0.25">
      <c r="A1568" s="46" t="s">
        <v>91</v>
      </c>
      <c r="B1568" s="33"/>
      <c r="C1568" t="s">
        <v>89</v>
      </c>
      <c r="E1568" t="s">
        <v>636</v>
      </c>
      <c r="F1568" t="s">
        <v>637</v>
      </c>
      <c r="AH1568" s="51"/>
    </row>
    <row r="1569" spans="1:34" x14ac:dyDescent="0.25">
      <c r="A1569" s="46" t="s">
        <v>82</v>
      </c>
      <c r="B1569" s="33"/>
      <c r="C1569" t="s">
        <v>83</v>
      </c>
      <c r="E1569" t="s">
        <v>636</v>
      </c>
      <c r="F1569" t="s">
        <v>637</v>
      </c>
      <c r="AH1569" s="51"/>
    </row>
    <row r="1570" spans="1:34" x14ac:dyDescent="0.25">
      <c r="A1570" s="46" t="s">
        <v>86</v>
      </c>
      <c r="B1570" s="33"/>
      <c r="C1570" t="s">
        <v>87</v>
      </c>
      <c r="E1570" t="s">
        <v>636</v>
      </c>
      <c r="F1570" t="s">
        <v>637</v>
      </c>
      <c r="AH1570" s="51"/>
    </row>
    <row r="1571" spans="1:34" x14ac:dyDescent="0.25">
      <c r="A1571" s="46" t="s">
        <v>86</v>
      </c>
      <c r="B1571" s="33"/>
      <c r="C1571" t="s">
        <v>87</v>
      </c>
      <c r="E1571" t="s">
        <v>636</v>
      </c>
      <c r="F1571" t="s">
        <v>637</v>
      </c>
      <c r="AH1571" s="51"/>
    </row>
    <row r="1572" spans="1:34" x14ac:dyDescent="0.25">
      <c r="A1572" s="46" t="s">
        <v>92</v>
      </c>
      <c r="B1572" s="33"/>
      <c r="C1572" t="s">
        <v>87</v>
      </c>
      <c r="E1572" t="s">
        <v>636</v>
      </c>
      <c r="F1572" t="s">
        <v>637</v>
      </c>
      <c r="AH1572" s="51"/>
    </row>
    <row r="1573" spans="1:34" x14ac:dyDescent="0.25">
      <c r="A1573" s="46" t="s">
        <v>92</v>
      </c>
      <c r="B1573" s="33"/>
      <c r="C1573" t="s">
        <v>87</v>
      </c>
      <c r="E1573" t="s">
        <v>636</v>
      </c>
      <c r="F1573" t="s">
        <v>637</v>
      </c>
      <c r="AH1573" s="51"/>
    </row>
    <row r="1574" spans="1:34" x14ac:dyDescent="0.25">
      <c r="A1574" s="46" t="s">
        <v>92</v>
      </c>
      <c r="B1574" s="33"/>
      <c r="C1574" t="s">
        <v>87</v>
      </c>
      <c r="E1574" t="s">
        <v>636</v>
      </c>
      <c r="F1574" t="s">
        <v>637</v>
      </c>
      <c r="AH1574" s="51"/>
    </row>
    <row r="1575" spans="1:34" x14ac:dyDescent="0.25">
      <c r="A1575" s="46" t="s">
        <v>92</v>
      </c>
      <c r="B1575" s="33"/>
      <c r="C1575" t="s">
        <v>87</v>
      </c>
      <c r="E1575" t="s">
        <v>636</v>
      </c>
      <c r="F1575" t="s">
        <v>637</v>
      </c>
      <c r="AH1575" s="51"/>
    </row>
    <row r="1576" spans="1:34" ht="15.75" thickBot="1" x14ac:dyDescent="0.3">
      <c r="A1576" s="60" t="s">
        <v>85</v>
      </c>
      <c r="B1576" s="59"/>
      <c r="C1576" s="54" t="s">
        <v>86</v>
      </c>
      <c r="D1576" s="54" t="s">
        <v>473</v>
      </c>
      <c r="E1576" s="54" t="s">
        <v>636</v>
      </c>
      <c r="F1576" s="54" t="s">
        <v>637</v>
      </c>
      <c r="G1576" s="54"/>
      <c r="H1576" s="54"/>
      <c r="I1576" s="54"/>
      <c r="J1576" s="54"/>
      <c r="K1576" s="54"/>
      <c r="L1576" s="54"/>
      <c r="M1576" s="54"/>
      <c r="N1576" s="54"/>
      <c r="O1576" s="54"/>
      <c r="P1576" s="54"/>
      <c r="Q1576" s="54"/>
      <c r="R1576" s="54"/>
      <c r="S1576" s="54"/>
      <c r="T1576" s="54"/>
      <c r="U1576" s="54"/>
      <c r="V1576" s="54"/>
      <c r="W1576" s="54"/>
      <c r="X1576" s="54"/>
      <c r="Y1576" s="54"/>
      <c r="Z1576" s="54"/>
      <c r="AA1576" s="54"/>
      <c r="AB1576" s="54"/>
      <c r="AC1576" s="54"/>
      <c r="AD1576" s="54"/>
      <c r="AE1576" s="54"/>
      <c r="AF1576" s="54"/>
      <c r="AG1576" s="54"/>
      <c r="AH1576" s="57"/>
    </row>
    <row r="1577" spans="1:34" ht="15.75" thickTop="1" x14ac:dyDescent="0.25">
      <c r="A1577" s="43" t="s">
        <v>86</v>
      </c>
      <c r="B1577" s="40"/>
      <c r="C1577" s="58" t="s">
        <v>87</v>
      </c>
      <c r="D1577" s="58" t="s">
        <v>472</v>
      </c>
      <c r="E1577" s="58" t="s">
        <v>638</v>
      </c>
      <c r="F1577" s="58" t="s">
        <v>639</v>
      </c>
      <c r="G1577" s="58"/>
      <c r="H1577" s="58"/>
      <c r="I1577" s="58"/>
      <c r="J1577" s="58"/>
      <c r="K1577" s="58"/>
      <c r="L1577" s="58"/>
      <c r="M1577" s="58"/>
      <c r="N1577" s="58"/>
      <c r="O1577" s="58"/>
      <c r="P1577" s="58"/>
      <c r="Q1577" s="58"/>
      <c r="R1577" s="58"/>
      <c r="S1577" s="58"/>
      <c r="T1577" s="58"/>
      <c r="U1577" s="58"/>
      <c r="V1577" s="58"/>
      <c r="W1577" s="58"/>
      <c r="X1577" s="58"/>
      <c r="Y1577" s="58"/>
      <c r="Z1577" s="58"/>
      <c r="AA1577" s="58"/>
      <c r="AB1577" s="58"/>
      <c r="AC1577" s="58"/>
      <c r="AD1577" s="58"/>
      <c r="AE1577" s="58"/>
      <c r="AF1577" s="58"/>
      <c r="AG1577" s="58"/>
      <c r="AH1577" s="61"/>
    </row>
    <row r="1578" spans="1:34" x14ac:dyDescent="0.25">
      <c r="A1578" s="46" t="s">
        <v>86</v>
      </c>
      <c r="B1578" s="33"/>
      <c r="C1578" t="s">
        <v>87</v>
      </c>
      <c r="E1578" t="s">
        <v>638</v>
      </c>
      <c r="F1578" t="s">
        <v>639</v>
      </c>
      <c r="AH1578" s="51"/>
    </row>
    <row r="1579" spans="1:34" x14ac:dyDescent="0.25">
      <c r="A1579" s="46" t="s">
        <v>86</v>
      </c>
      <c r="B1579" s="33"/>
      <c r="C1579" t="s">
        <v>87</v>
      </c>
      <c r="E1579" t="s">
        <v>638</v>
      </c>
      <c r="F1579" t="s">
        <v>639</v>
      </c>
      <c r="AH1579" s="51"/>
    </row>
    <row r="1580" spans="1:34" x14ac:dyDescent="0.25">
      <c r="A1580" s="46" t="s">
        <v>86</v>
      </c>
      <c r="B1580" s="33"/>
      <c r="C1580" t="s">
        <v>87</v>
      </c>
      <c r="E1580" t="s">
        <v>638</v>
      </c>
      <c r="F1580" t="s">
        <v>639</v>
      </c>
      <c r="AH1580" s="51"/>
    </row>
    <row r="1581" spans="1:34" x14ac:dyDescent="0.25">
      <c r="A1581" s="46" t="s">
        <v>86</v>
      </c>
      <c r="B1581" s="33"/>
      <c r="C1581" t="s">
        <v>87</v>
      </c>
      <c r="E1581" t="s">
        <v>638</v>
      </c>
      <c r="F1581" t="s">
        <v>639</v>
      </c>
      <c r="AH1581" s="51"/>
    </row>
    <row r="1582" spans="1:34" x14ac:dyDescent="0.25">
      <c r="A1582" s="46" t="s">
        <v>88</v>
      </c>
      <c r="B1582" s="33"/>
      <c r="C1582" t="s">
        <v>89</v>
      </c>
      <c r="E1582" t="s">
        <v>638</v>
      </c>
      <c r="F1582" t="s">
        <v>639</v>
      </c>
      <c r="AH1582" s="51"/>
    </row>
    <row r="1583" spans="1:34" x14ac:dyDescent="0.25">
      <c r="A1583" s="46" t="s">
        <v>86</v>
      </c>
      <c r="B1583" s="33"/>
      <c r="C1583" t="s">
        <v>87</v>
      </c>
      <c r="E1583" t="s">
        <v>638</v>
      </c>
      <c r="F1583" t="s">
        <v>639</v>
      </c>
      <c r="AH1583" s="51"/>
    </row>
    <row r="1584" spans="1:34" x14ac:dyDescent="0.25">
      <c r="A1584" s="46" t="s">
        <v>86</v>
      </c>
      <c r="B1584" s="33"/>
      <c r="C1584" t="s">
        <v>87</v>
      </c>
      <c r="E1584" t="s">
        <v>638</v>
      </c>
      <c r="F1584" t="s">
        <v>639</v>
      </c>
      <c r="AH1584" s="51"/>
    </row>
    <row r="1585" spans="1:34" x14ac:dyDescent="0.25">
      <c r="A1585" s="46" t="s">
        <v>86</v>
      </c>
      <c r="B1585" s="33"/>
      <c r="C1585" t="s">
        <v>87</v>
      </c>
      <c r="E1585" t="s">
        <v>638</v>
      </c>
      <c r="F1585" t="s">
        <v>639</v>
      </c>
      <c r="AH1585" s="51"/>
    </row>
    <row r="1586" spans="1:34" x14ac:dyDescent="0.25">
      <c r="A1586" s="46" t="s">
        <v>86</v>
      </c>
      <c r="B1586" s="33"/>
      <c r="C1586" t="s">
        <v>87</v>
      </c>
      <c r="E1586" t="s">
        <v>638</v>
      </c>
      <c r="F1586" t="s">
        <v>639</v>
      </c>
      <c r="AH1586" s="51"/>
    </row>
    <row r="1587" spans="1:34" x14ac:dyDescent="0.25">
      <c r="A1587" s="46" t="s">
        <v>86</v>
      </c>
      <c r="B1587" s="33"/>
      <c r="C1587" t="s">
        <v>87</v>
      </c>
      <c r="E1587" t="s">
        <v>638</v>
      </c>
      <c r="F1587" t="s">
        <v>639</v>
      </c>
      <c r="AH1587" s="51"/>
    </row>
    <row r="1588" spans="1:34" x14ac:dyDescent="0.25">
      <c r="A1588" s="46" t="s">
        <v>92</v>
      </c>
      <c r="B1588" s="33"/>
      <c r="C1588" t="s">
        <v>87</v>
      </c>
      <c r="E1588" t="s">
        <v>638</v>
      </c>
      <c r="F1588" t="s">
        <v>639</v>
      </c>
      <c r="AH1588" s="51"/>
    </row>
    <row r="1589" spans="1:34" x14ac:dyDescent="0.25">
      <c r="A1589" s="46" t="s">
        <v>86</v>
      </c>
      <c r="B1589" s="33"/>
      <c r="C1589" t="s">
        <v>87</v>
      </c>
      <c r="E1589" t="s">
        <v>638</v>
      </c>
      <c r="F1589" t="s">
        <v>639</v>
      </c>
      <c r="AH1589" s="51"/>
    </row>
    <row r="1590" spans="1:34" x14ac:dyDescent="0.25">
      <c r="A1590" s="46" t="s">
        <v>86</v>
      </c>
      <c r="B1590" s="33"/>
      <c r="C1590" t="s">
        <v>87</v>
      </c>
      <c r="E1590" t="s">
        <v>638</v>
      </c>
      <c r="F1590" t="s">
        <v>639</v>
      </c>
      <c r="AH1590" s="51"/>
    </row>
    <row r="1591" spans="1:34" x14ac:dyDescent="0.25">
      <c r="A1591" s="46" t="s">
        <v>86</v>
      </c>
      <c r="B1591" s="33"/>
      <c r="C1591" t="s">
        <v>87</v>
      </c>
      <c r="E1591" t="s">
        <v>638</v>
      </c>
      <c r="F1591" t="s">
        <v>639</v>
      </c>
      <c r="AH1591" s="51"/>
    </row>
    <row r="1592" spans="1:34" x14ac:dyDescent="0.25">
      <c r="A1592" s="46" t="s">
        <v>86</v>
      </c>
      <c r="B1592" s="33"/>
      <c r="C1592" t="s">
        <v>87</v>
      </c>
      <c r="E1592" t="s">
        <v>638</v>
      </c>
      <c r="F1592" t="s">
        <v>639</v>
      </c>
      <c r="AH1592" s="51"/>
    </row>
    <row r="1593" spans="1:34" x14ac:dyDescent="0.25">
      <c r="A1593" s="46" t="s">
        <v>92</v>
      </c>
      <c r="B1593" s="33"/>
      <c r="C1593" t="s">
        <v>87</v>
      </c>
      <c r="E1593" t="s">
        <v>638</v>
      </c>
      <c r="F1593" t="s">
        <v>639</v>
      </c>
      <c r="AH1593" s="51"/>
    </row>
    <row r="1594" spans="1:34" x14ac:dyDescent="0.25">
      <c r="A1594" s="46" t="s">
        <v>86</v>
      </c>
      <c r="B1594" s="33"/>
      <c r="C1594" t="s">
        <v>87</v>
      </c>
      <c r="E1594" t="s">
        <v>638</v>
      </c>
      <c r="F1594" t="s">
        <v>639</v>
      </c>
      <c r="AH1594" s="51"/>
    </row>
    <row r="1595" spans="1:34" x14ac:dyDescent="0.25">
      <c r="A1595" s="46" t="s">
        <v>86</v>
      </c>
      <c r="B1595" s="33"/>
      <c r="C1595" t="s">
        <v>87</v>
      </c>
      <c r="E1595" t="s">
        <v>638</v>
      </c>
      <c r="F1595" t="s">
        <v>639</v>
      </c>
      <c r="AH1595" s="51"/>
    </row>
    <row r="1596" spans="1:34" x14ac:dyDescent="0.25">
      <c r="A1596" s="46" t="s">
        <v>86</v>
      </c>
      <c r="B1596" s="33"/>
      <c r="C1596" t="s">
        <v>87</v>
      </c>
      <c r="E1596" t="s">
        <v>638</v>
      </c>
      <c r="F1596" t="s">
        <v>639</v>
      </c>
      <c r="AH1596" s="51"/>
    </row>
    <row r="1597" spans="1:34" x14ac:dyDescent="0.25">
      <c r="A1597" s="46" t="s">
        <v>86</v>
      </c>
      <c r="B1597" s="33"/>
      <c r="C1597" t="s">
        <v>87</v>
      </c>
      <c r="E1597" t="s">
        <v>638</v>
      </c>
      <c r="F1597" t="s">
        <v>639</v>
      </c>
      <c r="AH1597" s="51"/>
    </row>
    <row r="1598" spans="1:34" x14ac:dyDescent="0.25">
      <c r="A1598" s="46" t="s">
        <v>86</v>
      </c>
      <c r="B1598" s="33"/>
      <c r="C1598" t="s">
        <v>87</v>
      </c>
      <c r="E1598" t="s">
        <v>638</v>
      </c>
      <c r="F1598" t="s">
        <v>639</v>
      </c>
      <c r="AH1598" s="51"/>
    </row>
    <row r="1599" spans="1:34" x14ac:dyDescent="0.25">
      <c r="A1599" s="46" t="s">
        <v>86</v>
      </c>
      <c r="B1599" s="33"/>
      <c r="C1599" t="s">
        <v>87</v>
      </c>
      <c r="E1599" t="s">
        <v>638</v>
      </c>
      <c r="F1599" t="s">
        <v>639</v>
      </c>
      <c r="AH1599" s="51"/>
    </row>
    <row r="1600" spans="1:34" x14ac:dyDescent="0.25">
      <c r="A1600" s="46" t="s">
        <v>86</v>
      </c>
      <c r="B1600" s="33"/>
      <c r="C1600" t="s">
        <v>87</v>
      </c>
      <c r="E1600" t="s">
        <v>638</v>
      </c>
      <c r="F1600" t="s">
        <v>639</v>
      </c>
      <c r="AH1600" s="51"/>
    </row>
    <row r="1601" spans="1:34" ht="15.75" thickBot="1" x14ac:dyDescent="0.3">
      <c r="A1601" s="60" t="s">
        <v>86</v>
      </c>
      <c r="B1601" s="59"/>
      <c r="C1601" s="54" t="s">
        <v>87</v>
      </c>
      <c r="D1601" s="54" t="s">
        <v>473</v>
      </c>
      <c r="E1601" s="54" t="s">
        <v>638</v>
      </c>
      <c r="F1601" s="54" t="s">
        <v>639</v>
      </c>
      <c r="G1601" s="54"/>
      <c r="H1601" s="54"/>
      <c r="I1601" s="54"/>
      <c r="J1601" s="54"/>
      <c r="K1601" s="54"/>
      <c r="L1601" s="54"/>
      <c r="M1601" s="54"/>
      <c r="N1601" s="54"/>
      <c r="O1601" s="54"/>
      <c r="P1601" s="54"/>
      <c r="Q1601" s="54"/>
      <c r="R1601" s="54"/>
      <c r="S1601" s="54"/>
      <c r="T1601" s="54"/>
      <c r="U1601" s="54"/>
      <c r="V1601" s="54"/>
      <c r="W1601" s="54"/>
      <c r="X1601" s="54"/>
      <c r="Y1601" s="54"/>
      <c r="Z1601" s="54"/>
      <c r="AA1601" s="54"/>
      <c r="AB1601" s="54"/>
      <c r="AC1601" s="54"/>
      <c r="AD1601" s="54"/>
      <c r="AE1601" s="54"/>
      <c r="AF1601" s="54"/>
      <c r="AG1601" s="54"/>
      <c r="AH1601" s="57"/>
    </row>
    <row r="1602" spans="1:34" ht="15.75" thickTop="1" x14ac:dyDescent="0.25">
      <c r="A1602" s="43" t="s">
        <v>138</v>
      </c>
      <c r="B1602" s="40"/>
      <c r="C1602" s="58" t="s">
        <v>94</v>
      </c>
      <c r="D1602" s="58" t="s">
        <v>472</v>
      </c>
      <c r="E1602" s="58" t="s">
        <v>640</v>
      </c>
      <c r="F1602" s="58" t="s">
        <v>641</v>
      </c>
      <c r="G1602" s="58"/>
      <c r="H1602" s="58"/>
      <c r="I1602" s="58"/>
      <c r="J1602" s="58"/>
      <c r="K1602" s="58"/>
      <c r="L1602" s="58"/>
      <c r="M1602" s="58"/>
      <c r="N1602" s="58"/>
      <c r="O1602" s="58"/>
      <c r="P1602" s="58"/>
      <c r="Q1602" s="58"/>
      <c r="R1602" s="58"/>
      <c r="S1602" s="58"/>
      <c r="T1602" s="58"/>
      <c r="U1602" s="58"/>
      <c r="V1602" s="58"/>
      <c r="W1602" s="58"/>
      <c r="X1602" s="58"/>
      <c r="Y1602" s="58"/>
      <c r="Z1602" s="58"/>
      <c r="AA1602" s="58"/>
      <c r="AB1602" s="58"/>
      <c r="AC1602" s="58"/>
      <c r="AD1602" s="58"/>
      <c r="AE1602" s="58"/>
      <c r="AF1602" s="58"/>
      <c r="AG1602" s="58"/>
      <c r="AH1602" s="61"/>
    </row>
    <row r="1603" spans="1:34" x14ac:dyDescent="0.25">
      <c r="A1603" s="46" t="s">
        <v>92</v>
      </c>
      <c r="B1603" s="33"/>
      <c r="C1603" t="s">
        <v>87</v>
      </c>
      <c r="E1603" t="s">
        <v>640</v>
      </c>
      <c r="F1603" t="s">
        <v>641</v>
      </c>
      <c r="AH1603" s="51"/>
    </row>
    <row r="1604" spans="1:34" x14ac:dyDescent="0.25">
      <c r="A1604" s="46" t="s">
        <v>82</v>
      </c>
      <c r="B1604" s="33"/>
      <c r="C1604" t="s">
        <v>83</v>
      </c>
      <c r="E1604" t="s">
        <v>640</v>
      </c>
      <c r="F1604" t="s">
        <v>641</v>
      </c>
      <c r="AH1604" s="51"/>
    </row>
    <row r="1605" spans="1:34" x14ac:dyDescent="0.25">
      <c r="A1605" s="46" t="s">
        <v>85</v>
      </c>
      <c r="B1605" s="33"/>
      <c r="C1605" t="s">
        <v>86</v>
      </c>
      <c r="E1605" t="s">
        <v>640</v>
      </c>
      <c r="F1605" t="s">
        <v>641</v>
      </c>
      <c r="AH1605" s="51"/>
    </row>
    <row r="1606" spans="1:34" x14ac:dyDescent="0.25">
      <c r="A1606" s="46" t="s">
        <v>91</v>
      </c>
      <c r="B1606" s="33"/>
      <c r="C1606" t="s">
        <v>89</v>
      </c>
      <c r="E1606" t="s">
        <v>640</v>
      </c>
      <c r="F1606" t="s">
        <v>641</v>
      </c>
      <c r="AH1606" s="51"/>
    </row>
    <row r="1607" spans="1:34" x14ac:dyDescent="0.25">
      <c r="A1607" s="46" t="s">
        <v>86</v>
      </c>
      <c r="B1607" s="33"/>
      <c r="C1607" t="s">
        <v>87</v>
      </c>
      <c r="E1607" t="s">
        <v>640</v>
      </c>
      <c r="F1607" t="s">
        <v>641</v>
      </c>
      <c r="AH1607" s="51"/>
    </row>
    <row r="1608" spans="1:34" x14ac:dyDescent="0.25">
      <c r="A1608" s="46" t="s">
        <v>86</v>
      </c>
      <c r="B1608" s="33"/>
      <c r="C1608" t="s">
        <v>87</v>
      </c>
      <c r="E1608" t="s">
        <v>640</v>
      </c>
      <c r="F1608" t="s">
        <v>641</v>
      </c>
      <c r="AH1608" s="51"/>
    </row>
    <row r="1609" spans="1:34" x14ac:dyDescent="0.25">
      <c r="A1609" s="46" t="s">
        <v>84</v>
      </c>
      <c r="B1609" s="33"/>
      <c r="C1609" t="s">
        <v>83</v>
      </c>
      <c r="E1609" t="s">
        <v>640</v>
      </c>
      <c r="F1609" t="s">
        <v>641</v>
      </c>
      <c r="AH1609" s="51"/>
    </row>
    <row r="1610" spans="1:34" x14ac:dyDescent="0.25">
      <c r="A1610" s="46" t="s">
        <v>86</v>
      </c>
      <c r="B1610" s="33"/>
      <c r="C1610" t="s">
        <v>87</v>
      </c>
      <c r="E1610" t="s">
        <v>640</v>
      </c>
      <c r="F1610" t="s">
        <v>641</v>
      </c>
      <c r="AH1610" s="51"/>
    </row>
    <row r="1611" spans="1:34" x14ac:dyDescent="0.25">
      <c r="A1611" s="46" t="s">
        <v>84</v>
      </c>
      <c r="B1611" s="33"/>
      <c r="C1611" t="s">
        <v>83</v>
      </c>
      <c r="E1611" t="s">
        <v>640</v>
      </c>
      <c r="F1611" t="s">
        <v>641</v>
      </c>
      <c r="AH1611" s="51"/>
    </row>
    <row r="1612" spans="1:34" x14ac:dyDescent="0.25">
      <c r="A1612" s="46" t="s">
        <v>85</v>
      </c>
      <c r="B1612" s="33"/>
      <c r="C1612" t="s">
        <v>86</v>
      </c>
      <c r="E1612" t="s">
        <v>640</v>
      </c>
      <c r="F1612" t="s">
        <v>641</v>
      </c>
      <c r="AH1612" s="51"/>
    </row>
    <row r="1613" spans="1:34" x14ac:dyDescent="0.25">
      <c r="A1613" s="46" t="s">
        <v>86</v>
      </c>
      <c r="B1613" s="33"/>
      <c r="C1613" t="s">
        <v>87</v>
      </c>
      <c r="E1613" t="s">
        <v>640</v>
      </c>
      <c r="F1613" t="s">
        <v>641</v>
      </c>
      <c r="AH1613" s="51"/>
    </row>
    <row r="1614" spans="1:34" x14ac:dyDescent="0.25">
      <c r="A1614" s="46" t="s">
        <v>92</v>
      </c>
      <c r="B1614" s="33"/>
      <c r="C1614" t="s">
        <v>87</v>
      </c>
      <c r="E1614" t="s">
        <v>640</v>
      </c>
      <c r="F1614" t="s">
        <v>641</v>
      </c>
      <c r="AH1614" s="51"/>
    </row>
    <row r="1615" spans="1:34" x14ac:dyDescent="0.25">
      <c r="A1615" s="46" t="s">
        <v>84</v>
      </c>
      <c r="B1615" s="33"/>
      <c r="C1615" t="s">
        <v>83</v>
      </c>
      <c r="E1615" t="s">
        <v>640</v>
      </c>
      <c r="F1615" t="s">
        <v>641</v>
      </c>
      <c r="AH1615" s="51"/>
    </row>
    <row r="1616" spans="1:34" x14ac:dyDescent="0.25">
      <c r="A1616" s="46" t="s">
        <v>84</v>
      </c>
      <c r="B1616" s="33"/>
      <c r="C1616" t="s">
        <v>83</v>
      </c>
      <c r="E1616" t="s">
        <v>640</v>
      </c>
      <c r="F1616" t="s">
        <v>641</v>
      </c>
      <c r="AH1616" s="51"/>
    </row>
    <row r="1617" spans="1:34" x14ac:dyDescent="0.25">
      <c r="A1617" s="46" t="s">
        <v>82</v>
      </c>
      <c r="B1617" s="33"/>
      <c r="C1617" t="s">
        <v>83</v>
      </c>
      <c r="E1617" t="s">
        <v>640</v>
      </c>
      <c r="F1617" t="s">
        <v>641</v>
      </c>
      <c r="AH1617" s="51"/>
    </row>
    <row r="1618" spans="1:34" x14ac:dyDescent="0.25">
      <c r="A1618" s="46" t="s">
        <v>85</v>
      </c>
      <c r="B1618" s="33"/>
      <c r="C1618" t="s">
        <v>86</v>
      </c>
      <c r="E1618" t="s">
        <v>640</v>
      </c>
      <c r="F1618" t="s">
        <v>641</v>
      </c>
      <c r="AH1618" s="51"/>
    </row>
    <row r="1619" spans="1:34" x14ac:dyDescent="0.25">
      <c r="A1619" s="46" t="s">
        <v>84</v>
      </c>
      <c r="B1619" s="33"/>
      <c r="C1619" t="s">
        <v>83</v>
      </c>
      <c r="E1619" t="s">
        <v>640</v>
      </c>
      <c r="F1619" t="s">
        <v>641</v>
      </c>
      <c r="AH1619" s="51"/>
    </row>
    <row r="1620" spans="1:34" x14ac:dyDescent="0.25">
      <c r="A1620" s="46" t="s">
        <v>84</v>
      </c>
      <c r="B1620" s="33"/>
      <c r="C1620" t="s">
        <v>83</v>
      </c>
      <c r="E1620" t="s">
        <v>640</v>
      </c>
      <c r="F1620" t="s">
        <v>641</v>
      </c>
      <c r="AH1620" s="51"/>
    </row>
    <row r="1621" spans="1:34" x14ac:dyDescent="0.25">
      <c r="A1621" s="46" t="s">
        <v>145</v>
      </c>
      <c r="B1621" s="33"/>
      <c r="C1621" t="s">
        <v>83</v>
      </c>
      <c r="E1621" t="s">
        <v>640</v>
      </c>
      <c r="F1621" t="s">
        <v>641</v>
      </c>
      <c r="AH1621" s="51"/>
    </row>
    <row r="1622" spans="1:34" x14ac:dyDescent="0.25">
      <c r="A1622" s="46" t="s">
        <v>174</v>
      </c>
      <c r="B1622" s="33"/>
      <c r="C1622" t="s">
        <v>94</v>
      </c>
      <c r="E1622" t="s">
        <v>640</v>
      </c>
      <c r="F1622" t="s">
        <v>641</v>
      </c>
      <c r="AH1622" s="51"/>
    </row>
    <row r="1623" spans="1:34" x14ac:dyDescent="0.25">
      <c r="A1623" s="46" t="s">
        <v>91</v>
      </c>
      <c r="B1623" s="33"/>
      <c r="C1623" t="s">
        <v>89</v>
      </c>
      <c r="E1623" t="s">
        <v>640</v>
      </c>
      <c r="F1623" t="s">
        <v>641</v>
      </c>
      <c r="AH1623" s="51"/>
    </row>
    <row r="1624" spans="1:34" x14ac:dyDescent="0.25">
      <c r="A1624" s="46" t="s">
        <v>84</v>
      </c>
      <c r="B1624" s="33"/>
      <c r="C1624" t="s">
        <v>83</v>
      </c>
      <c r="E1624" t="s">
        <v>640</v>
      </c>
      <c r="F1624" t="s">
        <v>641</v>
      </c>
      <c r="AH1624" s="51"/>
    </row>
    <row r="1625" spans="1:34" x14ac:dyDescent="0.25">
      <c r="A1625" s="46" t="s">
        <v>86</v>
      </c>
      <c r="B1625" s="33"/>
      <c r="C1625" t="s">
        <v>87</v>
      </c>
      <c r="E1625" t="s">
        <v>640</v>
      </c>
      <c r="F1625" t="s">
        <v>641</v>
      </c>
      <c r="AH1625" s="51"/>
    </row>
    <row r="1626" spans="1:34" ht="15.75" thickBot="1" x14ac:dyDescent="0.3">
      <c r="A1626" s="60" t="s">
        <v>85</v>
      </c>
      <c r="B1626" s="59"/>
      <c r="C1626" s="54" t="s">
        <v>86</v>
      </c>
      <c r="D1626" s="54" t="s">
        <v>473</v>
      </c>
      <c r="E1626" s="54" t="s">
        <v>640</v>
      </c>
      <c r="F1626" s="54" t="s">
        <v>641</v>
      </c>
      <c r="G1626" s="54"/>
      <c r="H1626" s="54"/>
      <c r="I1626" s="54"/>
      <c r="J1626" s="54"/>
      <c r="K1626" s="54"/>
      <c r="L1626" s="54"/>
      <c r="M1626" s="54"/>
      <c r="N1626" s="54"/>
      <c r="O1626" s="54"/>
      <c r="P1626" s="54"/>
      <c r="Q1626" s="54"/>
      <c r="R1626" s="54"/>
      <c r="S1626" s="54"/>
      <c r="T1626" s="54"/>
      <c r="U1626" s="54"/>
      <c r="V1626" s="54"/>
      <c r="W1626" s="54"/>
      <c r="X1626" s="54"/>
      <c r="Y1626" s="54"/>
      <c r="Z1626" s="54"/>
      <c r="AA1626" s="54"/>
      <c r="AB1626" s="54"/>
      <c r="AC1626" s="54"/>
      <c r="AD1626" s="54"/>
      <c r="AE1626" s="54"/>
      <c r="AF1626" s="54"/>
      <c r="AG1626" s="54"/>
      <c r="AH1626" s="57"/>
    </row>
    <row r="1627" spans="1:34" ht="15.75" thickTop="1" x14ac:dyDescent="0.25">
      <c r="A1627" s="43" t="s">
        <v>86</v>
      </c>
      <c r="B1627" s="40"/>
      <c r="C1627" s="58" t="s">
        <v>87</v>
      </c>
      <c r="D1627" s="58" t="s">
        <v>472</v>
      </c>
      <c r="E1627" s="58" t="s">
        <v>643</v>
      </c>
      <c r="F1627" s="58" t="s">
        <v>644</v>
      </c>
      <c r="G1627" s="58"/>
      <c r="H1627" s="58"/>
      <c r="I1627" s="58"/>
      <c r="J1627" s="58"/>
      <c r="K1627" s="58"/>
      <c r="L1627" s="58"/>
      <c r="M1627" s="58"/>
      <c r="N1627" s="58"/>
      <c r="O1627" s="58"/>
      <c r="P1627" s="58"/>
      <c r="Q1627" s="58"/>
      <c r="R1627" s="58"/>
      <c r="S1627" s="58"/>
      <c r="T1627" s="58"/>
      <c r="U1627" s="58"/>
      <c r="V1627" s="58"/>
      <c r="W1627" s="58"/>
      <c r="X1627" s="58"/>
      <c r="Y1627" s="58"/>
      <c r="Z1627" s="58"/>
      <c r="AA1627" s="58"/>
      <c r="AB1627" s="58"/>
      <c r="AC1627" s="58"/>
      <c r="AD1627" s="58"/>
      <c r="AE1627" s="58"/>
      <c r="AF1627" s="58"/>
      <c r="AG1627" s="58"/>
      <c r="AH1627" s="61"/>
    </row>
    <row r="1628" spans="1:34" x14ac:dyDescent="0.25">
      <c r="A1628" s="46" t="s">
        <v>86</v>
      </c>
      <c r="B1628" s="33"/>
      <c r="C1628" t="s">
        <v>87</v>
      </c>
      <c r="E1628" t="s">
        <v>643</v>
      </c>
      <c r="F1628" t="s">
        <v>644</v>
      </c>
      <c r="AH1628" s="51"/>
    </row>
    <row r="1629" spans="1:34" x14ac:dyDescent="0.25">
      <c r="A1629" s="46" t="s">
        <v>82</v>
      </c>
      <c r="B1629" s="33"/>
      <c r="C1629" t="s">
        <v>83</v>
      </c>
      <c r="E1629" t="s">
        <v>643</v>
      </c>
      <c r="F1629" t="s">
        <v>644</v>
      </c>
      <c r="AH1629" s="51"/>
    </row>
    <row r="1630" spans="1:34" x14ac:dyDescent="0.25">
      <c r="A1630" s="46" t="s">
        <v>84</v>
      </c>
      <c r="B1630" s="33"/>
      <c r="C1630" t="s">
        <v>83</v>
      </c>
      <c r="E1630" t="s">
        <v>643</v>
      </c>
      <c r="F1630" t="s">
        <v>644</v>
      </c>
      <c r="AH1630" s="51"/>
    </row>
    <row r="1631" spans="1:34" x14ac:dyDescent="0.25">
      <c r="A1631" s="46" t="s">
        <v>86</v>
      </c>
      <c r="B1631" s="33"/>
      <c r="C1631" t="s">
        <v>87</v>
      </c>
      <c r="E1631" t="s">
        <v>643</v>
      </c>
      <c r="F1631" t="s">
        <v>644</v>
      </c>
      <c r="AH1631" s="51"/>
    </row>
    <row r="1632" spans="1:34" x14ac:dyDescent="0.25">
      <c r="A1632" s="46" t="s">
        <v>82</v>
      </c>
      <c r="B1632" s="33"/>
      <c r="C1632" t="s">
        <v>83</v>
      </c>
      <c r="E1632" t="s">
        <v>643</v>
      </c>
      <c r="F1632" t="s">
        <v>644</v>
      </c>
      <c r="AH1632" s="51"/>
    </row>
    <row r="1633" spans="1:34" x14ac:dyDescent="0.25">
      <c r="A1633" s="46" t="s">
        <v>86</v>
      </c>
      <c r="B1633" s="33"/>
      <c r="C1633" t="s">
        <v>87</v>
      </c>
      <c r="E1633" t="s">
        <v>643</v>
      </c>
      <c r="F1633" t="s">
        <v>644</v>
      </c>
      <c r="AH1633" s="51"/>
    </row>
    <row r="1634" spans="1:34" x14ac:dyDescent="0.25">
      <c r="A1634" s="46" t="s">
        <v>86</v>
      </c>
      <c r="B1634" s="33"/>
      <c r="C1634" t="s">
        <v>87</v>
      </c>
      <c r="E1634" t="s">
        <v>643</v>
      </c>
      <c r="F1634" t="s">
        <v>644</v>
      </c>
      <c r="AH1634" s="51"/>
    </row>
    <row r="1635" spans="1:34" x14ac:dyDescent="0.25">
      <c r="A1635" s="46" t="s">
        <v>82</v>
      </c>
      <c r="B1635" s="33"/>
      <c r="C1635" t="s">
        <v>83</v>
      </c>
      <c r="E1635" t="s">
        <v>643</v>
      </c>
      <c r="F1635" t="s">
        <v>644</v>
      </c>
      <c r="AH1635" s="51"/>
    </row>
    <row r="1636" spans="1:34" x14ac:dyDescent="0.25">
      <c r="A1636" s="46" t="s">
        <v>82</v>
      </c>
      <c r="B1636" s="33"/>
      <c r="C1636" t="s">
        <v>83</v>
      </c>
      <c r="E1636" t="s">
        <v>643</v>
      </c>
      <c r="F1636" t="s">
        <v>644</v>
      </c>
      <c r="AH1636" s="51"/>
    </row>
    <row r="1637" spans="1:34" x14ac:dyDescent="0.25">
      <c r="A1637" s="46" t="s">
        <v>86</v>
      </c>
      <c r="B1637" s="33"/>
      <c r="C1637" t="s">
        <v>87</v>
      </c>
      <c r="E1637" t="s">
        <v>643</v>
      </c>
      <c r="F1637" t="s">
        <v>644</v>
      </c>
      <c r="AH1637" s="51"/>
    </row>
    <row r="1638" spans="1:34" x14ac:dyDescent="0.25">
      <c r="A1638" s="46" t="s">
        <v>86</v>
      </c>
      <c r="B1638" s="33"/>
      <c r="C1638" t="s">
        <v>87</v>
      </c>
      <c r="E1638" t="s">
        <v>643</v>
      </c>
      <c r="F1638" t="s">
        <v>644</v>
      </c>
      <c r="AH1638" s="51"/>
    </row>
    <row r="1639" spans="1:34" x14ac:dyDescent="0.25">
      <c r="A1639" s="46" t="s">
        <v>86</v>
      </c>
      <c r="B1639" s="33"/>
      <c r="C1639" t="s">
        <v>87</v>
      </c>
      <c r="E1639" t="s">
        <v>643</v>
      </c>
      <c r="F1639" t="s">
        <v>644</v>
      </c>
      <c r="AH1639" s="51"/>
    </row>
    <row r="1640" spans="1:34" x14ac:dyDescent="0.25">
      <c r="A1640" s="46" t="s">
        <v>86</v>
      </c>
      <c r="B1640" s="33"/>
      <c r="C1640" t="s">
        <v>87</v>
      </c>
      <c r="E1640" t="s">
        <v>643</v>
      </c>
      <c r="F1640" t="s">
        <v>644</v>
      </c>
      <c r="AH1640" s="51"/>
    </row>
    <row r="1641" spans="1:34" x14ac:dyDescent="0.25">
      <c r="A1641" s="46" t="s">
        <v>86</v>
      </c>
      <c r="B1641" s="33"/>
      <c r="C1641" t="s">
        <v>87</v>
      </c>
      <c r="E1641" t="s">
        <v>643</v>
      </c>
      <c r="F1641" t="s">
        <v>644</v>
      </c>
      <c r="AH1641" s="51"/>
    </row>
    <row r="1642" spans="1:34" x14ac:dyDescent="0.25">
      <c r="A1642" s="46" t="s">
        <v>86</v>
      </c>
      <c r="B1642" s="33"/>
      <c r="C1642" t="s">
        <v>87</v>
      </c>
      <c r="E1642" t="s">
        <v>643</v>
      </c>
      <c r="F1642" t="s">
        <v>644</v>
      </c>
      <c r="AH1642" s="51"/>
    </row>
    <row r="1643" spans="1:34" x14ac:dyDescent="0.25">
      <c r="A1643" s="46" t="s">
        <v>84</v>
      </c>
      <c r="B1643" s="33"/>
      <c r="C1643" t="s">
        <v>83</v>
      </c>
      <c r="E1643" t="s">
        <v>643</v>
      </c>
      <c r="F1643" t="s">
        <v>644</v>
      </c>
      <c r="AH1643" s="51"/>
    </row>
    <row r="1644" spans="1:34" x14ac:dyDescent="0.25">
      <c r="A1644" s="46" t="s">
        <v>86</v>
      </c>
      <c r="B1644" s="33"/>
      <c r="C1644" t="s">
        <v>87</v>
      </c>
      <c r="E1644" t="s">
        <v>643</v>
      </c>
      <c r="F1644" t="s">
        <v>644</v>
      </c>
      <c r="AH1644" s="51"/>
    </row>
    <row r="1645" spans="1:34" x14ac:dyDescent="0.25">
      <c r="A1645" s="46" t="s">
        <v>92</v>
      </c>
      <c r="B1645" s="33"/>
      <c r="C1645" t="s">
        <v>87</v>
      </c>
      <c r="E1645" t="s">
        <v>643</v>
      </c>
      <c r="F1645" t="s">
        <v>644</v>
      </c>
      <c r="AH1645" s="51"/>
    </row>
    <row r="1646" spans="1:34" x14ac:dyDescent="0.25">
      <c r="A1646" s="46" t="s">
        <v>86</v>
      </c>
      <c r="B1646" s="33"/>
      <c r="C1646" t="s">
        <v>87</v>
      </c>
      <c r="E1646" t="s">
        <v>643</v>
      </c>
      <c r="F1646" t="s">
        <v>644</v>
      </c>
      <c r="AH1646" s="51"/>
    </row>
    <row r="1647" spans="1:34" x14ac:dyDescent="0.25">
      <c r="A1647" s="46" t="s">
        <v>82</v>
      </c>
      <c r="B1647" s="33"/>
      <c r="C1647" t="s">
        <v>83</v>
      </c>
      <c r="E1647" t="s">
        <v>643</v>
      </c>
      <c r="F1647" t="s">
        <v>644</v>
      </c>
      <c r="AH1647" s="51"/>
    </row>
    <row r="1648" spans="1:34" x14ac:dyDescent="0.25">
      <c r="A1648" s="46" t="s">
        <v>82</v>
      </c>
      <c r="B1648" s="33"/>
      <c r="C1648" t="s">
        <v>83</v>
      </c>
      <c r="E1648" t="s">
        <v>643</v>
      </c>
      <c r="F1648" t="s">
        <v>644</v>
      </c>
      <c r="AH1648" s="51"/>
    </row>
    <row r="1649" spans="1:34" x14ac:dyDescent="0.25">
      <c r="A1649" s="46" t="s">
        <v>84</v>
      </c>
      <c r="B1649" s="33"/>
      <c r="C1649" t="s">
        <v>83</v>
      </c>
      <c r="E1649" t="s">
        <v>643</v>
      </c>
      <c r="F1649" t="s">
        <v>644</v>
      </c>
      <c r="AH1649" s="51"/>
    </row>
    <row r="1650" spans="1:34" x14ac:dyDescent="0.25">
      <c r="A1650" s="46" t="s">
        <v>91</v>
      </c>
      <c r="B1650" s="33"/>
      <c r="C1650" t="s">
        <v>89</v>
      </c>
      <c r="E1650" t="s">
        <v>643</v>
      </c>
      <c r="F1650" t="s">
        <v>644</v>
      </c>
      <c r="AH1650" s="51"/>
    </row>
    <row r="1651" spans="1:34" ht="15.75" thickBot="1" x14ac:dyDescent="0.3">
      <c r="A1651" s="60" t="s">
        <v>86</v>
      </c>
      <c r="B1651" s="59"/>
      <c r="C1651" s="54" t="s">
        <v>87</v>
      </c>
      <c r="D1651" s="54" t="s">
        <v>473</v>
      </c>
      <c r="E1651" s="54" t="s">
        <v>643</v>
      </c>
      <c r="F1651" s="54" t="s">
        <v>644</v>
      </c>
      <c r="G1651" s="54"/>
      <c r="H1651" s="54"/>
      <c r="I1651" s="54"/>
      <c r="J1651" s="54"/>
      <c r="K1651" s="54"/>
      <c r="L1651" s="54"/>
      <c r="M1651" s="54"/>
      <c r="N1651" s="54"/>
      <c r="O1651" s="54"/>
      <c r="P1651" s="54"/>
      <c r="Q1651" s="54"/>
      <c r="R1651" s="54"/>
      <c r="S1651" s="54"/>
      <c r="T1651" s="54"/>
      <c r="U1651" s="54"/>
      <c r="V1651" s="54"/>
      <c r="W1651" s="54"/>
      <c r="X1651" s="54"/>
      <c r="Y1651" s="54"/>
      <c r="Z1651" s="54"/>
      <c r="AA1651" s="54"/>
      <c r="AB1651" s="54"/>
      <c r="AC1651" s="54"/>
      <c r="AD1651" s="54"/>
      <c r="AE1651" s="54"/>
      <c r="AF1651" s="54"/>
      <c r="AG1651" s="54"/>
      <c r="AH1651" s="57"/>
    </row>
    <row r="1652" spans="1:34" ht="15.75" thickTop="1" x14ac:dyDescent="0.25">
      <c r="A1652" s="43" t="s">
        <v>86</v>
      </c>
      <c r="B1652" s="40"/>
      <c r="C1652" s="58" t="s">
        <v>87</v>
      </c>
      <c r="D1652" s="58" t="s">
        <v>472</v>
      </c>
      <c r="E1652" s="58" t="s">
        <v>645</v>
      </c>
      <c r="F1652" s="58" t="s">
        <v>646</v>
      </c>
      <c r="G1652" s="58"/>
      <c r="H1652" s="58"/>
      <c r="I1652" s="58"/>
      <c r="J1652" s="58"/>
      <c r="K1652" s="58"/>
      <c r="L1652" s="58"/>
      <c r="M1652" s="58"/>
      <c r="N1652" s="58"/>
      <c r="O1652" s="58"/>
      <c r="P1652" s="58"/>
      <c r="Q1652" s="58"/>
      <c r="R1652" s="58"/>
      <c r="S1652" s="58"/>
      <c r="T1652" s="58"/>
      <c r="U1652" s="58"/>
      <c r="V1652" s="58"/>
      <c r="W1652" s="58"/>
      <c r="X1652" s="58"/>
      <c r="Y1652" s="58"/>
      <c r="Z1652" s="58"/>
      <c r="AA1652" s="58"/>
      <c r="AB1652" s="58"/>
      <c r="AC1652" s="58"/>
      <c r="AD1652" s="58"/>
      <c r="AE1652" s="58"/>
      <c r="AF1652" s="58"/>
      <c r="AG1652" s="58"/>
      <c r="AH1652" s="61"/>
    </row>
    <row r="1653" spans="1:34" x14ac:dyDescent="0.25">
      <c r="A1653" s="46" t="s">
        <v>86</v>
      </c>
      <c r="B1653" s="33"/>
      <c r="C1653" t="s">
        <v>87</v>
      </c>
      <c r="E1653" t="s">
        <v>645</v>
      </c>
      <c r="F1653" t="s">
        <v>646</v>
      </c>
      <c r="AH1653" s="51"/>
    </row>
    <row r="1654" spans="1:34" x14ac:dyDescent="0.25">
      <c r="A1654" s="46" t="s">
        <v>86</v>
      </c>
      <c r="B1654" s="33"/>
      <c r="C1654" t="s">
        <v>87</v>
      </c>
      <c r="E1654" t="s">
        <v>645</v>
      </c>
      <c r="F1654" t="s">
        <v>646</v>
      </c>
      <c r="AH1654" s="51"/>
    </row>
    <row r="1655" spans="1:34" x14ac:dyDescent="0.25">
      <c r="A1655" s="46" t="s">
        <v>86</v>
      </c>
      <c r="B1655" s="33"/>
      <c r="C1655" t="s">
        <v>87</v>
      </c>
      <c r="E1655" t="s">
        <v>645</v>
      </c>
      <c r="F1655" t="s">
        <v>646</v>
      </c>
      <c r="AH1655" s="51"/>
    </row>
    <row r="1656" spans="1:34" x14ac:dyDescent="0.25">
      <c r="A1656" s="46" t="s">
        <v>86</v>
      </c>
      <c r="B1656" s="33"/>
      <c r="C1656" t="s">
        <v>87</v>
      </c>
      <c r="E1656" t="s">
        <v>645</v>
      </c>
      <c r="F1656" t="s">
        <v>646</v>
      </c>
      <c r="AH1656" s="51"/>
    </row>
    <row r="1657" spans="1:34" x14ac:dyDescent="0.25">
      <c r="A1657" s="46" t="s">
        <v>86</v>
      </c>
      <c r="B1657" s="33"/>
      <c r="C1657" t="s">
        <v>87</v>
      </c>
      <c r="E1657" t="s">
        <v>645</v>
      </c>
      <c r="F1657" t="s">
        <v>646</v>
      </c>
      <c r="AH1657" s="51"/>
    </row>
    <row r="1658" spans="1:34" x14ac:dyDescent="0.25">
      <c r="A1658" s="46" t="s">
        <v>86</v>
      </c>
      <c r="B1658" s="33"/>
      <c r="C1658" t="s">
        <v>87</v>
      </c>
      <c r="E1658" t="s">
        <v>645</v>
      </c>
      <c r="F1658" t="s">
        <v>646</v>
      </c>
      <c r="AH1658" s="51"/>
    </row>
    <row r="1659" spans="1:34" x14ac:dyDescent="0.25">
      <c r="A1659" s="46" t="s">
        <v>86</v>
      </c>
      <c r="B1659" s="33"/>
      <c r="C1659" t="s">
        <v>87</v>
      </c>
      <c r="E1659" t="s">
        <v>645</v>
      </c>
      <c r="F1659" t="s">
        <v>646</v>
      </c>
      <c r="AH1659" s="51"/>
    </row>
    <row r="1660" spans="1:34" x14ac:dyDescent="0.25">
      <c r="A1660" s="46" t="s">
        <v>86</v>
      </c>
      <c r="B1660" s="33"/>
      <c r="C1660" t="s">
        <v>87</v>
      </c>
      <c r="E1660" t="s">
        <v>645</v>
      </c>
      <c r="F1660" t="s">
        <v>646</v>
      </c>
      <c r="AH1660" s="51"/>
    </row>
    <row r="1661" spans="1:34" x14ac:dyDescent="0.25">
      <c r="A1661" s="46" t="s">
        <v>86</v>
      </c>
      <c r="B1661" s="33"/>
      <c r="C1661" t="s">
        <v>87</v>
      </c>
      <c r="E1661" t="s">
        <v>645</v>
      </c>
      <c r="F1661" t="s">
        <v>646</v>
      </c>
      <c r="AH1661" s="51"/>
    </row>
    <row r="1662" spans="1:34" x14ac:dyDescent="0.25">
      <c r="A1662" s="46" t="s">
        <v>86</v>
      </c>
      <c r="B1662" s="33"/>
      <c r="C1662" t="s">
        <v>87</v>
      </c>
      <c r="E1662" t="s">
        <v>645</v>
      </c>
      <c r="F1662" t="s">
        <v>646</v>
      </c>
      <c r="AH1662" s="51"/>
    </row>
    <row r="1663" spans="1:34" x14ac:dyDescent="0.25">
      <c r="A1663" s="46" t="s">
        <v>86</v>
      </c>
      <c r="B1663" s="33"/>
      <c r="C1663" t="s">
        <v>87</v>
      </c>
      <c r="E1663" t="s">
        <v>645</v>
      </c>
      <c r="F1663" t="s">
        <v>646</v>
      </c>
      <c r="AH1663" s="51"/>
    </row>
    <row r="1664" spans="1:34" x14ac:dyDescent="0.25">
      <c r="A1664" s="46" t="s">
        <v>86</v>
      </c>
      <c r="B1664" s="33"/>
      <c r="C1664" t="s">
        <v>87</v>
      </c>
      <c r="E1664" t="s">
        <v>645</v>
      </c>
      <c r="F1664" t="s">
        <v>646</v>
      </c>
      <c r="AH1664" s="51"/>
    </row>
    <row r="1665" spans="1:34" x14ac:dyDescent="0.25">
      <c r="A1665" s="46" t="s">
        <v>84</v>
      </c>
      <c r="B1665" s="33"/>
      <c r="C1665" t="s">
        <v>83</v>
      </c>
      <c r="E1665" t="s">
        <v>645</v>
      </c>
      <c r="F1665" t="s">
        <v>646</v>
      </c>
      <c r="AH1665" s="51"/>
    </row>
    <row r="1666" spans="1:34" x14ac:dyDescent="0.25">
      <c r="A1666" s="46" t="s">
        <v>86</v>
      </c>
      <c r="B1666" s="33"/>
      <c r="C1666" t="s">
        <v>87</v>
      </c>
      <c r="E1666" t="s">
        <v>645</v>
      </c>
      <c r="F1666" t="s">
        <v>646</v>
      </c>
      <c r="AH1666" s="51"/>
    </row>
    <row r="1667" spans="1:34" x14ac:dyDescent="0.25">
      <c r="A1667" s="46" t="s">
        <v>82</v>
      </c>
      <c r="B1667" s="33"/>
      <c r="C1667" t="s">
        <v>83</v>
      </c>
      <c r="E1667" t="s">
        <v>645</v>
      </c>
      <c r="F1667" t="s">
        <v>646</v>
      </c>
      <c r="AH1667" s="51"/>
    </row>
    <row r="1668" spans="1:34" x14ac:dyDescent="0.25">
      <c r="A1668" s="46" t="s">
        <v>91</v>
      </c>
      <c r="B1668" s="33"/>
      <c r="C1668" t="s">
        <v>89</v>
      </c>
      <c r="E1668" t="s">
        <v>645</v>
      </c>
      <c r="F1668" t="s">
        <v>646</v>
      </c>
      <c r="AH1668" s="51"/>
    </row>
    <row r="1669" spans="1:34" x14ac:dyDescent="0.25">
      <c r="A1669" s="46" t="s">
        <v>86</v>
      </c>
      <c r="B1669" s="33"/>
      <c r="C1669" t="s">
        <v>87</v>
      </c>
      <c r="E1669" t="s">
        <v>645</v>
      </c>
      <c r="F1669" t="s">
        <v>646</v>
      </c>
      <c r="AH1669" s="51"/>
    </row>
    <row r="1670" spans="1:34" x14ac:dyDescent="0.25">
      <c r="A1670" s="46" t="s">
        <v>86</v>
      </c>
      <c r="B1670" s="33"/>
      <c r="C1670" t="s">
        <v>87</v>
      </c>
      <c r="E1670" t="s">
        <v>645</v>
      </c>
      <c r="F1670" t="s">
        <v>646</v>
      </c>
      <c r="AH1670" s="51"/>
    </row>
    <row r="1671" spans="1:34" x14ac:dyDescent="0.25">
      <c r="A1671" s="46" t="s">
        <v>82</v>
      </c>
      <c r="B1671" s="33"/>
      <c r="C1671" t="s">
        <v>83</v>
      </c>
      <c r="E1671" t="s">
        <v>645</v>
      </c>
      <c r="F1671" t="s">
        <v>646</v>
      </c>
      <c r="AH1671" s="51"/>
    </row>
    <row r="1672" spans="1:34" x14ac:dyDescent="0.25">
      <c r="A1672" s="46" t="s">
        <v>86</v>
      </c>
      <c r="B1672" s="33"/>
      <c r="C1672" t="s">
        <v>87</v>
      </c>
      <c r="E1672" t="s">
        <v>645</v>
      </c>
      <c r="F1672" t="s">
        <v>646</v>
      </c>
      <c r="AH1672" s="51"/>
    </row>
    <row r="1673" spans="1:34" x14ac:dyDescent="0.25">
      <c r="A1673" s="46" t="s">
        <v>86</v>
      </c>
      <c r="B1673" s="33"/>
      <c r="C1673" t="s">
        <v>87</v>
      </c>
      <c r="E1673" t="s">
        <v>645</v>
      </c>
      <c r="F1673" t="s">
        <v>646</v>
      </c>
      <c r="AH1673" s="51"/>
    </row>
    <row r="1674" spans="1:34" x14ac:dyDescent="0.25">
      <c r="A1674" s="46" t="s">
        <v>86</v>
      </c>
      <c r="B1674" s="33"/>
      <c r="C1674" t="s">
        <v>87</v>
      </c>
      <c r="E1674" t="s">
        <v>645</v>
      </c>
      <c r="F1674" t="s">
        <v>646</v>
      </c>
      <c r="AH1674" s="51"/>
    </row>
    <row r="1675" spans="1:34" x14ac:dyDescent="0.25">
      <c r="A1675" s="46" t="s">
        <v>86</v>
      </c>
      <c r="B1675" s="33"/>
      <c r="C1675" t="s">
        <v>87</v>
      </c>
      <c r="E1675" t="s">
        <v>645</v>
      </c>
      <c r="F1675" t="s">
        <v>646</v>
      </c>
      <c r="AH1675" s="51"/>
    </row>
    <row r="1676" spans="1:34" ht="15.75" thickBot="1" x14ac:dyDescent="0.3">
      <c r="A1676" s="60" t="s">
        <v>82</v>
      </c>
      <c r="B1676" s="59"/>
      <c r="C1676" s="54" t="s">
        <v>83</v>
      </c>
      <c r="D1676" s="54" t="s">
        <v>473</v>
      </c>
      <c r="E1676" s="54" t="s">
        <v>645</v>
      </c>
      <c r="F1676" s="54" t="s">
        <v>646</v>
      </c>
      <c r="G1676" s="54"/>
      <c r="H1676" s="54"/>
      <c r="I1676" s="54"/>
      <c r="J1676" s="54"/>
      <c r="K1676" s="54"/>
      <c r="L1676" s="54"/>
      <c r="M1676" s="54"/>
      <c r="N1676" s="54"/>
      <c r="O1676" s="54"/>
      <c r="P1676" s="54"/>
      <c r="Q1676" s="54"/>
      <c r="R1676" s="54"/>
      <c r="S1676" s="54"/>
      <c r="T1676" s="54"/>
      <c r="U1676" s="54"/>
      <c r="V1676" s="54"/>
      <c r="W1676" s="54"/>
      <c r="X1676" s="54"/>
      <c r="Y1676" s="54"/>
      <c r="Z1676" s="54"/>
      <c r="AA1676" s="54"/>
      <c r="AB1676" s="54"/>
      <c r="AC1676" s="54"/>
      <c r="AD1676" s="54"/>
      <c r="AE1676" s="54"/>
      <c r="AF1676" s="54"/>
      <c r="AG1676" s="54"/>
      <c r="AH1676" s="57"/>
    </row>
    <row r="1677" spans="1:34" ht="15.75" thickTop="1" x14ac:dyDescent="0.25">
      <c r="A1677" s="43" t="s">
        <v>86</v>
      </c>
      <c r="B1677" s="40"/>
      <c r="C1677" s="58" t="s">
        <v>87</v>
      </c>
      <c r="D1677" s="58" t="s">
        <v>472</v>
      </c>
      <c r="E1677" s="58" t="s">
        <v>647</v>
      </c>
      <c r="F1677" s="58" t="s">
        <v>648</v>
      </c>
      <c r="G1677" s="58"/>
      <c r="H1677" s="58"/>
      <c r="I1677" s="58"/>
      <c r="J1677" s="58"/>
      <c r="K1677" s="58"/>
      <c r="L1677" s="58"/>
      <c r="M1677" s="58"/>
      <c r="N1677" s="58"/>
      <c r="O1677" s="58"/>
      <c r="P1677" s="58"/>
      <c r="Q1677" s="58"/>
      <c r="R1677" s="58"/>
      <c r="S1677" s="58"/>
      <c r="T1677" s="58"/>
      <c r="U1677" s="58"/>
      <c r="V1677" s="58"/>
      <c r="W1677" s="58"/>
      <c r="X1677" s="58"/>
      <c r="Y1677" s="58"/>
      <c r="Z1677" s="58"/>
      <c r="AA1677" s="58"/>
      <c r="AB1677" s="58"/>
      <c r="AC1677" s="58"/>
      <c r="AD1677" s="58"/>
      <c r="AE1677" s="58"/>
      <c r="AF1677" s="58"/>
      <c r="AG1677" s="58"/>
      <c r="AH1677" s="61"/>
    </row>
    <row r="1678" spans="1:34" x14ac:dyDescent="0.25">
      <c r="A1678" s="46" t="s">
        <v>84</v>
      </c>
      <c r="B1678" s="33"/>
      <c r="C1678" t="s">
        <v>83</v>
      </c>
      <c r="E1678" t="s">
        <v>647</v>
      </c>
      <c r="F1678" t="s">
        <v>648</v>
      </c>
      <c r="AH1678" s="51"/>
    </row>
    <row r="1679" spans="1:34" x14ac:dyDescent="0.25">
      <c r="A1679" s="46" t="s">
        <v>84</v>
      </c>
      <c r="B1679" s="33"/>
      <c r="C1679" t="s">
        <v>83</v>
      </c>
      <c r="E1679" t="s">
        <v>647</v>
      </c>
      <c r="F1679" t="s">
        <v>648</v>
      </c>
      <c r="AH1679" s="51"/>
    </row>
    <row r="1680" spans="1:34" x14ac:dyDescent="0.25">
      <c r="A1680" s="46" t="s">
        <v>86</v>
      </c>
      <c r="B1680" s="33"/>
      <c r="C1680" t="s">
        <v>87</v>
      </c>
      <c r="E1680" t="s">
        <v>647</v>
      </c>
      <c r="F1680" t="s">
        <v>648</v>
      </c>
      <c r="AH1680" s="51"/>
    </row>
    <row r="1681" spans="1:34" x14ac:dyDescent="0.25">
      <c r="A1681" s="46" t="s">
        <v>84</v>
      </c>
      <c r="B1681" s="33"/>
      <c r="C1681" t="s">
        <v>83</v>
      </c>
      <c r="E1681" t="s">
        <v>647</v>
      </c>
      <c r="F1681" t="s">
        <v>648</v>
      </c>
      <c r="AH1681" s="51"/>
    </row>
    <row r="1682" spans="1:34" x14ac:dyDescent="0.25">
      <c r="A1682" s="46" t="s">
        <v>86</v>
      </c>
      <c r="B1682" s="33"/>
      <c r="C1682" t="s">
        <v>87</v>
      </c>
      <c r="E1682" t="s">
        <v>647</v>
      </c>
      <c r="F1682" t="s">
        <v>648</v>
      </c>
      <c r="AH1682" s="51"/>
    </row>
    <row r="1683" spans="1:34" x14ac:dyDescent="0.25">
      <c r="A1683" s="46" t="s">
        <v>91</v>
      </c>
      <c r="B1683" s="33"/>
      <c r="C1683" t="s">
        <v>89</v>
      </c>
      <c r="E1683" t="s">
        <v>647</v>
      </c>
      <c r="F1683" t="s">
        <v>648</v>
      </c>
      <c r="AH1683" s="51"/>
    </row>
    <row r="1684" spans="1:34" x14ac:dyDescent="0.25">
      <c r="A1684" s="46" t="s">
        <v>86</v>
      </c>
      <c r="B1684" s="33"/>
      <c r="C1684" t="s">
        <v>87</v>
      </c>
      <c r="E1684" t="s">
        <v>647</v>
      </c>
      <c r="F1684" t="s">
        <v>648</v>
      </c>
      <c r="AH1684" s="51"/>
    </row>
    <row r="1685" spans="1:34" x14ac:dyDescent="0.25">
      <c r="A1685" s="46" t="s">
        <v>86</v>
      </c>
      <c r="B1685" s="33"/>
      <c r="C1685" t="s">
        <v>87</v>
      </c>
      <c r="E1685" t="s">
        <v>647</v>
      </c>
      <c r="F1685" t="s">
        <v>648</v>
      </c>
      <c r="AH1685" s="51"/>
    </row>
    <row r="1686" spans="1:34" x14ac:dyDescent="0.25">
      <c r="A1686" s="46" t="s">
        <v>84</v>
      </c>
      <c r="B1686" s="33"/>
      <c r="C1686" t="s">
        <v>83</v>
      </c>
      <c r="E1686" t="s">
        <v>647</v>
      </c>
      <c r="F1686" t="s">
        <v>648</v>
      </c>
      <c r="AH1686" s="51"/>
    </row>
    <row r="1687" spans="1:34" x14ac:dyDescent="0.25">
      <c r="A1687" s="46" t="s">
        <v>92</v>
      </c>
      <c r="B1687" s="33"/>
      <c r="C1687" t="s">
        <v>87</v>
      </c>
      <c r="E1687" t="s">
        <v>647</v>
      </c>
      <c r="F1687" t="s">
        <v>648</v>
      </c>
      <c r="AH1687" s="51"/>
    </row>
    <row r="1688" spans="1:34" x14ac:dyDescent="0.25">
      <c r="A1688" s="46" t="s">
        <v>86</v>
      </c>
      <c r="B1688" s="33"/>
      <c r="C1688" t="s">
        <v>87</v>
      </c>
      <c r="E1688" t="s">
        <v>647</v>
      </c>
      <c r="F1688" t="s">
        <v>648</v>
      </c>
      <c r="AH1688" s="51"/>
    </row>
    <row r="1689" spans="1:34" x14ac:dyDescent="0.25">
      <c r="A1689" s="46" t="s">
        <v>82</v>
      </c>
      <c r="B1689" s="33"/>
      <c r="C1689" t="s">
        <v>83</v>
      </c>
      <c r="E1689" t="s">
        <v>647</v>
      </c>
      <c r="F1689" t="s">
        <v>648</v>
      </c>
      <c r="AH1689" s="51"/>
    </row>
    <row r="1690" spans="1:34" x14ac:dyDescent="0.25">
      <c r="A1690" s="46" t="s">
        <v>82</v>
      </c>
      <c r="B1690" s="33"/>
      <c r="C1690" t="s">
        <v>83</v>
      </c>
      <c r="E1690" t="s">
        <v>647</v>
      </c>
      <c r="F1690" t="s">
        <v>648</v>
      </c>
      <c r="AH1690" s="51"/>
    </row>
    <row r="1691" spans="1:34" x14ac:dyDescent="0.25">
      <c r="A1691" s="46" t="s">
        <v>84</v>
      </c>
      <c r="B1691" s="33"/>
      <c r="C1691" t="s">
        <v>83</v>
      </c>
      <c r="E1691" t="s">
        <v>647</v>
      </c>
      <c r="F1691" t="s">
        <v>648</v>
      </c>
      <c r="AH1691" s="51"/>
    </row>
    <row r="1692" spans="1:34" x14ac:dyDescent="0.25">
      <c r="A1692" s="46" t="s">
        <v>138</v>
      </c>
      <c r="B1692" s="33"/>
      <c r="C1692" t="s">
        <v>94</v>
      </c>
      <c r="E1692" t="s">
        <v>647</v>
      </c>
      <c r="F1692" t="s">
        <v>648</v>
      </c>
      <c r="AH1692" s="51"/>
    </row>
    <row r="1693" spans="1:34" x14ac:dyDescent="0.25">
      <c r="A1693" s="46" t="s">
        <v>86</v>
      </c>
      <c r="B1693" s="33"/>
      <c r="C1693" t="s">
        <v>87</v>
      </c>
      <c r="E1693" t="s">
        <v>647</v>
      </c>
      <c r="F1693" t="s">
        <v>648</v>
      </c>
      <c r="AH1693" s="51"/>
    </row>
    <row r="1694" spans="1:34" x14ac:dyDescent="0.25">
      <c r="A1694" s="46" t="s">
        <v>82</v>
      </c>
      <c r="B1694" s="33"/>
      <c r="C1694" t="s">
        <v>83</v>
      </c>
      <c r="E1694" t="s">
        <v>647</v>
      </c>
      <c r="F1694" t="s">
        <v>648</v>
      </c>
      <c r="AH1694" s="51"/>
    </row>
    <row r="1695" spans="1:34" x14ac:dyDescent="0.25">
      <c r="A1695" s="46" t="s">
        <v>86</v>
      </c>
      <c r="B1695" s="33"/>
      <c r="C1695" t="s">
        <v>87</v>
      </c>
      <c r="E1695" t="s">
        <v>647</v>
      </c>
      <c r="F1695" t="s">
        <v>648</v>
      </c>
      <c r="AH1695" s="51"/>
    </row>
    <row r="1696" spans="1:34" x14ac:dyDescent="0.25">
      <c r="A1696" s="46" t="s">
        <v>82</v>
      </c>
      <c r="B1696" s="33"/>
      <c r="C1696" t="s">
        <v>83</v>
      </c>
      <c r="E1696" t="s">
        <v>647</v>
      </c>
      <c r="F1696" t="s">
        <v>648</v>
      </c>
      <c r="AH1696" s="51"/>
    </row>
    <row r="1697" spans="1:34" x14ac:dyDescent="0.25">
      <c r="A1697" s="46" t="s">
        <v>86</v>
      </c>
      <c r="B1697" s="33"/>
      <c r="C1697" t="s">
        <v>87</v>
      </c>
      <c r="E1697" t="s">
        <v>647</v>
      </c>
      <c r="F1697" t="s">
        <v>648</v>
      </c>
      <c r="AH1697" s="51"/>
    </row>
    <row r="1698" spans="1:34" x14ac:dyDescent="0.25">
      <c r="A1698" s="46" t="s">
        <v>86</v>
      </c>
      <c r="B1698" s="33"/>
      <c r="C1698" t="s">
        <v>87</v>
      </c>
      <c r="E1698" t="s">
        <v>647</v>
      </c>
      <c r="F1698" t="s">
        <v>648</v>
      </c>
      <c r="AH1698" s="51"/>
    </row>
    <row r="1699" spans="1:34" x14ac:dyDescent="0.25">
      <c r="A1699" s="46" t="s">
        <v>84</v>
      </c>
      <c r="B1699" s="33"/>
      <c r="C1699" t="s">
        <v>83</v>
      </c>
      <c r="E1699" t="s">
        <v>647</v>
      </c>
      <c r="F1699" t="s">
        <v>648</v>
      </c>
      <c r="AH1699" s="51"/>
    </row>
    <row r="1700" spans="1:34" x14ac:dyDescent="0.25">
      <c r="A1700" s="46" t="s">
        <v>82</v>
      </c>
      <c r="B1700" s="33"/>
      <c r="C1700" t="s">
        <v>83</v>
      </c>
      <c r="E1700" t="s">
        <v>647</v>
      </c>
      <c r="F1700" t="s">
        <v>648</v>
      </c>
      <c r="AH1700" s="51"/>
    </row>
    <row r="1701" spans="1:34" ht="15.75" thickBot="1" x14ac:dyDescent="0.3">
      <c r="A1701" s="60" t="s">
        <v>84</v>
      </c>
      <c r="B1701" s="59"/>
      <c r="C1701" s="54" t="s">
        <v>83</v>
      </c>
      <c r="D1701" s="54" t="s">
        <v>473</v>
      </c>
      <c r="E1701" s="54" t="s">
        <v>647</v>
      </c>
      <c r="F1701" s="54" t="s">
        <v>648</v>
      </c>
      <c r="G1701" s="54"/>
      <c r="H1701" s="54"/>
      <c r="I1701" s="54"/>
      <c r="J1701" s="54"/>
      <c r="K1701" s="54"/>
      <c r="L1701" s="54"/>
      <c r="M1701" s="54"/>
      <c r="N1701" s="54"/>
      <c r="O1701" s="54"/>
      <c r="P1701" s="54"/>
      <c r="Q1701" s="54"/>
      <c r="R1701" s="54"/>
      <c r="S1701" s="54"/>
      <c r="T1701" s="54"/>
      <c r="U1701" s="54"/>
      <c r="V1701" s="54"/>
      <c r="W1701" s="54"/>
      <c r="X1701" s="54"/>
      <c r="Y1701" s="54"/>
      <c r="Z1701" s="54"/>
      <c r="AA1701" s="54"/>
      <c r="AB1701" s="54"/>
      <c r="AC1701" s="54"/>
      <c r="AD1701" s="54"/>
      <c r="AE1701" s="54"/>
      <c r="AF1701" s="54"/>
      <c r="AG1701" s="54"/>
      <c r="AH1701" s="57"/>
    </row>
    <row r="1702" spans="1:34" ht="15.75" thickTop="1" x14ac:dyDescent="0.25">
      <c r="A1702" s="43" t="s">
        <v>84</v>
      </c>
      <c r="B1702" s="40"/>
      <c r="C1702" s="58" t="s">
        <v>83</v>
      </c>
      <c r="D1702" s="58" t="s">
        <v>472</v>
      </c>
      <c r="E1702" s="58" t="s">
        <v>649</v>
      </c>
      <c r="F1702" s="58" t="s">
        <v>650</v>
      </c>
      <c r="G1702" s="58"/>
      <c r="H1702" s="58"/>
      <c r="I1702" s="58"/>
      <c r="J1702" s="58"/>
      <c r="K1702" s="58"/>
      <c r="L1702" s="58"/>
      <c r="M1702" s="58"/>
      <c r="N1702" s="58"/>
      <c r="O1702" s="58"/>
      <c r="P1702" s="58"/>
      <c r="Q1702" s="58"/>
      <c r="R1702" s="58"/>
      <c r="S1702" s="58"/>
      <c r="T1702" s="58"/>
      <c r="U1702" s="58"/>
      <c r="V1702" s="58"/>
      <c r="W1702" s="58"/>
      <c r="X1702" s="58"/>
      <c r="Y1702" s="58"/>
      <c r="Z1702" s="58"/>
      <c r="AA1702" s="58"/>
      <c r="AB1702" s="58"/>
      <c r="AC1702" s="58"/>
      <c r="AD1702" s="58"/>
      <c r="AE1702" s="58"/>
      <c r="AF1702" s="58"/>
      <c r="AG1702" s="58"/>
      <c r="AH1702" s="61"/>
    </row>
    <row r="1703" spans="1:34" x14ac:dyDescent="0.25">
      <c r="A1703" s="46" t="s">
        <v>84</v>
      </c>
      <c r="B1703" s="33"/>
      <c r="C1703" t="s">
        <v>83</v>
      </c>
      <c r="E1703" t="s">
        <v>649</v>
      </c>
      <c r="F1703" t="s">
        <v>650</v>
      </c>
      <c r="AH1703" s="51"/>
    </row>
    <row r="1704" spans="1:34" x14ac:dyDescent="0.25">
      <c r="A1704" s="46" t="s">
        <v>86</v>
      </c>
      <c r="B1704" s="33"/>
      <c r="C1704" t="s">
        <v>87</v>
      </c>
      <c r="E1704" t="s">
        <v>649</v>
      </c>
      <c r="F1704" t="s">
        <v>650</v>
      </c>
      <c r="AH1704" s="51"/>
    </row>
    <row r="1705" spans="1:34" x14ac:dyDescent="0.25">
      <c r="A1705" s="46" t="s">
        <v>145</v>
      </c>
      <c r="B1705" s="33"/>
      <c r="C1705" t="s">
        <v>83</v>
      </c>
      <c r="E1705" t="s">
        <v>649</v>
      </c>
      <c r="F1705" t="s">
        <v>650</v>
      </c>
      <c r="AH1705" s="51"/>
    </row>
    <row r="1706" spans="1:34" x14ac:dyDescent="0.25">
      <c r="A1706" s="46" t="s">
        <v>84</v>
      </c>
      <c r="B1706" s="33"/>
      <c r="C1706" t="s">
        <v>83</v>
      </c>
      <c r="E1706" t="s">
        <v>649</v>
      </c>
      <c r="F1706" t="s">
        <v>650</v>
      </c>
      <c r="AH1706" s="51"/>
    </row>
    <row r="1707" spans="1:34" x14ac:dyDescent="0.25">
      <c r="A1707" s="46" t="s">
        <v>145</v>
      </c>
      <c r="B1707" s="33"/>
      <c r="C1707" t="s">
        <v>83</v>
      </c>
      <c r="E1707" t="s">
        <v>649</v>
      </c>
      <c r="F1707" t="s">
        <v>650</v>
      </c>
      <c r="AH1707" s="51"/>
    </row>
    <row r="1708" spans="1:34" x14ac:dyDescent="0.25">
      <c r="A1708" s="46" t="s">
        <v>84</v>
      </c>
      <c r="B1708" s="33"/>
      <c r="C1708" t="s">
        <v>83</v>
      </c>
      <c r="E1708" t="s">
        <v>649</v>
      </c>
      <c r="F1708" t="s">
        <v>650</v>
      </c>
      <c r="AH1708" s="51"/>
    </row>
    <row r="1709" spans="1:34" x14ac:dyDescent="0.25">
      <c r="A1709" s="46" t="s">
        <v>82</v>
      </c>
      <c r="B1709" s="33"/>
      <c r="C1709" t="s">
        <v>83</v>
      </c>
      <c r="E1709" t="s">
        <v>649</v>
      </c>
      <c r="F1709" t="s">
        <v>650</v>
      </c>
      <c r="AH1709" s="51"/>
    </row>
    <row r="1710" spans="1:34" x14ac:dyDescent="0.25">
      <c r="A1710" s="46" t="s">
        <v>82</v>
      </c>
      <c r="B1710" s="33"/>
      <c r="C1710" t="s">
        <v>83</v>
      </c>
      <c r="E1710" t="s">
        <v>649</v>
      </c>
      <c r="F1710" t="s">
        <v>650</v>
      </c>
      <c r="AH1710" s="51"/>
    </row>
    <row r="1711" spans="1:34" x14ac:dyDescent="0.25">
      <c r="A1711" s="46" t="s">
        <v>86</v>
      </c>
      <c r="B1711" s="33"/>
      <c r="C1711" t="s">
        <v>87</v>
      </c>
      <c r="E1711" t="s">
        <v>649</v>
      </c>
      <c r="F1711" t="s">
        <v>650</v>
      </c>
      <c r="AH1711" s="51"/>
    </row>
    <row r="1712" spans="1:34" x14ac:dyDescent="0.25">
      <c r="A1712" s="46" t="s">
        <v>84</v>
      </c>
      <c r="B1712" s="33"/>
      <c r="C1712" t="s">
        <v>83</v>
      </c>
      <c r="E1712" t="s">
        <v>649</v>
      </c>
      <c r="F1712" t="s">
        <v>650</v>
      </c>
      <c r="AH1712" s="51"/>
    </row>
    <row r="1713" spans="1:34" x14ac:dyDescent="0.25">
      <c r="A1713" s="46" t="s">
        <v>86</v>
      </c>
      <c r="B1713" s="33"/>
      <c r="C1713" t="s">
        <v>87</v>
      </c>
      <c r="E1713" t="s">
        <v>649</v>
      </c>
      <c r="F1713" t="s">
        <v>650</v>
      </c>
      <c r="AH1713" s="51"/>
    </row>
    <row r="1714" spans="1:34" x14ac:dyDescent="0.25">
      <c r="A1714" s="46" t="s">
        <v>84</v>
      </c>
      <c r="B1714" s="33"/>
      <c r="C1714" t="s">
        <v>83</v>
      </c>
      <c r="E1714" t="s">
        <v>649</v>
      </c>
      <c r="F1714" t="s">
        <v>650</v>
      </c>
      <c r="AH1714" s="51"/>
    </row>
    <row r="1715" spans="1:34" x14ac:dyDescent="0.25">
      <c r="A1715" s="46" t="s">
        <v>84</v>
      </c>
      <c r="B1715" s="33"/>
      <c r="C1715" t="s">
        <v>83</v>
      </c>
      <c r="E1715" t="s">
        <v>649</v>
      </c>
      <c r="F1715" t="s">
        <v>650</v>
      </c>
      <c r="AH1715" s="51"/>
    </row>
    <row r="1716" spans="1:34" x14ac:dyDescent="0.25">
      <c r="A1716" s="46" t="s">
        <v>86</v>
      </c>
      <c r="B1716" s="33"/>
      <c r="C1716" t="s">
        <v>87</v>
      </c>
      <c r="E1716" t="s">
        <v>649</v>
      </c>
      <c r="F1716" t="s">
        <v>650</v>
      </c>
      <c r="AH1716" s="51"/>
    </row>
    <row r="1717" spans="1:34" x14ac:dyDescent="0.25">
      <c r="A1717" s="46" t="s">
        <v>88</v>
      </c>
      <c r="B1717" s="33"/>
      <c r="C1717" t="s">
        <v>89</v>
      </c>
      <c r="E1717" t="s">
        <v>649</v>
      </c>
      <c r="F1717" t="s">
        <v>650</v>
      </c>
      <c r="AH1717" s="51"/>
    </row>
    <row r="1718" spans="1:34" x14ac:dyDescent="0.25">
      <c r="A1718" s="46" t="s">
        <v>82</v>
      </c>
      <c r="B1718" s="33"/>
      <c r="C1718" t="s">
        <v>83</v>
      </c>
      <c r="E1718" t="s">
        <v>649</v>
      </c>
      <c r="F1718" t="s">
        <v>650</v>
      </c>
      <c r="AH1718" s="51"/>
    </row>
    <row r="1719" spans="1:34" x14ac:dyDescent="0.25">
      <c r="A1719" s="46" t="s">
        <v>84</v>
      </c>
      <c r="B1719" s="33"/>
      <c r="C1719" t="s">
        <v>83</v>
      </c>
      <c r="E1719" t="s">
        <v>649</v>
      </c>
      <c r="F1719" t="s">
        <v>650</v>
      </c>
      <c r="AH1719" s="51"/>
    </row>
    <row r="1720" spans="1:34" x14ac:dyDescent="0.25">
      <c r="A1720" s="46" t="s">
        <v>91</v>
      </c>
      <c r="B1720" s="33"/>
      <c r="C1720" t="s">
        <v>89</v>
      </c>
      <c r="E1720" t="s">
        <v>649</v>
      </c>
      <c r="F1720" t="s">
        <v>650</v>
      </c>
      <c r="AH1720" s="51"/>
    </row>
    <row r="1721" spans="1:34" x14ac:dyDescent="0.25">
      <c r="A1721" s="46" t="s">
        <v>86</v>
      </c>
      <c r="B1721" s="33"/>
      <c r="C1721" t="s">
        <v>87</v>
      </c>
      <c r="E1721" t="s">
        <v>649</v>
      </c>
      <c r="F1721" t="s">
        <v>650</v>
      </c>
      <c r="AH1721" s="51"/>
    </row>
    <row r="1722" spans="1:34" x14ac:dyDescent="0.25">
      <c r="A1722" s="46" t="s">
        <v>84</v>
      </c>
      <c r="B1722" s="33"/>
      <c r="C1722" t="s">
        <v>83</v>
      </c>
      <c r="E1722" t="s">
        <v>649</v>
      </c>
      <c r="F1722" t="s">
        <v>650</v>
      </c>
      <c r="AH1722" s="51"/>
    </row>
    <row r="1723" spans="1:34" x14ac:dyDescent="0.25">
      <c r="A1723" s="46" t="s">
        <v>84</v>
      </c>
      <c r="B1723" s="33"/>
      <c r="C1723" t="s">
        <v>83</v>
      </c>
      <c r="E1723" t="s">
        <v>649</v>
      </c>
      <c r="F1723" t="s">
        <v>650</v>
      </c>
      <c r="AH1723" s="51"/>
    </row>
    <row r="1724" spans="1:34" x14ac:dyDescent="0.25">
      <c r="A1724" s="46" t="s">
        <v>84</v>
      </c>
      <c r="B1724" s="33"/>
      <c r="C1724" t="s">
        <v>83</v>
      </c>
      <c r="E1724" t="s">
        <v>649</v>
      </c>
      <c r="F1724" t="s">
        <v>650</v>
      </c>
      <c r="AH1724" s="51"/>
    </row>
    <row r="1725" spans="1:34" x14ac:dyDescent="0.25">
      <c r="A1725" s="46" t="s">
        <v>84</v>
      </c>
      <c r="B1725" s="33"/>
      <c r="C1725" t="s">
        <v>83</v>
      </c>
      <c r="E1725" t="s">
        <v>649</v>
      </c>
      <c r="F1725" t="s">
        <v>650</v>
      </c>
      <c r="AH1725" s="51"/>
    </row>
    <row r="1726" spans="1:34" ht="15.75" thickBot="1" x14ac:dyDescent="0.3">
      <c r="A1726" s="60" t="s">
        <v>85</v>
      </c>
      <c r="B1726" s="59"/>
      <c r="C1726" s="54" t="s">
        <v>86</v>
      </c>
      <c r="D1726" s="54" t="s">
        <v>473</v>
      </c>
      <c r="E1726" s="54" t="s">
        <v>649</v>
      </c>
      <c r="F1726" s="54" t="s">
        <v>650</v>
      </c>
      <c r="G1726" s="54"/>
      <c r="H1726" s="54"/>
      <c r="I1726" s="54"/>
      <c r="J1726" s="54"/>
      <c r="K1726" s="54"/>
      <c r="L1726" s="54"/>
      <c r="M1726" s="54"/>
      <c r="N1726" s="54"/>
      <c r="O1726" s="54"/>
      <c r="P1726" s="54"/>
      <c r="Q1726" s="54"/>
      <c r="R1726" s="54"/>
      <c r="S1726" s="54"/>
      <c r="T1726" s="54"/>
      <c r="U1726" s="54"/>
      <c r="V1726" s="54"/>
      <c r="W1726" s="54"/>
      <c r="X1726" s="54"/>
      <c r="Y1726" s="54"/>
      <c r="Z1726" s="54"/>
      <c r="AA1726" s="54"/>
      <c r="AB1726" s="54"/>
      <c r="AC1726" s="54"/>
      <c r="AD1726" s="54"/>
      <c r="AE1726" s="54"/>
      <c r="AF1726" s="54"/>
      <c r="AG1726" s="54"/>
      <c r="AH1726" s="57"/>
    </row>
    <row r="1727" spans="1:34" ht="15.75" thickTop="1" x14ac:dyDescent="0.25">
      <c r="A1727" s="43" t="s">
        <v>82</v>
      </c>
      <c r="B1727" s="40"/>
      <c r="C1727" s="58" t="s">
        <v>83</v>
      </c>
      <c r="D1727" s="58" t="s">
        <v>472</v>
      </c>
      <c r="E1727" s="58" t="s">
        <v>651</v>
      </c>
      <c r="F1727" s="58" t="s">
        <v>652</v>
      </c>
      <c r="G1727" s="58"/>
      <c r="H1727" s="58"/>
      <c r="I1727" s="58"/>
      <c r="J1727" s="58"/>
      <c r="K1727" s="58"/>
      <c r="L1727" s="58"/>
      <c r="M1727" s="58"/>
      <c r="N1727" s="58"/>
      <c r="O1727" s="58"/>
      <c r="P1727" s="58"/>
      <c r="Q1727" s="58"/>
      <c r="R1727" s="58"/>
      <c r="S1727" s="58"/>
      <c r="T1727" s="58"/>
      <c r="U1727" s="58"/>
      <c r="V1727" s="58"/>
      <c r="W1727" s="58"/>
      <c r="X1727" s="58"/>
      <c r="Y1727" s="58"/>
      <c r="Z1727" s="58"/>
      <c r="AA1727" s="58"/>
      <c r="AB1727" s="58"/>
      <c r="AC1727" s="58"/>
      <c r="AD1727" s="58"/>
      <c r="AE1727" s="58"/>
      <c r="AF1727" s="58"/>
      <c r="AG1727" s="58"/>
      <c r="AH1727" s="61"/>
    </row>
    <row r="1728" spans="1:34" x14ac:dyDescent="0.25">
      <c r="A1728" s="46" t="s">
        <v>84</v>
      </c>
      <c r="B1728" s="33"/>
      <c r="C1728" t="s">
        <v>83</v>
      </c>
      <c r="E1728" t="s">
        <v>651</v>
      </c>
      <c r="F1728" t="s">
        <v>652</v>
      </c>
      <c r="AH1728" s="51"/>
    </row>
    <row r="1729" spans="1:34" x14ac:dyDescent="0.25">
      <c r="A1729" s="46"/>
      <c r="B1729" s="33"/>
      <c r="E1729" t="s">
        <v>651</v>
      </c>
      <c r="F1729" t="s">
        <v>652</v>
      </c>
      <c r="AH1729" s="51"/>
    </row>
    <row r="1730" spans="1:34" x14ac:dyDescent="0.25">
      <c r="A1730" s="46" t="s">
        <v>82</v>
      </c>
      <c r="B1730" s="33"/>
      <c r="C1730" t="s">
        <v>83</v>
      </c>
      <c r="E1730" t="s">
        <v>651</v>
      </c>
      <c r="F1730" t="s">
        <v>652</v>
      </c>
      <c r="AH1730" s="51"/>
    </row>
    <row r="1731" spans="1:34" x14ac:dyDescent="0.25">
      <c r="A1731" s="46" t="s">
        <v>86</v>
      </c>
      <c r="B1731" s="33"/>
      <c r="C1731" t="s">
        <v>87</v>
      </c>
      <c r="E1731" t="s">
        <v>651</v>
      </c>
      <c r="F1731" t="s">
        <v>652</v>
      </c>
      <c r="AH1731" s="51"/>
    </row>
    <row r="1732" spans="1:34" x14ac:dyDescent="0.25">
      <c r="A1732" s="46" t="s">
        <v>86</v>
      </c>
      <c r="B1732" s="33"/>
      <c r="C1732" t="s">
        <v>87</v>
      </c>
      <c r="E1732" t="s">
        <v>651</v>
      </c>
      <c r="F1732" t="s">
        <v>652</v>
      </c>
      <c r="AH1732" s="51"/>
    </row>
    <row r="1733" spans="1:34" x14ac:dyDescent="0.25">
      <c r="A1733" s="46"/>
      <c r="B1733" s="33"/>
      <c r="E1733" t="s">
        <v>651</v>
      </c>
      <c r="F1733" t="s">
        <v>652</v>
      </c>
      <c r="AH1733" s="51"/>
    </row>
    <row r="1734" spans="1:34" x14ac:dyDescent="0.25">
      <c r="A1734" s="46" t="s">
        <v>86</v>
      </c>
      <c r="B1734" s="33"/>
      <c r="C1734" t="s">
        <v>87</v>
      </c>
      <c r="E1734" t="s">
        <v>651</v>
      </c>
      <c r="F1734" t="s">
        <v>652</v>
      </c>
      <c r="AH1734" s="51"/>
    </row>
    <row r="1735" spans="1:34" x14ac:dyDescent="0.25">
      <c r="A1735" s="46" t="s">
        <v>86</v>
      </c>
      <c r="B1735" s="33"/>
      <c r="C1735" t="s">
        <v>87</v>
      </c>
      <c r="E1735" t="s">
        <v>651</v>
      </c>
      <c r="F1735" t="s">
        <v>652</v>
      </c>
      <c r="AH1735" s="51"/>
    </row>
    <row r="1736" spans="1:34" x14ac:dyDescent="0.25">
      <c r="A1736" s="46" t="s">
        <v>86</v>
      </c>
      <c r="B1736" s="33"/>
      <c r="C1736" t="s">
        <v>87</v>
      </c>
      <c r="E1736" t="s">
        <v>651</v>
      </c>
      <c r="F1736" t="s">
        <v>652</v>
      </c>
      <c r="AH1736" s="51"/>
    </row>
    <row r="1737" spans="1:34" x14ac:dyDescent="0.25">
      <c r="A1737" s="46" t="s">
        <v>96</v>
      </c>
      <c r="B1737" s="33"/>
      <c r="C1737" t="s">
        <v>87</v>
      </c>
      <c r="E1737" t="s">
        <v>651</v>
      </c>
      <c r="F1737" t="s">
        <v>652</v>
      </c>
      <c r="AH1737" s="51"/>
    </row>
    <row r="1738" spans="1:34" x14ac:dyDescent="0.25">
      <c r="A1738" s="46" t="s">
        <v>96</v>
      </c>
      <c r="B1738" s="33"/>
      <c r="C1738" t="s">
        <v>87</v>
      </c>
      <c r="E1738" t="s">
        <v>651</v>
      </c>
      <c r="F1738" t="s">
        <v>652</v>
      </c>
      <c r="AH1738" s="51"/>
    </row>
    <row r="1739" spans="1:34" x14ac:dyDescent="0.25">
      <c r="A1739" s="46" t="s">
        <v>96</v>
      </c>
      <c r="B1739" s="33"/>
      <c r="C1739" t="s">
        <v>87</v>
      </c>
      <c r="E1739" t="s">
        <v>651</v>
      </c>
      <c r="F1739" t="s">
        <v>652</v>
      </c>
      <c r="AH1739" s="51"/>
    </row>
    <row r="1740" spans="1:34" x14ac:dyDescent="0.25">
      <c r="A1740" s="46" t="s">
        <v>96</v>
      </c>
      <c r="B1740" s="33"/>
      <c r="C1740" t="s">
        <v>87</v>
      </c>
      <c r="E1740" t="s">
        <v>651</v>
      </c>
      <c r="F1740" t="s">
        <v>652</v>
      </c>
      <c r="AH1740" s="51"/>
    </row>
    <row r="1741" spans="1:34" x14ac:dyDescent="0.25">
      <c r="A1741" s="46" t="s">
        <v>86</v>
      </c>
      <c r="B1741" s="33"/>
      <c r="C1741" t="s">
        <v>87</v>
      </c>
      <c r="E1741" t="s">
        <v>651</v>
      </c>
      <c r="F1741" t="s">
        <v>652</v>
      </c>
      <c r="AH1741" s="51"/>
    </row>
    <row r="1742" spans="1:34" x14ac:dyDescent="0.25">
      <c r="A1742" s="46" t="s">
        <v>86</v>
      </c>
      <c r="B1742" s="33"/>
      <c r="C1742" t="s">
        <v>87</v>
      </c>
      <c r="E1742" t="s">
        <v>651</v>
      </c>
      <c r="F1742" t="s">
        <v>652</v>
      </c>
      <c r="AH1742" s="51"/>
    </row>
    <row r="1743" spans="1:34" x14ac:dyDescent="0.25">
      <c r="A1743" s="46" t="s">
        <v>86</v>
      </c>
      <c r="B1743" s="33"/>
      <c r="C1743" t="s">
        <v>87</v>
      </c>
      <c r="E1743" t="s">
        <v>651</v>
      </c>
      <c r="F1743" t="s">
        <v>652</v>
      </c>
      <c r="AH1743" s="51"/>
    </row>
    <row r="1744" spans="1:34" x14ac:dyDescent="0.25">
      <c r="A1744" s="46" t="s">
        <v>96</v>
      </c>
      <c r="B1744" s="33"/>
      <c r="C1744" t="s">
        <v>87</v>
      </c>
      <c r="E1744" t="s">
        <v>651</v>
      </c>
      <c r="F1744" t="s">
        <v>652</v>
      </c>
      <c r="AH1744" s="51"/>
    </row>
    <row r="1745" spans="1:34" x14ac:dyDescent="0.25">
      <c r="A1745" s="46" t="s">
        <v>86</v>
      </c>
      <c r="B1745" s="33"/>
      <c r="C1745" t="s">
        <v>87</v>
      </c>
      <c r="E1745" t="s">
        <v>651</v>
      </c>
      <c r="F1745" t="s">
        <v>652</v>
      </c>
      <c r="AH1745" s="51"/>
    </row>
    <row r="1746" spans="1:34" x14ac:dyDescent="0.25">
      <c r="A1746" s="46" t="s">
        <v>86</v>
      </c>
      <c r="B1746" s="33"/>
      <c r="C1746" t="s">
        <v>87</v>
      </c>
      <c r="E1746" t="s">
        <v>651</v>
      </c>
      <c r="F1746" t="s">
        <v>652</v>
      </c>
      <c r="AH1746" s="51"/>
    </row>
    <row r="1747" spans="1:34" x14ac:dyDescent="0.25">
      <c r="A1747" s="46" t="s">
        <v>86</v>
      </c>
      <c r="B1747" s="33"/>
      <c r="C1747" t="s">
        <v>87</v>
      </c>
      <c r="E1747" t="s">
        <v>651</v>
      </c>
      <c r="F1747" t="s">
        <v>652</v>
      </c>
      <c r="AH1747" s="51"/>
    </row>
    <row r="1748" spans="1:34" x14ac:dyDescent="0.25">
      <c r="A1748" s="46" t="s">
        <v>96</v>
      </c>
      <c r="B1748" s="33"/>
      <c r="C1748" t="s">
        <v>87</v>
      </c>
      <c r="E1748" t="s">
        <v>651</v>
      </c>
      <c r="F1748" t="s">
        <v>652</v>
      </c>
      <c r="AH1748" s="51"/>
    </row>
    <row r="1749" spans="1:34" x14ac:dyDescent="0.25">
      <c r="A1749" s="46" t="s">
        <v>86</v>
      </c>
      <c r="B1749" s="33"/>
      <c r="C1749" t="s">
        <v>87</v>
      </c>
      <c r="E1749" t="s">
        <v>651</v>
      </c>
      <c r="F1749" t="s">
        <v>652</v>
      </c>
      <c r="AH1749" s="51"/>
    </row>
    <row r="1750" spans="1:34" x14ac:dyDescent="0.25">
      <c r="A1750" s="46" t="s">
        <v>96</v>
      </c>
      <c r="B1750" s="33"/>
      <c r="C1750" t="s">
        <v>87</v>
      </c>
      <c r="E1750" t="s">
        <v>651</v>
      </c>
      <c r="F1750" t="s">
        <v>652</v>
      </c>
      <c r="AH1750" s="51"/>
    </row>
    <row r="1751" spans="1:34" ht="15.75" thickBot="1" x14ac:dyDescent="0.3">
      <c r="A1751" s="60" t="s">
        <v>96</v>
      </c>
      <c r="B1751" s="59"/>
      <c r="C1751" s="54" t="s">
        <v>87</v>
      </c>
      <c r="D1751" s="54" t="s">
        <v>473</v>
      </c>
      <c r="E1751" s="54" t="s">
        <v>651</v>
      </c>
      <c r="F1751" s="54" t="s">
        <v>652</v>
      </c>
      <c r="G1751" s="54"/>
      <c r="H1751" s="54"/>
      <c r="I1751" s="54"/>
      <c r="J1751" s="54"/>
      <c r="K1751" s="54"/>
      <c r="L1751" s="54"/>
      <c r="M1751" s="54"/>
      <c r="N1751" s="54"/>
      <c r="O1751" s="54"/>
      <c r="P1751" s="54"/>
      <c r="Q1751" s="54"/>
      <c r="R1751" s="54"/>
      <c r="S1751" s="54"/>
      <c r="T1751" s="54"/>
      <c r="U1751" s="54"/>
      <c r="V1751" s="54"/>
      <c r="W1751" s="54"/>
      <c r="X1751" s="54"/>
      <c r="Y1751" s="54"/>
      <c r="Z1751" s="54"/>
      <c r="AA1751" s="54"/>
      <c r="AB1751" s="54"/>
      <c r="AC1751" s="54"/>
      <c r="AD1751" s="54"/>
      <c r="AE1751" s="54"/>
      <c r="AF1751" s="54"/>
      <c r="AG1751" s="54"/>
      <c r="AH1751" s="57"/>
    </row>
    <row r="1752" spans="1:34" ht="15.75" thickTop="1" x14ac:dyDescent="0.25">
      <c r="A1752" s="43" t="s">
        <v>85</v>
      </c>
      <c r="B1752" s="40"/>
      <c r="C1752" s="58" t="s">
        <v>86</v>
      </c>
      <c r="D1752" s="58" t="s">
        <v>472</v>
      </c>
      <c r="E1752" s="58" t="s">
        <v>653</v>
      </c>
      <c r="F1752" s="58" t="s">
        <v>654</v>
      </c>
      <c r="G1752" s="58"/>
      <c r="H1752" s="58"/>
      <c r="I1752" s="58"/>
      <c r="J1752" s="58"/>
      <c r="K1752" s="58"/>
      <c r="L1752" s="58"/>
      <c r="M1752" s="58"/>
      <c r="N1752" s="58"/>
      <c r="O1752" s="58"/>
      <c r="P1752" s="58"/>
      <c r="Q1752" s="58"/>
      <c r="R1752" s="58"/>
      <c r="S1752" s="58"/>
      <c r="T1752" s="58"/>
      <c r="U1752" s="58"/>
      <c r="V1752" s="58"/>
      <c r="W1752" s="58"/>
      <c r="X1752" s="58"/>
      <c r="Y1752" s="58"/>
      <c r="Z1752" s="58"/>
      <c r="AA1752" s="58"/>
      <c r="AB1752" s="58"/>
      <c r="AC1752" s="58"/>
      <c r="AD1752" s="58"/>
      <c r="AE1752" s="58"/>
      <c r="AF1752" s="58"/>
      <c r="AG1752" s="58"/>
      <c r="AH1752" s="61"/>
    </row>
    <row r="1753" spans="1:34" x14ac:dyDescent="0.25">
      <c r="A1753" s="46" t="s">
        <v>96</v>
      </c>
      <c r="B1753" s="33"/>
      <c r="C1753" t="s">
        <v>87</v>
      </c>
      <c r="E1753" t="s">
        <v>653</v>
      </c>
      <c r="F1753" t="s">
        <v>654</v>
      </c>
      <c r="AH1753" s="51"/>
    </row>
    <row r="1754" spans="1:34" x14ac:dyDescent="0.25">
      <c r="A1754" s="46" t="s">
        <v>82</v>
      </c>
      <c r="B1754" s="33"/>
      <c r="C1754" t="s">
        <v>83</v>
      </c>
      <c r="E1754" t="s">
        <v>653</v>
      </c>
      <c r="F1754" t="s">
        <v>654</v>
      </c>
      <c r="AH1754" s="51"/>
    </row>
    <row r="1755" spans="1:34" x14ac:dyDescent="0.25">
      <c r="A1755" s="46" t="s">
        <v>84</v>
      </c>
      <c r="B1755" s="33"/>
      <c r="C1755" t="s">
        <v>83</v>
      </c>
      <c r="E1755" t="s">
        <v>653</v>
      </c>
      <c r="F1755" t="s">
        <v>654</v>
      </c>
      <c r="AH1755" s="51"/>
    </row>
    <row r="1756" spans="1:34" x14ac:dyDescent="0.25">
      <c r="A1756" s="46" t="s">
        <v>181</v>
      </c>
      <c r="B1756" s="33" t="s">
        <v>182</v>
      </c>
      <c r="C1756" t="s">
        <v>94</v>
      </c>
      <c r="E1756" t="s">
        <v>653</v>
      </c>
      <c r="F1756" t="s">
        <v>654</v>
      </c>
      <c r="AH1756" s="51"/>
    </row>
    <row r="1757" spans="1:34" x14ac:dyDescent="0.25">
      <c r="A1757" s="46" t="s">
        <v>85</v>
      </c>
      <c r="B1757" s="33"/>
      <c r="C1757" t="s">
        <v>86</v>
      </c>
      <c r="E1757" t="s">
        <v>653</v>
      </c>
      <c r="F1757" t="s">
        <v>654</v>
      </c>
      <c r="AH1757" s="51"/>
    </row>
    <row r="1758" spans="1:34" x14ac:dyDescent="0.25">
      <c r="A1758" s="46" t="s">
        <v>86</v>
      </c>
      <c r="B1758" s="33"/>
      <c r="C1758" t="s">
        <v>87</v>
      </c>
      <c r="E1758" t="s">
        <v>653</v>
      </c>
      <c r="F1758" t="s">
        <v>654</v>
      </c>
      <c r="AH1758" s="51"/>
    </row>
    <row r="1759" spans="1:34" x14ac:dyDescent="0.25">
      <c r="A1759" s="46" t="s">
        <v>85</v>
      </c>
      <c r="B1759" s="33"/>
      <c r="C1759" t="s">
        <v>86</v>
      </c>
      <c r="E1759" t="s">
        <v>653</v>
      </c>
      <c r="F1759" t="s">
        <v>654</v>
      </c>
      <c r="AH1759" s="51"/>
    </row>
    <row r="1760" spans="1:34" x14ac:dyDescent="0.25">
      <c r="A1760" s="46" t="s">
        <v>84</v>
      </c>
      <c r="B1760" s="33"/>
      <c r="C1760" t="s">
        <v>83</v>
      </c>
      <c r="E1760" t="s">
        <v>653</v>
      </c>
      <c r="F1760" t="s">
        <v>654</v>
      </c>
      <c r="AH1760" s="51"/>
    </row>
    <row r="1761" spans="1:34" x14ac:dyDescent="0.25">
      <c r="A1761" s="46" t="s">
        <v>84</v>
      </c>
      <c r="B1761" s="33"/>
      <c r="C1761" t="s">
        <v>83</v>
      </c>
      <c r="E1761" t="s">
        <v>653</v>
      </c>
      <c r="F1761" t="s">
        <v>654</v>
      </c>
      <c r="AH1761" s="51"/>
    </row>
    <row r="1762" spans="1:34" x14ac:dyDescent="0.25">
      <c r="A1762" s="46" t="s">
        <v>85</v>
      </c>
      <c r="B1762" s="33"/>
      <c r="C1762" t="s">
        <v>86</v>
      </c>
      <c r="E1762" t="s">
        <v>653</v>
      </c>
      <c r="F1762" t="s">
        <v>654</v>
      </c>
      <c r="AH1762" s="51"/>
    </row>
    <row r="1763" spans="1:34" x14ac:dyDescent="0.25">
      <c r="A1763" s="46" t="s">
        <v>86</v>
      </c>
      <c r="B1763" s="33"/>
      <c r="C1763" t="s">
        <v>87</v>
      </c>
      <c r="E1763" t="s">
        <v>653</v>
      </c>
      <c r="F1763" t="s">
        <v>654</v>
      </c>
      <c r="AH1763" s="51"/>
    </row>
    <row r="1764" spans="1:34" x14ac:dyDescent="0.25">
      <c r="A1764" s="46" t="s">
        <v>85</v>
      </c>
      <c r="B1764" s="33"/>
      <c r="C1764" t="s">
        <v>86</v>
      </c>
      <c r="E1764" t="s">
        <v>653</v>
      </c>
      <c r="F1764" t="s">
        <v>654</v>
      </c>
      <c r="AH1764" s="51"/>
    </row>
    <row r="1765" spans="1:34" x14ac:dyDescent="0.25">
      <c r="A1765" s="46" t="s">
        <v>86</v>
      </c>
      <c r="B1765" s="33"/>
      <c r="C1765" t="s">
        <v>87</v>
      </c>
      <c r="E1765" t="s">
        <v>653</v>
      </c>
      <c r="F1765" t="s">
        <v>654</v>
      </c>
      <c r="AH1765" s="51"/>
    </row>
    <row r="1766" spans="1:34" x14ac:dyDescent="0.25">
      <c r="A1766" s="46" t="s">
        <v>82</v>
      </c>
      <c r="B1766" s="33"/>
      <c r="C1766" t="s">
        <v>83</v>
      </c>
      <c r="E1766" t="s">
        <v>653</v>
      </c>
      <c r="F1766" t="s">
        <v>654</v>
      </c>
      <c r="AH1766" s="51"/>
    </row>
    <row r="1767" spans="1:34" x14ac:dyDescent="0.25">
      <c r="A1767" s="46" t="s">
        <v>86</v>
      </c>
      <c r="B1767" s="33"/>
      <c r="C1767" t="s">
        <v>87</v>
      </c>
      <c r="E1767" t="s">
        <v>653</v>
      </c>
      <c r="F1767" t="s">
        <v>654</v>
      </c>
      <c r="AH1767" s="51"/>
    </row>
    <row r="1768" spans="1:34" x14ac:dyDescent="0.25">
      <c r="A1768" s="46" t="s">
        <v>86</v>
      </c>
      <c r="B1768" s="33"/>
      <c r="C1768" t="s">
        <v>87</v>
      </c>
      <c r="E1768" t="s">
        <v>653</v>
      </c>
      <c r="F1768" t="s">
        <v>654</v>
      </c>
      <c r="AH1768" s="51"/>
    </row>
    <row r="1769" spans="1:34" x14ac:dyDescent="0.25">
      <c r="A1769" s="46" t="s">
        <v>84</v>
      </c>
      <c r="B1769" s="33"/>
      <c r="C1769" t="s">
        <v>83</v>
      </c>
      <c r="E1769" t="s">
        <v>653</v>
      </c>
      <c r="F1769" t="s">
        <v>654</v>
      </c>
      <c r="AH1769" s="51"/>
    </row>
    <row r="1770" spans="1:34" x14ac:dyDescent="0.25">
      <c r="A1770" s="46" t="s">
        <v>84</v>
      </c>
      <c r="B1770" s="33"/>
      <c r="C1770" t="s">
        <v>83</v>
      </c>
      <c r="E1770" t="s">
        <v>653</v>
      </c>
      <c r="F1770" t="s">
        <v>654</v>
      </c>
      <c r="AH1770" s="51"/>
    </row>
    <row r="1771" spans="1:34" x14ac:dyDescent="0.25">
      <c r="A1771" s="46" t="s">
        <v>86</v>
      </c>
      <c r="B1771" s="33"/>
      <c r="C1771" t="s">
        <v>87</v>
      </c>
      <c r="E1771" t="s">
        <v>653</v>
      </c>
      <c r="F1771" t="s">
        <v>654</v>
      </c>
      <c r="AH1771" s="51"/>
    </row>
    <row r="1772" spans="1:34" x14ac:dyDescent="0.25">
      <c r="A1772" s="46" t="s">
        <v>85</v>
      </c>
      <c r="B1772" s="33"/>
      <c r="C1772" t="s">
        <v>86</v>
      </c>
      <c r="E1772" t="s">
        <v>653</v>
      </c>
      <c r="F1772" t="s">
        <v>654</v>
      </c>
      <c r="AH1772" s="51"/>
    </row>
    <row r="1773" spans="1:34" x14ac:dyDescent="0.25">
      <c r="A1773" s="46" t="s">
        <v>85</v>
      </c>
      <c r="B1773" s="33"/>
      <c r="C1773" t="s">
        <v>86</v>
      </c>
      <c r="E1773" t="s">
        <v>653</v>
      </c>
      <c r="F1773" t="s">
        <v>654</v>
      </c>
      <c r="AH1773" s="51"/>
    </row>
    <row r="1774" spans="1:34" x14ac:dyDescent="0.25">
      <c r="A1774" s="46" t="s">
        <v>86</v>
      </c>
      <c r="B1774" s="33"/>
      <c r="C1774" t="s">
        <v>87</v>
      </c>
      <c r="E1774" t="s">
        <v>653</v>
      </c>
      <c r="F1774" t="s">
        <v>654</v>
      </c>
      <c r="AH1774" s="51"/>
    </row>
    <row r="1775" spans="1:34" x14ac:dyDescent="0.25">
      <c r="A1775" s="46" t="s">
        <v>85</v>
      </c>
      <c r="B1775" s="33"/>
      <c r="C1775" t="s">
        <v>86</v>
      </c>
      <c r="E1775" t="s">
        <v>653</v>
      </c>
      <c r="F1775" t="s">
        <v>654</v>
      </c>
      <c r="AH1775" s="51"/>
    </row>
    <row r="1776" spans="1:34" ht="15.75" thickBot="1" x14ac:dyDescent="0.3">
      <c r="A1776" s="60" t="s">
        <v>84</v>
      </c>
      <c r="B1776" s="59"/>
      <c r="C1776" s="54" t="s">
        <v>83</v>
      </c>
      <c r="D1776" s="54" t="s">
        <v>473</v>
      </c>
      <c r="E1776" s="54" t="s">
        <v>653</v>
      </c>
      <c r="F1776" s="54" t="s">
        <v>654</v>
      </c>
      <c r="G1776" s="54"/>
      <c r="H1776" s="54"/>
      <c r="I1776" s="54"/>
      <c r="J1776" s="54"/>
      <c r="K1776" s="54"/>
      <c r="L1776" s="54"/>
      <c r="M1776" s="54"/>
      <c r="N1776" s="54"/>
      <c r="O1776" s="54"/>
      <c r="P1776" s="54"/>
      <c r="Q1776" s="54"/>
      <c r="R1776" s="54"/>
      <c r="S1776" s="54"/>
      <c r="T1776" s="54"/>
      <c r="U1776" s="54"/>
      <c r="V1776" s="54"/>
      <c r="W1776" s="54"/>
      <c r="X1776" s="54"/>
      <c r="Y1776" s="54"/>
      <c r="Z1776" s="54"/>
      <c r="AA1776" s="54"/>
      <c r="AB1776" s="54"/>
      <c r="AC1776" s="54"/>
      <c r="AD1776" s="54"/>
      <c r="AE1776" s="54"/>
      <c r="AF1776" s="54"/>
      <c r="AG1776" s="54"/>
      <c r="AH1776" s="57"/>
    </row>
    <row r="1777" spans="1:34" ht="15.75" thickTop="1" x14ac:dyDescent="0.25">
      <c r="A1777" s="43" t="s">
        <v>82</v>
      </c>
      <c r="B1777" s="40"/>
      <c r="C1777" s="58" t="s">
        <v>83</v>
      </c>
      <c r="D1777" s="58" t="s">
        <v>472</v>
      </c>
      <c r="E1777" s="58" t="s">
        <v>656</v>
      </c>
      <c r="F1777" s="58" t="s">
        <v>657</v>
      </c>
      <c r="G1777" s="58"/>
      <c r="H1777" s="58"/>
      <c r="I1777" s="58"/>
      <c r="J1777" s="58"/>
      <c r="K1777" s="58"/>
      <c r="L1777" s="58"/>
      <c r="M1777" s="58"/>
      <c r="N1777" s="58"/>
      <c r="O1777" s="58"/>
      <c r="P1777" s="58"/>
      <c r="Q1777" s="58"/>
      <c r="R1777" s="58"/>
      <c r="S1777" s="58"/>
      <c r="T1777" s="58"/>
      <c r="U1777" s="58"/>
      <c r="V1777" s="58"/>
      <c r="W1777" s="58"/>
      <c r="X1777" s="58"/>
      <c r="Y1777" s="58"/>
      <c r="Z1777" s="58"/>
      <c r="AA1777" s="58"/>
      <c r="AB1777" s="58"/>
      <c r="AC1777" s="58"/>
      <c r="AD1777" s="58"/>
      <c r="AE1777" s="58"/>
      <c r="AF1777" s="58"/>
      <c r="AG1777" s="58"/>
      <c r="AH1777" s="61"/>
    </row>
    <row r="1778" spans="1:34" x14ac:dyDescent="0.25">
      <c r="A1778" s="46" t="s">
        <v>82</v>
      </c>
      <c r="B1778" s="33"/>
      <c r="C1778" t="s">
        <v>83</v>
      </c>
      <c r="E1778" t="s">
        <v>656</v>
      </c>
      <c r="F1778" t="s">
        <v>657</v>
      </c>
      <c r="AH1778" s="51"/>
    </row>
    <row r="1779" spans="1:34" x14ac:dyDescent="0.25">
      <c r="A1779" s="46" t="s">
        <v>86</v>
      </c>
      <c r="B1779" s="33"/>
      <c r="C1779" t="s">
        <v>87</v>
      </c>
      <c r="E1779" t="s">
        <v>656</v>
      </c>
      <c r="F1779" t="s">
        <v>657</v>
      </c>
      <c r="AH1779" s="51"/>
    </row>
    <row r="1780" spans="1:34" x14ac:dyDescent="0.25">
      <c r="A1780" s="46" t="s">
        <v>82</v>
      </c>
      <c r="B1780" s="33"/>
      <c r="C1780" t="s">
        <v>83</v>
      </c>
      <c r="E1780" t="s">
        <v>656</v>
      </c>
      <c r="F1780" t="s">
        <v>657</v>
      </c>
      <c r="AH1780" s="51"/>
    </row>
    <row r="1781" spans="1:34" x14ac:dyDescent="0.25">
      <c r="A1781" s="46" t="s">
        <v>86</v>
      </c>
      <c r="B1781" s="33"/>
      <c r="C1781" t="s">
        <v>87</v>
      </c>
      <c r="E1781" t="s">
        <v>656</v>
      </c>
      <c r="F1781" t="s">
        <v>657</v>
      </c>
      <c r="AH1781" s="51"/>
    </row>
    <row r="1782" spans="1:34" x14ac:dyDescent="0.25">
      <c r="A1782" s="46" t="s">
        <v>86</v>
      </c>
      <c r="B1782" s="33"/>
      <c r="C1782" t="s">
        <v>87</v>
      </c>
      <c r="E1782" t="s">
        <v>656</v>
      </c>
      <c r="F1782" t="s">
        <v>657</v>
      </c>
      <c r="AH1782" s="51"/>
    </row>
    <row r="1783" spans="1:34" x14ac:dyDescent="0.25">
      <c r="A1783" s="46" t="s">
        <v>86</v>
      </c>
      <c r="B1783" s="33"/>
      <c r="C1783" t="s">
        <v>87</v>
      </c>
      <c r="E1783" t="s">
        <v>656</v>
      </c>
      <c r="F1783" t="s">
        <v>657</v>
      </c>
      <c r="AH1783" s="51"/>
    </row>
    <row r="1784" spans="1:34" x14ac:dyDescent="0.25">
      <c r="A1784" s="46" t="s">
        <v>86</v>
      </c>
      <c r="B1784" s="33"/>
      <c r="C1784" t="s">
        <v>87</v>
      </c>
      <c r="E1784" t="s">
        <v>656</v>
      </c>
      <c r="F1784" t="s">
        <v>657</v>
      </c>
      <c r="AH1784" s="51"/>
    </row>
    <row r="1785" spans="1:34" x14ac:dyDescent="0.25">
      <c r="A1785" s="46" t="s">
        <v>86</v>
      </c>
      <c r="B1785" s="33"/>
      <c r="C1785" t="s">
        <v>87</v>
      </c>
      <c r="E1785" t="s">
        <v>656</v>
      </c>
      <c r="F1785" t="s">
        <v>657</v>
      </c>
      <c r="AH1785" s="51"/>
    </row>
    <row r="1786" spans="1:34" x14ac:dyDescent="0.25">
      <c r="A1786" s="46" t="s">
        <v>86</v>
      </c>
      <c r="B1786" s="33"/>
      <c r="C1786" t="s">
        <v>87</v>
      </c>
      <c r="E1786" t="s">
        <v>656</v>
      </c>
      <c r="F1786" t="s">
        <v>657</v>
      </c>
      <c r="AH1786" s="51"/>
    </row>
    <row r="1787" spans="1:34" x14ac:dyDescent="0.25">
      <c r="A1787" s="46" t="s">
        <v>82</v>
      </c>
      <c r="B1787" s="33"/>
      <c r="C1787" t="s">
        <v>83</v>
      </c>
      <c r="E1787" t="s">
        <v>656</v>
      </c>
      <c r="F1787" t="s">
        <v>657</v>
      </c>
      <c r="AH1787" s="51"/>
    </row>
    <row r="1788" spans="1:34" x14ac:dyDescent="0.25">
      <c r="A1788" s="46" t="s">
        <v>86</v>
      </c>
      <c r="B1788" s="33"/>
      <c r="C1788" t="s">
        <v>87</v>
      </c>
      <c r="E1788" t="s">
        <v>656</v>
      </c>
      <c r="F1788" t="s">
        <v>657</v>
      </c>
      <c r="AH1788" s="51"/>
    </row>
    <row r="1789" spans="1:34" x14ac:dyDescent="0.25">
      <c r="A1789" s="46" t="s">
        <v>82</v>
      </c>
      <c r="B1789" s="33"/>
      <c r="C1789" t="s">
        <v>83</v>
      </c>
      <c r="E1789" t="s">
        <v>656</v>
      </c>
      <c r="F1789" t="s">
        <v>657</v>
      </c>
      <c r="AH1789" s="51"/>
    </row>
    <row r="1790" spans="1:34" x14ac:dyDescent="0.25">
      <c r="A1790" s="46" t="s">
        <v>91</v>
      </c>
      <c r="B1790" s="33"/>
      <c r="C1790" t="s">
        <v>89</v>
      </c>
      <c r="E1790" t="s">
        <v>656</v>
      </c>
      <c r="F1790" t="s">
        <v>657</v>
      </c>
      <c r="AH1790" s="51"/>
    </row>
    <row r="1791" spans="1:34" x14ac:dyDescent="0.25">
      <c r="A1791" s="46" t="s">
        <v>86</v>
      </c>
      <c r="B1791" s="33"/>
      <c r="C1791" t="s">
        <v>87</v>
      </c>
      <c r="E1791" t="s">
        <v>656</v>
      </c>
      <c r="F1791" t="s">
        <v>657</v>
      </c>
      <c r="AH1791" s="51"/>
    </row>
    <row r="1792" spans="1:34" x14ac:dyDescent="0.25">
      <c r="A1792" s="46" t="s">
        <v>86</v>
      </c>
      <c r="B1792" s="33"/>
      <c r="C1792" t="s">
        <v>87</v>
      </c>
      <c r="E1792" t="s">
        <v>656</v>
      </c>
      <c r="F1792" t="s">
        <v>657</v>
      </c>
      <c r="AH1792" s="51"/>
    </row>
    <row r="1793" spans="1:34" x14ac:dyDescent="0.25">
      <c r="A1793" s="46" t="s">
        <v>82</v>
      </c>
      <c r="B1793" s="33"/>
      <c r="C1793" t="s">
        <v>83</v>
      </c>
      <c r="E1793" t="s">
        <v>656</v>
      </c>
      <c r="F1793" t="s">
        <v>657</v>
      </c>
      <c r="AH1793" s="51"/>
    </row>
    <row r="1794" spans="1:34" x14ac:dyDescent="0.25">
      <c r="A1794" s="46" t="s">
        <v>86</v>
      </c>
      <c r="B1794" s="33"/>
      <c r="C1794" t="s">
        <v>87</v>
      </c>
      <c r="E1794" t="s">
        <v>656</v>
      </c>
      <c r="F1794" t="s">
        <v>657</v>
      </c>
      <c r="AH1794" s="51"/>
    </row>
    <row r="1795" spans="1:34" x14ac:dyDescent="0.25">
      <c r="A1795" s="46" t="s">
        <v>86</v>
      </c>
      <c r="B1795" s="33"/>
      <c r="C1795" t="s">
        <v>87</v>
      </c>
      <c r="E1795" t="s">
        <v>656</v>
      </c>
      <c r="F1795" t="s">
        <v>657</v>
      </c>
      <c r="AH1795" s="51"/>
    </row>
    <row r="1796" spans="1:34" x14ac:dyDescent="0.25">
      <c r="A1796" s="46" t="s">
        <v>86</v>
      </c>
      <c r="B1796" s="33"/>
      <c r="C1796" t="s">
        <v>87</v>
      </c>
      <c r="E1796" t="s">
        <v>656</v>
      </c>
      <c r="F1796" t="s">
        <v>657</v>
      </c>
      <c r="AH1796" s="51"/>
    </row>
    <row r="1797" spans="1:34" x14ac:dyDescent="0.25">
      <c r="A1797" s="46" t="s">
        <v>86</v>
      </c>
      <c r="B1797" s="33"/>
      <c r="C1797" t="s">
        <v>87</v>
      </c>
      <c r="E1797" t="s">
        <v>656</v>
      </c>
      <c r="F1797" t="s">
        <v>657</v>
      </c>
      <c r="AH1797" s="51"/>
    </row>
    <row r="1798" spans="1:34" x14ac:dyDescent="0.25">
      <c r="A1798" s="46" t="s">
        <v>86</v>
      </c>
      <c r="B1798" s="33"/>
      <c r="C1798" t="s">
        <v>87</v>
      </c>
      <c r="E1798" t="s">
        <v>656</v>
      </c>
      <c r="F1798" t="s">
        <v>657</v>
      </c>
      <c r="AH1798" s="51"/>
    </row>
    <row r="1799" spans="1:34" x14ac:dyDescent="0.25">
      <c r="A1799" s="46" t="s">
        <v>86</v>
      </c>
      <c r="B1799" s="33"/>
      <c r="C1799" t="s">
        <v>87</v>
      </c>
      <c r="E1799" t="s">
        <v>656</v>
      </c>
      <c r="F1799" t="s">
        <v>657</v>
      </c>
      <c r="AH1799" s="51"/>
    </row>
    <row r="1800" spans="1:34" x14ac:dyDescent="0.25">
      <c r="A1800" s="46" t="s">
        <v>82</v>
      </c>
      <c r="B1800" s="33"/>
      <c r="C1800" t="s">
        <v>83</v>
      </c>
      <c r="E1800" t="s">
        <v>656</v>
      </c>
      <c r="F1800" t="s">
        <v>657</v>
      </c>
      <c r="AH1800" s="51"/>
    </row>
    <row r="1801" spans="1:34" ht="15.75" thickBot="1" x14ac:dyDescent="0.3">
      <c r="A1801" s="60" t="s">
        <v>86</v>
      </c>
      <c r="B1801" s="59"/>
      <c r="C1801" s="54" t="s">
        <v>87</v>
      </c>
      <c r="D1801" s="54" t="s">
        <v>473</v>
      </c>
      <c r="E1801" s="54" t="s">
        <v>656</v>
      </c>
      <c r="F1801" s="54" t="s">
        <v>657</v>
      </c>
      <c r="G1801" s="54"/>
      <c r="H1801" s="54"/>
      <c r="I1801" s="54"/>
      <c r="J1801" s="54"/>
      <c r="K1801" s="54"/>
      <c r="L1801" s="54"/>
      <c r="M1801" s="54"/>
      <c r="N1801" s="54"/>
      <c r="O1801" s="54"/>
      <c r="P1801" s="54"/>
      <c r="Q1801" s="54"/>
      <c r="R1801" s="54"/>
      <c r="S1801" s="54"/>
      <c r="T1801" s="54"/>
      <c r="U1801" s="54"/>
      <c r="V1801" s="54"/>
      <c r="W1801" s="54"/>
      <c r="X1801" s="54"/>
      <c r="Y1801" s="54"/>
      <c r="Z1801" s="54"/>
      <c r="AA1801" s="54"/>
      <c r="AB1801" s="54"/>
      <c r="AC1801" s="54"/>
      <c r="AD1801" s="54"/>
      <c r="AE1801" s="54"/>
      <c r="AF1801" s="54"/>
      <c r="AG1801" s="54"/>
      <c r="AH1801" s="57"/>
    </row>
    <row r="1802" spans="1:34" ht="15.75" thickTop="1" x14ac:dyDescent="0.25">
      <c r="A1802" s="43" t="s">
        <v>86</v>
      </c>
      <c r="B1802" s="40"/>
      <c r="C1802" s="58" t="s">
        <v>87</v>
      </c>
      <c r="D1802" s="58" t="s">
        <v>472</v>
      </c>
      <c r="E1802" s="58" t="s">
        <v>658</v>
      </c>
      <c r="F1802" s="58" t="s">
        <v>659</v>
      </c>
      <c r="G1802" s="58"/>
      <c r="H1802" s="58"/>
      <c r="I1802" s="58"/>
      <c r="J1802" s="58"/>
      <c r="K1802" s="58"/>
      <c r="L1802" s="58"/>
      <c r="M1802" s="58"/>
      <c r="N1802" s="58"/>
      <c r="O1802" s="58"/>
      <c r="P1802" s="58"/>
      <c r="Q1802" s="58"/>
      <c r="R1802" s="58"/>
      <c r="S1802" s="58"/>
      <c r="T1802" s="58"/>
      <c r="U1802" s="58"/>
      <c r="V1802" s="58"/>
      <c r="W1802" s="58"/>
      <c r="X1802" s="58"/>
      <c r="Y1802" s="58"/>
      <c r="Z1802" s="58"/>
      <c r="AA1802" s="58"/>
      <c r="AB1802" s="58"/>
      <c r="AC1802" s="58"/>
      <c r="AD1802" s="58"/>
      <c r="AE1802" s="58"/>
      <c r="AF1802" s="58"/>
      <c r="AG1802" s="58"/>
      <c r="AH1802" s="61"/>
    </row>
    <row r="1803" spans="1:34" x14ac:dyDescent="0.25">
      <c r="A1803" s="46" t="s">
        <v>86</v>
      </c>
      <c r="B1803" s="33"/>
      <c r="C1803" t="s">
        <v>87</v>
      </c>
      <c r="E1803" t="s">
        <v>658</v>
      </c>
      <c r="F1803" t="s">
        <v>659</v>
      </c>
      <c r="AH1803" s="51"/>
    </row>
    <row r="1804" spans="1:34" x14ac:dyDescent="0.25">
      <c r="A1804" s="46" t="s">
        <v>84</v>
      </c>
      <c r="B1804" s="33"/>
      <c r="C1804" t="s">
        <v>83</v>
      </c>
      <c r="E1804" t="s">
        <v>658</v>
      </c>
      <c r="F1804" t="s">
        <v>659</v>
      </c>
      <c r="AH1804" s="51"/>
    </row>
    <row r="1805" spans="1:34" x14ac:dyDescent="0.25">
      <c r="A1805" s="46" t="s">
        <v>86</v>
      </c>
      <c r="B1805" s="33"/>
      <c r="C1805" t="s">
        <v>87</v>
      </c>
      <c r="E1805" t="s">
        <v>658</v>
      </c>
      <c r="F1805" t="s">
        <v>659</v>
      </c>
      <c r="AH1805" s="51"/>
    </row>
    <row r="1806" spans="1:34" x14ac:dyDescent="0.25">
      <c r="A1806" s="46" t="s">
        <v>86</v>
      </c>
      <c r="B1806" s="33"/>
      <c r="C1806" t="s">
        <v>87</v>
      </c>
      <c r="E1806" t="s">
        <v>658</v>
      </c>
      <c r="F1806" t="s">
        <v>659</v>
      </c>
      <c r="AH1806" s="51"/>
    </row>
    <row r="1807" spans="1:34" x14ac:dyDescent="0.25">
      <c r="A1807" s="46" t="s">
        <v>86</v>
      </c>
      <c r="B1807" s="33"/>
      <c r="C1807" t="s">
        <v>87</v>
      </c>
      <c r="E1807" t="s">
        <v>658</v>
      </c>
      <c r="F1807" t="s">
        <v>659</v>
      </c>
      <c r="AH1807" s="51"/>
    </row>
    <row r="1808" spans="1:34" x14ac:dyDescent="0.25">
      <c r="A1808" s="46" t="s">
        <v>84</v>
      </c>
      <c r="B1808" s="33"/>
      <c r="C1808" t="s">
        <v>83</v>
      </c>
      <c r="E1808" t="s">
        <v>658</v>
      </c>
      <c r="F1808" t="s">
        <v>659</v>
      </c>
      <c r="AH1808" s="51"/>
    </row>
    <row r="1809" spans="1:34" x14ac:dyDescent="0.25">
      <c r="A1809" s="46" t="s">
        <v>86</v>
      </c>
      <c r="B1809" s="33"/>
      <c r="C1809" t="s">
        <v>87</v>
      </c>
      <c r="E1809" t="s">
        <v>658</v>
      </c>
      <c r="F1809" t="s">
        <v>659</v>
      </c>
      <c r="AH1809" s="51"/>
    </row>
    <row r="1810" spans="1:34" x14ac:dyDescent="0.25">
      <c r="A1810" s="46" t="s">
        <v>84</v>
      </c>
      <c r="B1810" s="33"/>
      <c r="C1810" t="s">
        <v>83</v>
      </c>
      <c r="E1810" t="s">
        <v>658</v>
      </c>
      <c r="F1810" t="s">
        <v>659</v>
      </c>
      <c r="AH1810" s="51"/>
    </row>
    <row r="1811" spans="1:34" x14ac:dyDescent="0.25">
      <c r="A1811" s="46" t="s">
        <v>86</v>
      </c>
      <c r="B1811" s="33"/>
      <c r="C1811" t="s">
        <v>87</v>
      </c>
      <c r="E1811" t="s">
        <v>658</v>
      </c>
      <c r="F1811" t="s">
        <v>659</v>
      </c>
      <c r="AH1811" s="51"/>
    </row>
    <row r="1812" spans="1:34" x14ac:dyDescent="0.25">
      <c r="A1812" s="46" t="s">
        <v>86</v>
      </c>
      <c r="B1812" s="33"/>
      <c r="C1812" t="s">
        <v>87</v>
      </c>
      <c r="E1812" t="s">
        <v>658</v>
      </c>
      <c r="F1812" t="s">
        <v>659</v>
      </c>
      <c r="AH1812" s="51"/>
    </row>
    <row r="1813" spans="1:34" x14ac:dyDescent="0.25">
      <c r="A1813" s="46" t="s">
        <v>82</v>
      </c>
      <c r="B1813" s="33"/>
      <c r="C1813" t="s">
        <v>83</v>
      </c>
      <c r="E1813" t="s">
        <v>658</v>
      </c>
      <c r="F1813" t="s">
        <v>659</v>
      </c>
      <c r="AH1813" s="51"/>
    </row>
    <row r="1814" spans="1:34" x14ac:dyDescent="0.25">
      <c r="A1814" s="46" t="s">
        <v>86</v>
      </c>
      <c r="B1814" s="33"/>
      <c r="C1814" t="s">
        <v>87</v>
      </c>
      <c r="E1814" t="s">
        <v>658</v>
      </c>
      <c r="F1814" t="s">
        <v>659</v>
      </c>
      <c r="AH1814" s="51"/>
    </row>
    <row r="1815" spans="1:34" x14ac:dyDescent="0.25">
      <c r="A1815" s="46" t="s">
        <v>86</v>
      </c>
      <c r="B1815" s="33"/>
      <c r="C1815" t="s">
        <v>87</v>
      </c>
      <c r="E1815" t="s">
        <v>658</v>
      </c>
      <c r="F1815" t="s">
        <v>659</v>
      </c>
      <c r="AH1815" s="51"/>
    </row>
    <row r="1816" spans="1:34" x14ac:dyDescent="0.25">
      <c r="A1816" s="46" t="s">
        <v>86</v>
      </c>
      <c r="B1816" s="33"/>
      <c r="C1816" t="s">
        <v>87</v>
      </c>
      <c r="E1816" t="s">
        <v>658</v>
      </c>
      <c r="F1816" t="s">
        <v>659</v>
      </c>
      <c r="AH1816" s="51"/>
    </row>
    <row r="1817" spans="1:34" x14ac:dyDescent="0.25">
      <c r="A1817" s="46" t="s">
        <v>86</v>
      </c>
      <c r="B1817" s="33"/>
      <c r="C1817" t="s">
        <v>87</v>
      </c>
      <c r="E1817" t="s">
        <v>658</v>
      </c>
      <c r="F1817" t="s">
        <v>659</v>
      </c>
      <c r="AH1817" s="51"/>
    </row>
    <row r="1818" spans="1:34" x14ac:dyDescent="0.25">
      <c r="A1818" s="46" t="s">
        <v>86</v>
      </c>
      <c r="B1818" s="33"/>
      <c r="C1818" t="s">
        <v>87</v>
      </c>
      <c r="E1818" t="s">
        <v>658</v>
      </c>
      <c r="F1818" t="s">
        <v>659</v>
      </c>
      <c r="AH1818" s="51"/>
    </row>
    <row r="1819" spans="1:34" x14ac:dyDescent="0.25">
      <c r="A1819" s="46" t="s">
        <v>85</v>
      </c>
      <c r="B1819" s="33"/>
      <c r="C1819" t="s">
        <v>86</v>
      </c>
      <c r="E1819" t="s">
        <v>658</v>
      </c>
      <c r="F1819" t="s">
        <v>659</v>
      </c>
      <c r="AH1819" s="51"/>
    </row>
    <row r="1820" spans="1:34" x14ac:dyDescent="0.25">
      <c r="A1820" s="46" t="s">
        <v>98</v>
      </c>
      <c r="B1820" s="33"/>
      <c r="C1820" t="s">
        <v>89</v>
      </c>
      <c r="E1820" t="s">
        <v>658</v>
      </c>
      <c r="F1820" t="s">
        <v>659</v>
      </c>
      <c r="AH1820" s="51"/>
    </row>
    <row r="1821" spans="1:34" x14ac:dyDescent="0.25">
      <c r="A1821" s="46" t="s">
        <v>86</v>
      </c>
      <c r="B1821" s="33"/>
      <c r="C1821" t="s">
        <v>87</v>
      </c>
      <c r="E1821" t="s">
        <v>658</v>
      </c>
      <c r="F1821" t="s">
        <v>659</v>
      </c>
      <c r="AH1821" s="51"/>
    </row>
    <row r="1822" spans="1:34" x14ac:dyDescent="0.25">
      <c r="A1822" s="46" t="s">
        <v>86</v>
      </c>
      <c r="B1822" s="33"/>
      <c r="C1822" t="s">
        <v>87</v>
      </c>
      <c r="E1822" t="s">
        <v>658</v>
      </c>
      <c r="F1822" t="s">
        <v>659</v>
      </c>
      <c r="AH1822" s="51"/>
    </row>
    <row r="1823" spans="1:34" x14ac:dyDescent="0.25">
      <c r="A1823" s="46" t="s">
        <v>86</v>
      </c>
      <c r="B1823" s="33"/>
      <c r="C1823" t="s">
        <v>87</v>
      </c>
      <c r="E1823" t="s">
        <v>658</v>
      </c>
      <c r="F1823" t="s">
        <v>659</v>
      </c>
      <c r="AH1823" s="51"/>
    </row>
    <row r="1824" spans="1:34" x14ac:dyDescent="0.25">
      <c r="A1824" s="46" t="s">
        <v>86</v>
      </c>
      <c r="B1824" s="33"/>
      <c r="C1824" t="s">
        <v>87</v>
      </c>
      <c r="E1824" t="s">
        <v>658</v>
      </c>
      <c r="F1824" t="s">
        <v>659</v>
      </c>
      <c r="AH1824" s="51"/>
    </row>
    <row r="1825" spans="1:34" x14ac:dyDescent="0.25">
      <c r="A1825" s="46" t="s">
        <v>82</v>
      </c>
      <c r="B1825" s="33"/>
      <c r="C1825" t="s">
        <v>83</v>
      </c>
      <c r="E1825" t="s">
        <v>658</v>
      </c>
      <c r="F1825" t="s">
        <v>659</v>
      </c>
      <c r="AH1825" s="51"/>
    </row>
    <row r="1826" spans="1:34" ht="15.75" thickBot="1" x14ac:dyDescent="0.3">
      <c r="A1826" s="60" t="s">
        <v>86</v>
      </c>
      <c r="B1826" s="59"/>
      <c r="C1826" s="54" t="s">
        <v>87</v>
      </c>
      <c r="D1826" s="54" t="s">
        <v>473</v>
      </c>
      <c r="E1826" s="54" t="s">
        <v>658</v>
      </c>
      <c r="F1826" s="54" t="s">
        <v>659</v>
      </c>
      <c r="G1826" s="54"/>
      <c r="H1826" s="54"/>
      <c r="I1826" s="54"/>
      <c r="J1826" s="54"/>
      <c r="K1826" s="54"/>
      <c r="L1826" s="54"/>
      <c r="M1826" s="54"/>
      <c r="N1826" s="54"/>
      <c r="O1826" s="54"/>
      <c r="P1826" s="54"/>
      <c r="Q1826" s="54"/>
      <c r="R1826" s="54"/>
      <c r="S1826" s="54"/>
      <c r="T1826" s="54"/>
      <c r="U1826" s="54"/>
      <c r="V1826" s="54"/>
      <c r="W1826" s="54"/>
      <c r="X1826" s="54"/>
      <c r="Y1826" s="54"/>
      <c r="Z1826" s="54"/>
      <c r="AA1826" s="54"/>
      <c r="AB1826" s="54"/>
      <c r="AC1826" s="54"/>
      <c r="AD1826" s="54"/>
      <c r="AE1826" s="54"/>
      <c r="AF1826" s="54"/>
      <c r="AG1826" s="54"/>
      <c r="AH1826" s="57"/>
    </row>
    <row r="1827" spans="1:34" ht="15.75" thickTop="1" x14ac:dyDescent="0.25">
      <c r="A1827" s="43" t="s">
        <v>84</v>
      </c>
      <c r="B1827" s="40"/>
      <c r="C1827" s="58" t="s">
        <v>83</v>
      </c>
      <c r="D1827" s="58" t="s">
        <v>472</v>
      </c>
      <c r="E1827" s="58" t="s">
        <v>660</v>
      </c>
      <c r="F1827" s="58" t="s">
        <v>661</v>
      </c>
      <c r="G1827" s="58"/>
      <c r="H1827" s="58"/>
      <c r="I1827" s="58"/>
      <c r="J1827" s="58"/>
      <c r="K1827" s="58"/>
      <c r="L1827" s="58"/>
      <c r="M1827" s="58"/>
      <c r="N1827" s="58"/>
      <c r="O1827" s="58"/>
      <c r="P1827" s="58"/>
      <c r="Q1827" s="58"/>
      <c r="R1827" s="58"/>
      <c r="S1827" s="58"/>
      <c r="T1827" s="58"/>
      <c r="U1827" s="58"/>
      <c r="V1827" s="58"/>
      <c r="W1827" s="58"/>
      <c r="X1827" s="58"/>
      <c r="Y1827" s="58"/>
      <c r="Z1827" s="58"/>
      <c r="AA1827" s="58"/>
      <c r="AB1827" s="58"/>
      <c r="AC1827" s="58"/>
      <c r="AD1827" s="58"/>
      <c r="AE1827" s="58"/>
      <c r="AF1827" s="58"/>
      <c r="AG1827" s="58"/>
      <c r="AH1827" s="61"/>
    </row>
    <row r="1828" spans="1:34" x14ac:dyDescent="0.25">
      <c r="A1828" s="46" t="s">
        <v>86</v>
      </c>
      <c r="B1828" s="33"/>
      <c r="C1828" t="s">
        <v>87</v>
      </c>
      <c r="E1828" t="s">
        <v>660</v>
      </c>
      <c r="F1828" t="s">
        <v>661</v>
      </c>
      <c r="AH1828" s="51"/>
    </row>
    <row r="1829" spans="1:34" x14ac:dyDescent="0.25">
      <c r="A1829" s="46" t="s">
        <v>85</v>
      </c>
      <c r="B1829" s="33"/>
      <c r="C1829" t="s">
        <v>86</v>
      </c>
      <c r="E1829" t="s">
        <v>660</v>
      </c>
      <c r="F1829" t="s">
        <v>661</v>
      </c>
      <c r="AH1829" s="51"/>
    </row>
    <row r="1830" spans="1:34" x14ac:dyDescent="0.25">
      <c r="A1830" s="46" t="s">
        <v>84</v>
      </c>
      <c r="B1830" s="33"/>
      <c r="C1830" t="s">
        <v>83</v>
      </c>
      <c r="E1830" t="s">
        <v>660</v>
      </c>
      <c r="F1830" t="s">
        <v>661</v>
      </c>
      <c r="AH1830" s="51"/>
    </row>
    <row r="1831" spans="1:34" x14ac:dyDescent="0.25">
      <c r="A1831" s="46" t="s">
        <v>85</v>
      </c>
      <c r="B1831" s="33"/>
      <c r="C1831" t="s">
        <v>86</v>
      </c>
      <c r="E1831" t="s">
        <v>660</v>
      </c>
      <c r="F1831" t="s">
        <v>661</v>
      </c>
      <c r="AH1831" s="51"/>
    </row>
    <row r="1832" spans="1:34" x14ac:dyDescent="0.25">
      <c r="A1832" s="46" t="s">
        <v>138</v>
      </c>
      <c r="B1832" s="33"/>
      <c r="C1832" t="s">
        <v>94</v>
      </c>
      <c r="E1832" t="s">
        <v>660</v>
      </c>
      <c r="F1832" t="s">
        <v>661</v>
      </c>
      <c r="AH1832" s="51"/>
    </row>
    <row r="1833" spans="1:34" x14ac:dyDescent="0.25">
      <c r="A1833" s="46" t="s">
        <v>84</v>
      </c>
      <c r="B1833" s="33"/>
      <c r="C1833" t="s">
        <v>83</v>
      </c>
      <c r="E1833" t="s">
        <v>660</v>
      </c>
      <c r="F1833" t="s">
        <v>661</v>
      </c>
      <c r="AH1833" s="51"/>
    </row>
    <row r="1834" spans="1:34" x14ac:dyDescent="0.25">
      <c r="A1834" s="46" t="s">
        <v>84</v>
      </c>
      <c r="B1834" s="33"/>
      <c r="C1834" t="s">
        <v>83</v>
      </c>
      <c r="E1834" t="s">
        <v>660</v>
      </c>
      <c r="F1834" t="s">
        <v>661</v>
      </c>
      <c r="AH1834" s="51"/>
    </row>
    <row r="1835" spans="1:34" x14ac:dyDescent="0.25">
      <c r="A1835" s="46" t="s">
        <v>84</v>
      </c>
      <c r="B1835" s="33"/>
      <c r="C1835" t="s">
        <v>83</v>
      </c>
      <c r="E1835" t="s">
        <v>660</v>
      </c>
      <c r="F1835" t="s">
        <v>661</v>
      </c>
      <c r="AH1835" s="51"/>
    </row>
    <row r="1836" spans="1:34" x14ac:dyDescent="0.25">
      <c r="A1836" s="46" t="s">
        <v>86</v>
      </c>
      <c r="B1836" s="33"/>
      <c r="C1836" t="s">
        <v>87</v>
      </c>
      <c r="E1836" t="s">
        <v>660</v>
      </c>
      <c r="F1836" t="s">
        <v>661</v>
      </c>
      <c r="AH1836" s="51"/>
    </row>
    <row r="1837" spans="1:34" x14ac:dyDescent="0.25">
      <c r="A1837" s="46" t="s">
        <v>145</v>
      </c>
      <c r="B1837" s="33"/>
      <c r="C1837" t="s">
        <v>83</v>
      </c>
      <c r="E1837" t="s">
        <v>660</v>
      </c>
      <c r="F1837" t="s">
        <v>661</v>
      </c>
      <c r="AH1837" s="51"/>
    </row>
    <row r="1838" spans="1:34" x14ac:dyDescent="0.25">
      <c r="A1838" s="46" t="s">
        <v>85</v>
      </c>
      <c r="B1838" s="33"/>
      <c r="C1838" t="s">
        <v>86</v>
      </c>
      <c r="E1838" t="s">
        <v>660</v>
      </c>
      <c r="F1838" t="s">
        <v>661</v>
      </c>
      <c r="AH1838" s="51"/>
    </row>
    <row r="1839" spans="1:34" x14ac:dyDescent="0.25">
      <c r="A1839" s="46" t="s">
        <v>85</v>
      </c>
      <c r="B1839" s="33"/>
      <c r="C1839" t="s">
        <v>86</v>
      </c>
      <c r="E1839" t="s">
        <v>660</v>
      </c>
      <c r="F1839" t="s">
        <v>661</v>
      </c>
      <c r="AH1839" s="51"/>
    </row>
    <row r="1840" spans="1:34" x14ac:dyDescent="0.25">
      <c r="A1840" s="46" t="s">
        <v>84</v>
      </c>
      <c r="B1840" s="33"/>
      <c r="C1840" t="s">
        <v>83</v>
      </c>
      <c r="E1840" t="s">
        <v>660</v>
      </c>
      <c r="F1840" t="s">
        <v>661</v>
      </c>
      <c r="AH1840" s="51"/>
    </row>
    <row r="1841" spans="1:34" x14ac:dyDescent="0.25">
      <c r="A1841" s="46" t="s">
        <v>84</v>
      </c>
      <c r="B1841" s="33"/>
      <c r="C1841" t="s">
        <v>83</v>
      </c>
      <c r="E1841" t="s">
        <v>660</v>
      </c>
      <c r="F1841" t="s">
        <v>661</v>
      </c>
      <c r="AH1841" s="51"/>
    </row>
    <row r="1842" spans="1:34" x14ac:dyDescent="0.25">
      <c r="A1842" s="46" t="s">
        <v>84</v>
      </c>
      <c r="B1842" s="33"/>
      <c r="C1842" t="s">
        <v>83</v>
      </c>
      <c r="E1842" t="s">
        <v>660</v>
      </c>
      <c r="F1842" t="s">
        <v>661</v>
      </c>
      <c r="AH1842" s="51"/>
    </row>
    <row r="1843" spans="1:34" x14ac:dyDescent="0.25">
      <c r="A1843" s="46" t="s">
        <v>82</v>
      </c>
      <c r="B1843" s="33"/>
      <c r="C1843" t="s">
        <v>83</v>
      </c>
      <c r="E1843" t="s">
        <v>660</v>
      </c>
      <c r="F1843" t="s">
        <v>661</v>
      </c>
      <c r="AH1843" s="51"/>
    </row>
    <row r="1844" spans="1:34" x14ac:dyDescent="0.25">
      <c r="A1844" s="46"/>
      <c r="B1844" s="33"/>
      <c r="E1844" t="s">
        <v>660</v>
      </c>
      <c r="F1844" t="s">
        <v>661</v>
      </c>
      <c r="AH1844" s="51"/>
    </row>
    <row r="1845" spans="1:34" x14ac:dyDescent="0.25">
      <c r="A1845" s="46" t="s">
        <v>86</v>
      </c>
      <c r="B1845" s="33"/>
      <c r="C1845" t="s">
        <v>87</v>
      </c>
      <c r="E1845" t="s">
        <v>660</v>
      </c>
      <c r="F1845" t="s">
        <v>661</v>
      </c>
      <c r="AH1845" s="51"/>
    </row>
    <row r="1846" spans="1:34" x14ac:dyDescent="0.25">
      <c r="A1846" s="46" t="s">
        <v>84</v>
      </c>
      <c r="B1846" s="33"/>
      <c r="C1846" t="s">
        <v>83</v>
      </c>
      <c r="E1846" t="s">
        <v>660</v>
      </c>
      <c r="F1846" t="s">
        <v>661</v>
      </c>
      <c r="AH1846" s="51"/>
    </row>
    <row r="1847" spans="1:34" x14ac:dyDescent="0.25">
      <c r="A1847" s="46" t="s">
        <v>86</v>
      </c>
      <c r="B1847" s="33"/>
      <c r="C1847" t="s">
        <v>87</v>
      </c>
      <c r="E1847" t="s">
        <v>660</v>
      </c>
      <c r="F1847" t="s">
        <v>661</v>
      </c>
      <c r="AH1847" s="51"/>
    </row>
    <row r="1848" spans="1:34" x14ac:dyDescent="0.25">
      <c r="A1848" s="46" t="s">
        <v>85</v>
      </c>
      <c r="B1848" s="33"/>
      <c r="C1848" t="s">
        <v>86</v>
      </c>
      <c r="E1848" t="s">
        <v>660</v>
      </c>
      <c r="F1848" t="s">
        <v>661</v>
      </c>
      <c r="AH1848" s="51"/>
    </row>
    <row r="1849" spans="1:34" x14ac:dyDescent="0.25">
      <c r="A1849" s="46" t="s">
        <v>82</v>
      </c>
      <c r="B1849" s="33"/>
      <c r="C1849" t="s">
        <v>83</v>
      </c>
      <c r="E1849" t="s">
        <v>660</v>
      </c>
      <c r="F1849" t="s">
        <v>661</v>
      </c>
      <c r="AH1849" s="51"/>
    </row>
    <row r="1850" spans="1:34" x14ac:dyDescent="0.25">
      <c r="A1850" s="46" t="s">
        <v>84</v>
      </c>
      <c r="B1850" s="33"/>
      <c r="C1850" t="s">
        <v>83</v>
      </c>
      <c r="E1850" t="s">
        <v>660</v>
      </c>
      <c r="F1850" t="s">
        <v>661</v>
      </c>
      <c r="AH1850" s="51"/>
    </row>
    <row r="1851" spans="1:34" ht="15.75" thickBot="1" x14ac:dyDescent="0.3">
      <c r="A1851" s="60" t="s">
        <v>92</v>
      </c>
      <c r="B1851" s="59"/>
      <c r="C1851" s="54" t="s">
        <v>87</v>
      </c>
      <c r="D1851" s="54" t="s">
        <v>473</v>
      </c>
      <c r="E1851" s="54" t="s">
        <v>660</v>
      </c>
      <c r="F1851" s="54" t="s">
        <v>661</v>
      </c>
      <c r="G1851" s="54"/>
      <c r="H1851" s="54"/>
      <c r="I1851" s="54"/>
      <c r="J1851" s="54"/>
      <c r="K1851" s="54"/>
      <c r="L1851" s="54"/>
      <c r="M1851" s="54"/>
      <c r="N1851" s="54"/>
      <c r="O1851" s="54"/>
      <c r="P1851" s="54"/>
      <c r="Q1851" s="54"/>
      <c r="R1851" s="54"/>
      <c r="S1851" s="54"/>
      <c r="T1851" s="54"/>
      <c r="U1851" s="54"/>
      <c r="V1851" s="54"/>
      <c r="W1851" s="54"/>
      <c r="X1851" s="54"/>
      <c r="Y1851" s="54"/>
      <c r="Z1851" s="54"/>
      <c r="AA1851" s="54"/>
      <c r="AB1851" s="54"/>
      <c r="AC1851" s="54"/>
      <c r="AD1851" s="54"/>
      <c r="AE1851" s="54"/>
      <c r="AF1851" s="54"/>
      <c r="AG1851" s="54"/>
      <c r="AH1851" s="57"/>
    </row>
    <row r="1852" spans="1:34" ht="15.75" thickTop="1" x14ac:dyDescent="0.25">
      <c r="A1852" s="43" t="s">
        <v>86</v>
      </c>
      <c r="B1852" s="40"/>
      <c r="C1852" s="58" t="s">
        <v>87</v>
      </c>
      <c r="D1852" s="58" t="s">
        <v>472</v>
      </c>
      <c r="E1852" s="58" t="s">
        <v>662</v>
      </c>
      <c r="F1852" s="58" t="s">
        <v>663</v>
      </c>
      <c r="G1852" s="58"/>
      <c r="H1852" s="58"/>
      <c r="I1852" s="58"/>
      <c r="J1852" s="58"/>
      <c r="K1852" s="58"/>
      <c r="L1852" s="58"/>
      <c r="M1852" s="58"/>
      <c r="N1852" s="58"/>
      <c r="O1852" s="58"/>
      <c r="P1852" s="58"/>
      <c r="Q1852" s="58"/>
      <c r="R1852" s="58"/>
      <c r="S1852" s="58"/>
      <c r="T1852" s="58"/>
      <c r="U1852" s="58"/>
      <c r="V1852" s="58"/>
      <c r="W1852" s="58"/>
      <c r="X1852" s="58"/>
      <c r="Y1852" s="58"/>
      <c r="Z1852" s="58"/>
      <c r="AA1852" s="58"/>
      <c r="AB1852" s="58"/>
      <c r="AC1852" s="58"/>
      <c r="AD1852" s="58"/>
      <c r="AE1852" s="58"/>
      <c r="AF1852" s="58"/>
      <c r="AG1852" s="58"/>
      <c r="AH1852" s="61"/>
    </row>
    <row r="1853" spans="1:34" x14ac:dyDescent="0.25">
      <c r="A1853" s="46" t="s">
        <v>84</v>
      </c>
      <c r="B1853" s="33"/>
      <c r="C1853" t="s">
        <v>83</v>
      </c>
      <c r="E1853" t="s">
        <v>662</v>
      </c>
      <c r="F1853" t="s">
        <v>663</v>
      </c>
      <c r="AH1853" s="51"/>
    </row>
    <row r="1854" spans="1:34" x14ac:dyDescent="0.25">
      <c r="A1854" s="46" t="s">
        <v>84</v>
      </c>
      <c r="B1854" s="33"/>
      <c r="C1854" t="s">
        <v>83</v>
      </c>
      <c r="E1854" t="s">
        <v>662</v>
      </c>
      <c r="F1854" t="s">
        <v>663</v>
      </c>
      <c r="AH1854" s="51"/>
    </row>
    <row r="1855" spans="1:34" x14ac:dyDescent="0.25">
      <c r="A1855" s="46" t="s">
        <v>85</v>
      </c>
      <c r="B1855" s="33"/>
      <c r="C1855" t="s">
        <v>86</v>
      </c>
      <c r="E1855" t="s">
        <v>662</v>
      </c>
      <c r="F1855" t="s">
        <v>663</v>
      </c>
      <c r="AH1855" s="51"/>
    </row>
    <row r="1856" spans="1:34" x14ac:dyDescent="0.25">
      <c r="A1856" s="46" t="s">
        <v>92</v>
      </c>
      <c r="B1856" s="33"/>
      <c r="C1856" t="s">
        <v>87</v>
      </c>
      <c r="E1856" t="s">
        <v>662</v>
      </c>
      <c r="F1856" t="s">
        <v>663</v>
      </c>
      <c r="AH1856" s="51"/>
    </row>
    <row r="1857" spans="1:34" x14ac:dyDescent="0.25">
      <c r="A1857" s="46" t="s">
        <v>82</v>
      </c>
      <c r="B1857" s="33"/>
      <c r="C1857" t="s">
        <v>83</v>
      </c>
      <c r="E1857" t="s">
        <v>662</v>
      </c>
      <c r="F1857" t="s">
        <v>663</v>
      </c>
      <c r="AH1857" s="51"/>
    </row>
    <row r="1858" spans="1:34" x14ac:dyDescent="0.25">
      <c r="A1858" s="46" t="s">
        <v>85</v>
      </c>
      <c r="B1858" s="33"/>
      <c r="C1858" t="s">
        <v>86</v>
      </c>
      <c r="E1858" t="s">
        <v>662</v>
      </c>
      <c r="F1858" t="s">
        <v>663</v>
      </c>
      <c r="AH1858" s="51"/>
    </row>
    <row r="1859" spans="1:34" x14ac:dyDescent="0.25">
      <c r="A1859" s="46" t="s">
        <v>91</v>
      </c>
      <c r="B1859" s="33"/>
      <c r="C1859" t="s">
        <v>89</v>
      </c>
      <c r="E1859" t="s">
        <v>662</v>
      </c>
      <c r="F1859" t="s">
        <v>663</v>
      </c>
      <c r="AH1859" s="51"/>
    </row>
    <row r="1860" spans="1:34" x14ac:dyDescent="0.25">
      <c r="A1860" s="46" t="s">
        <v>85</v>
      </c>
      <c r="B1860" s="33"/>
      <c r="C1860" t="s">
        <v>86</v>
      </c>
      <c r="E1860" t="s">
        <v>662</v>
      </c>
      <c r="F1860" t="s">
        <v>663</v>
      </c>
      <c r="AH1860" s="51"/>
    </row>
    <row r="1861" spans="1:34" x14ac:dyDescent="0.25">
      <c r="A1861" s="46" t="s">
        <v>145</v>
      </c>
      <c r="B1861" s="33"/>
      <c r="C1861" t="s">
        <v>83</v>
      </c>
      <c r="E1861" t="s">
        <v>662</v>
      </c>
      <c r="F1861" t="s">
        <v>663</v>
      </c>
      <c r="AH1861" s="51"/>
    </row>
    <row r="1862" spans="1:34" x14ac:dyDescent="0.25">
      <c r="A1862" s="46" t="s">
        <v>84</v>
      </c>
      <c r="B1862" s="33"/>
      <c r="C1862" t="s">
        <v>83</v>
      </c>
      <c r="E1862" t="s">
        <v>662</v>
      </c>
      <c r="F1862" t="s">
        <v>663</v>
      </c>
      <c r="AH1862" s="51"/>
    </row>
    <row r="1863" spans="1:34" x14ac:dyDescent="0.25">
      <c r="A1863" s="46" t="s">
        <v>82</v>
      </c>
      <c r="B1863" s="33"/>
      <c r="C1863" t="s">
        <v>83</v>
      </c>
      <c r="E1863" t="s">
        <v>662</v>
      </c>
      <c r="F1863" t="s">
        <v>663</v>
      </c>
      <c r="AH1863" s="51"/>
    </row>
    <row r="1864" spans="1:34" x14ac:dyDescent="0.25">
      <c r="A1864" s="46" t="s">
        <v>85</v>
      </c>
      <c r="B1864" s="33"/>
      <c r="C1864" t="s">
        <v>86</v>
      </c>
      <c r="E1864" t="s">
        <v>662</v>
      </c>
      <c r="F1864" t="s">
        <v>663</v>
      </c>
      <c r="AH1864" s="51"/>
    </row>
    <row r="1865" spans="1:34" x14ac:dyDescent="0.25">
      <c r="A1865" s="46" t="s">
        <v>84</v>
      </c>
      <c r="B1865" s="33"/>
      <c r="C1865" t="s">
        <v>83</v>
      </c>
      <c r="E1865" t="s">
        <v>662</v>
      </c>
      <c r="F1865" t="s">
        <v>663</v>
      </c>
      <c r="AH1865" s="51"/>
    </row>
    <row r="1866" spans="1:34" x14ac:dyDescent="0.25">
      <c r="A1866" s="46" t="s">
        <v>84</v>
      </c>
      <c r="B1866" s="33"/>
      <c r="C1866" t="s">
        <v>83</v>
      </c>
      <c r="E1866" t="s">
        <v>662</v>
      </c>
      <c r="F1866" t="s">
        <v>663</v>
      </c>
      <c r="AH1866" s="51"/>
    </row>
    <row r="1867" spans="1:34" x14ac:dyDescent="0.25">
      <c r="A1867" s="46" t="s">
        <v>145</v>
      </c>
      <c r="B1867" s="33"/>
      <c r="C1867" t="s">
        <v>83</v>
      </c>
      <c r="E1867" t="s">
        <v>662</v>
      </c>
      <c r="F1867" t="s">
        <v>663</v>
      </c>
      <c r="AH1867" s="51"/>
    </row>
    <row r="1868" spans="1:34" x14ac:dyDescent="0.25">
      <c r="A1868" s="46" t="s">
        <v>92</v>
      </c>
      <c r="B1868" s="33"/>
      <c r="C1868" t="s">
        <v>87</v>
      </c>
      <c r="E1868" t="s">
        <v>662</v>
      </c>
      <c r="F1868" t="s">
        <v>663</v>
      </c>
      <c r="AH1868" s="51"/>
    </row>
    <row r="1869" spans="1:34" x14ac:dyDescent="0.25">
      <c r="A1869" s="46" t="s">
        <v>92</v>
      </c>
      <c r="B1869" s="33"/>
      <c r="C1869" t="s">
        <v>87</v>
      </c>
      <c r="E1869" t="s">
        <v>662</v>
      </c>
      <c r="F1869" t="s">
        <v>663</v>
      </c>
      <c r="AH1869" s="51"/>
    </row>
    <row r="1870" spans="1:34" x14ac:dyDescent="0.25">
      <c r="A1870" s="46" t="s">
        <v>92</v>
      </c>
      <c r="B1870" s="33"/>
      <c r="C1870" t="s">
        <v>87</v>
      </c>
      <c r="E1870" t="s">
        <v>662</v>
      </c>
      <c r="F1870" t="s">
        <v>663</v>
      </c>
      <c r="AH1870" s="51"/>
    </row>
    <row r="1871" spans="1:34" x14ac:dyDescent="0.25">
      <c r="A1871" s="46" t="s">
        <v>84</v>
      </c>
      <c r="B1871" s="33"/>
      <c r="C1871" t="s">
        <v>83</v>
      </c>
      <c r="E1871" t="s">
        <v>662</v>
      </c>
      <c r="F1871" t="s">
        <v>663</v>
      </c>
      <c r="AH1871" s="51"/>
    </row>
    <row r="1872" spans="1:34" x14ac:dyDescent="0.25">
      <c r="A1872" s="46" t="s">
        <v>92</v>
      </c>
      <c r="B1872" s="33"/>
      <c r="C1872" t="s">
        <v>87</v>
      </c>
      <c r="E1872" t="s">
        <v>662</v>
      </c>
      <c r="F1872" t="s">
        <v>663</v>
      </c>
      <c r="AH1872" s="51"/>
    </row>
    <row r="1873" spans="1:34" x14ac:dyDescent="0.25">
      <c r="A1873" s="46" t="s">
        <v>85</v>
      </c>
      <c r="B1873" s="33"/>
      <c r="C1873" t="s">
        <v>86</v>
      </c>
      <c r="E1873" t="s">
        <v>662</v>
      </c>
      <c r="F1873" t="s">
        <v>663</v>
      </c>
      <c r="AH1873" s="51"/>
    </row>
    <row r="1874" spans="1:34" x14ac:dyDescent="0.25">
      <c r="A1874" s="46" t="s">
        <v>145</v>
      </c>
      <c r="B1874" s="33"/>
      <c r="C1874" t="s">
        <v>83</v>
      </c>
      <c r="E1874" t="s">
        <v>662</v>
      </c>
      <c r="F1874" t="s">
        <v>663</v>
      </c>
      <c r="AH1874" s="51"/>
    </row>
    <row r="1875" spans="1:34" x14ac:dyDescent="0.25">
      <c r="A1875" s="46" t="s">
        <v>84</v>
      </c>
      <c r="B1875" s="33"/>
      <c r="C1875" t="s">
        <v>83</v>
      </c>
      <c r="E1875" t="s">
        <v>662</v>
      </c>
      <c r="F1875" t="s">
        <v>663</v>
      </c>
      <c r="AH1875" s="51"/>
    </row>
    <row r="1876" spans="1:34" ht="15.75" thickBot="1" x14ac:dyDescent="0.3">
      <c r="A1876" s="60" t="s">
        <v>84</v>
      </c>
      <c r="B1876" s="59"/>
      <c r="C1876" s="54" t="s">
        <v>83</v>
      </c>
      <c r="D1876" s="54" t="s">
        <v>473</v>
      </c>
      <c r="E1876" s="54" t="s">
        <v>662</v>
      </c>
      <c r="F1876" s="54" t="s">
        <v>663</v>
      </c>
      <c r="G1876" s="54"/>
      <c r="H1876" s="54"/>
      <c r="I1876" s="54"/>
      <c r="J1876" s="54"/>
      <c r="K1876" s="54"/>
      <c r="L1876" s="54"/>
      <c r="M1876" s="54"/>
      <c r="N1876" s="54"/>
      <c r="O1876" s="54"/>
      <c r="P1876" s="54"/>
      <c r="Q1876" s="54"/>
      <c r="R1876" s="54"/>
      <c r="S1876" s="54"/>
      <c r="T1876" s="54"/>
      <c r="U1876" s="54"/>
      <c r="V1876" s="54"/>
      <c r="W1876" s="54"/>
      <c r="X1876" s="54"/>
      <c r="Y1876" s="54"/>
      <c r="Z1876" s="54"/>
      <c r="AA1876" s="54"/>
      <c r="AB1876" s="54"/>
      <c r="AC1876" s="54"/>
      <c r="AD1876" s="54"/>
      <c r="AE1876" s="54"/>
      <c r="AF1876" s="54"/>
      <c r="AG1876" s="54"/>
      <c r="AH1876" s="57"/>
    </row>
    <row r="1877" spans="1:34" ht="15.75" thickTop="1" x14ac:dyDescent="0.25">
      <c r="A1877" s="43" t="s">
        <v>86</v>
      </c>
      <c r="B1877" s="40"/>
      <c r="C1877" s="58" t="s">
        <v>87</v>
      </c>
      <c r="D1877" s="58" t="s">
        <v>472</v>
      </c>
      <c r="E1877" s="58" t="s">
        <v>664</v>
      </c>
      <c r="F1877" s="58" t="s">
        <v>665</v>
      </c>
      <c r="G1877" s="58"/>
      <c r="H1877" s="58"/>
      <c r="I1877" s="58"/>
      <c r="J1877" s="58"/>
      <c r="K1877" s="58"/>
      <c r="L1877" s="58"/>
      <c r="M1877" s="58"/>
      <c r="N1877" s="58"/>
      <c r="O1877" s="58"/>
      <c r="P1877" s="58"/>
      <c r="Q1877" s="58"/>
      <c r="R1877" s="58"/>
      <c r="S1877" s="58"/>
      <c r="T1877" s="58"/>
      <c r="U1877" s="58"/>
      <c r="V1877" s="58"/>
      <c r="W1877" s="58"/>
      <c r="X1877" s="58"/>
      <c r="Y1877" s="58"/>
      <c r="Z1877" s="58"/>
      <c r="AA1877" s="58"/>
      <c r="AB1877" s="58"/>
      <c r="AC1877" s="58"/>
      <c r="AD1877" s="58"/>
      <c r="AE1877" s="58"/>
      <c r="AF1877" s="58"/>
      <c r="AG1877" s="58"/>
      <c r="AH1877" s="61"/>
    </row>
    <row r="1878" spans="1:34" x14ac:dyDescent="0.25">
      <c r="A1878" s="46" t="s">
        <v>86</v>
      </c>
      <c r="B1878" s="33"/>
      <c r="C1878" t="s">
        <v>87</v>
      </c>
      <c r="E1878" t="s">
        <v>664</v>
      </c>
      <c r="F1878" t="s">
        <v>665</v>
      </c>
      <c r="AH1878" s="51"/>
    </row>
    <row r="1879" spans="1:34" x14ac:dyDescent="0.25">
      <c r="A1879" s="46" t="s">
        <v>85</v>
      </c>
      <c r="B1879" s="33"/>
      <c r="C1879" t="s">
        <v>86</v>
      </c>
      <c r="E1879" t="s">
        <v>664</v>
      </c>
      <c r="F1879" t="s">
        <v>665</v>
      </c>
      <c r="AH1879" s="51"/>
    </row>
    <row r="1880" spans="1:34" x14ac:dyDescent="0.25">
      <c r="A1880" s="46" t="s">
        <v>85</v>
      </c>
      <c r="B1880" s="33"/>
      <c r="C1880" t="s">
        <v>86</v>
      </c>
      <c r="E1880" t="s">
        <v>664</v>
      </c>
      <c r="F1880" t="s">
        <v>665</v>
      </c>
      <c r="AH1880" s="51"/>
    </row>
    <row r="1881" spans="1:34" x14ac:dyDescent="0.25">
      <c r="A1881" s="46" t="s">
        <v>86</v>
      </c>
      <c r="B1881" s="33"/>
      <c r="C1881" t="s">
        <v>87</v>
      </c>
      <c r="E1881" t="s">
        <v>664</v>
      </c>
      <c r="F1881" t="s">
        <v>665</v>
      </c>
      <c r="AH1881" s="51"/>
    </row>
    <row r="1882" spans="1:34" x14ac:dyDescent="0.25">
      <c r="A1882" s="46" t="s">
        <v>86</v>
      </c>
      <c r="B1882" s="33"/>
      <c r="C1882" t="s">
        <v>87</v>
      </c>
      <c r="E1882" t="s">
        <v>664</v>
      </c>
      <c r="F1882" t="s">
        <v>665</v>
      </c>
      <c r="AH1882" s="51"/>
    </row>
    <row r="1883" spans="1:34" x14ac:dyDescent="0.25">
      <c r="A1883" s="46" t="s">
        <v>86</v>
      </c>
      <c r="B1883" s="33"/>
      <c r="C1883" t="s">
        <v>87</v>
      </c>
      <c r="E1883" t="s">
        <v>664</v>
      </c>
      <c r="F1883" t="s">
        <v>665</v>
      </c>
      <c r="AH1883" s="51"/>
    </row>
    <row r="1884" spans="1:34" x14ac:dyDescent="0.25">
      <c r="A1884" s="46" t="s">
        <v>86</v>
      </c>
      <c r="B1884" s="33"/>
      <c r="C1884" t="s">
        <v>87</v>
      </c>
      <c r="E1884" t="s">
        <v>664</v>
      </c>
      <c r="F1884" t="s">
        <v>665</v>
      </c>
      <c r="AH1884" s="51"/>
    </row>
    <row r="1885" spans="1:34" x14ac:dyDescent="0.25">
      <c r="A1885" s="46" t="s">
        <v>86</v>
      </c>
      <c r="B1885" s="33"/>
      <c r="C1885" t="s">
        <v>87</v>
      </c>
      <c r="E1885" t="s">
        <v>664</v>
      </c>
      <c r="F1885" t="s">
        <v>665</v>
      </c>
      <c r="AH1885" s="51"/>
    </row>
    <row r="1886" spans="1:34" x14ac:dyDescent="0.25">
      <c r="A1886" s="46" t="s">
        <v>82</v>
      </c>
      <c r="B1886" s="33"/>
      <c r="C1886" t="s">
        <v>83</v>
      </c>
      <c r="E1886" t="s">
        <v>664</v>
      </c>
      <c r="F1886" t="s">
        <v>665</v>
      </c>
      <c r="AH1886" s="51"/>
    </row>
    <row r="1887" spans="1:34" x14ac:dyDescent="0.25">
      <c r="A1887" s="46" t="s">
        <v>85</v>
      </c>
      <c r="B1887" s="33"/>
      <c r="C1887" t="s">
        <v>86</v>
      </c>
      <c r="E1887" t="s">
        <v>664</v>
      </c>
      <c r="F1887" t="s">
        <v>665</v>
      </c>
      <c r="AH1887" s="51"/>
    </row>
    <row r="1888" spans="1:34" x14ac:dyDescent="0.25">
      <c r="A1888" s="46" t="s">
        <v>92</v>
      </c>
      <c r="B1888" s="33"/>
      <c r="C1888" t="s">
        <v>87</v>
      </c>
      <c r="E1888" t="s">
        <v>664</v>
      </c>
      <c r="F1888" t="s">
        <v>665</v>
      </c>
      <c r="AH1888" s="51"/>
    </row>
    <row r="1889" spans="1:34" x14ac:dyDescent="0.25">
      <c r="A1889" s="46" t="s">
        <v>86</v>
      </c>
      <c r="B1889" s="33"/>
      <c r="C1889" t="s">
        <v>87</v>
      </c>
      <c r="E1889" t="s">
        <v>664</v>
      </c>
      <c r="F1889" t="s">
        <v>665</v>
      </c>
      <c r="AH1889" s="51"/>
    </row>
    <row r="1890" spans="1:34" x14ac:dyDescent="0.25">
      <c r="A1890" s="46" t="s">
        <v>86</v>
      </c>
      <c r="B1890" s="33"/>
      <c r="C1890" t="s">
        <v>87</v>
      </c>
      <c r="E1890" t="s">
        <v>664</v>
      </c>
      <c r="F1890" t="s">
        <v>665</v>
      </c>
      <c r="AH1890" s="51"/>
    </row>
    <row r="1891" spans="1:34" x14ac:dyDescent="0.25">
      <c r="A1891" s="46" t="s">
        <v>86</v>
      </c>
      <c r="B1891" s="33"/>
      <c r="C1891" t="s">
        <v>87</v>
      </c>
      <c r="E1891" t="s">
        <v>664</v>
      </c>
      <c r="F1891" t="s">
        <v>665</v>
      </c>
      <c r="AH1891" s="51"/>
    </row>
    <row r="1892" spans="1:34" x14ac:dyDescent="0.25">
      <c r="A1892" s="46" t="s">
        <v>86</v>
      </c>
      <c r="B1892" s="33"/>
      <c r="C1892" t="s">
        <v>87</v>
      </c>
      <c r="E1892" t="s">
        <v>664</v>
      </c>
      <c r="F1892" t="s">
        <v>665</v>
      </c>
      <c r="AH1892" s="51"/>
    </row>
    <row r="1893" spans="1:34" x14ac:dyDescent="0.25">
      <c r="A1893" s="46" t="s">
        <v>85</v>
      </c>
      <c r="B1893" s="33"/>
      <c r="C1893" t="s">
        <v>86</v>
      </c>
      <c r="E1893" t="s">
        <v>664</v>
      </c>
      <c r="F1893" t="s">
        <v>665</v>
      </c>
      <c r="AH1893" s="51"/>
    </row>
    <row r="1894" spans="1:34" x14ac:dyDescent="0.25">
      <c r="A1894" s="46" t="s">
        <v>86</v>
      </c>
      <c r="B1894" s="33"/>
      <c r="C1894" t="s">
        <v>87</v>
      </c>
      <c r="E1894" t="s">
        <v>664</v>
      </c>
      <c r="F1894" t="s">
        <v>665</v>
      </c>
      <c r="AH1894" s="51"/>
    </row>
    <row r="1895" spans="1:34" x14ac:dyDescent="0.25">
      <c r="A1895" s="46" t="s">
        <v>86</v>
      </c>
      <c r="B1895" s="33"/>
      <c r="C1895" t="s">
        <v>87</v>
      </c>
      <c r="E1895" t="s">
        <v>664</v>
      </c>
      <c r="F1895" t="s">
        <v>665</v>
      </c>
      <c r="AH1895" s="51"/>
    </row>
    <row r="1896" spans="1:34" x14ac:dyDescent="0.25">
      <c r="A1896" s="46" t="s">
        <v>91</v>
      </c>
      <c r="B1896" s="33"/>
      <c r="C1896" t="s">
        <v>89</v>
      </c>
      <c r="E1896" t="s">
        <v>664</v>
      </c>
      <c r="F1896" t="s">
        <v>665</v>
      </c>
      <c r="AH1896" s="51"/>
    </row>
    <row r="1897" spans="1:34" x14ac:dyDescent="0.25">
      <c r="A1897" s="46" t="s">
        <v>86</v>
      </c>
      <c r="B1897" s="33"/>
      <c r="C1897" t="s">
        <v>87</v>
      </c>
      <c r="E1897" t="s">
        <v>664</v>
      </c>
      <c r="F1897" t="s">
        <v>665</v>
      </c>
      <c r="AH1897" s="51"/>
    </row>
    <row r="1898" spans="1:34" x14ac:dyDescent="0.25">
      <c r="A1898" s="46" t="s">
        <v>86</v>
      </c>
      <c r="B1898" s="33"/>
      <c r="C1898" t="s">
        <v>87</v>
      </c>
      <c r="E1898" t="s">
        <v>664</v>
      </c>
      <c r="F1898" t="s">
        <v>665</v>
      </c>
      <c r="AH1898" s="51"/>
    </row>
    <row r="1899" spans="1:34" x14ac:dyDescent="0.25">
      <c r="A1899" s="46" t="s">
        <v>82</v>
      </c>
      <c r="B1899" s="33"/>
      <c r="C1899" t="s">
        <v>83</v>
      </c>
      <c r="E1899" t="s">
        <v>664</v>
      </c>
      <c r="F1899" t="s">
        <v>665</v>
      </c>
      <c r="AH1899" s="51"/>
    </row>
    <row r="1900" spans="1:34" x14ac:dyDescent="0.25">
      <c r="A1900" s="46" t="s">
        <v>84</v>
      </c>
      <c r="B1900" s="33"/>
      <c r="C1900" t="s">
        <v>83</v>
      </c>
      <c r="E1900" t="s">
        <v>664</v>
      </c>
      <c r="F1900" t="s">
        <v>665</v>
      </c>
      <c r="AH1900" s="51"/>
    </row>
    <row r="1901" spans="1:34" ht="15.75" thickBot="1" x14ac:dyDescent="0.3">
      <c r="A1901" s="60" t="s">
        <v>85</v>
      </c>
      <c r="B1901" s="59"/>
      <c r="C1901" s="54" t="s">
        <v>86</v>
      </c>
      <c r="D1901" s="54" t="s">
        <v>473</v>
      </c>
      <c r="E1901" s="54" t="s">
        <v>664</v>
      </c>
      <c r="F1901" s="54" t="s">
        <v>665</v>
      </c>
      <c r="G1901" s="54"/>
      <c r="H1901" s="54"/>
      <c r="I1901" s="54"/>
      <c r="J1901" s="54"/>
      <c r="K1901" s="54"/>
      <c r="L1901" s="54"/>
      <c r="M1901" s="54"/>
      <c r="N1901" s="54"/>
      <c r="O1901" s="54"/>
      <c r="P1901" s="54"/>
      <c r="Q1901" s="54"/>
      <c r="R1901" s="54"/>
      <c r="S1901" s="54"/>
      <c r="T1901" s="54"/>
      <c r="U1901" s="54"/>
      <c r="V1901" s="54"/>
      <c r="W1901" s="54"/>
      <c r="X1901" s="54"/>
      <c r="Y1901" s="54"/>
      <c r="Z1901" s="54"/>
      <c r="AA1901" s="54"/>
      <c r="AB1901" s="54"/>
      <c r="AC1901" s="54"/>
      <c r="AD1901" s="54"/>
      <c r="AE1901" s="54"/>
      <c r="AF1901" s="54"/>
      <c r="AG1901" s="54"/>
      <c r="AH1901" s="57"/>
    </row>
    <row r="190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DD34-6B45-41AD-895B-077A26FCA289}">
  <dimension ref="A1:CA78"/>
  <sheetViews>
    <sheetView workbookViewId="0"/>
  </sheetViews>
  <sheetFormatPr defaultRowHeight="15" x14ac:dyDescent="0.25"/>
  <cols>
    <col min="1" max="1" width="3" style="2" bestFit="1" customWidth="1"/>
    <col min="2" max="2" width="12.85546875" style="2" bestFit="1" customWidth="1"/>
    <col min="3" max="4" width="2.140625" style="4" bestFit="1" customWidth="1"/>
    <col min="5" max="5" width="5.85546875" style="7" bestFit="1" customWidth="1"/>
    <col min="6" max="29" width="6.85546875" style="7" bestFit="1" customWidth="1"/>
    <col min="30" max="38" width="6.5703125" style="10" bestFit="1" customWidth="1"/>
    <col min="39" max="54" width="7.5703125" style="10" bestFit="1" customWidth="1"/>
    <col min="55" max="63" width="6" style="13" bestFit="1" customWidth="1"/>
    <col min="64" max="79" width="7" style="13" bestFit="1" customWidth="1"/>
  </cols>
  <sheetData>
    <row r="1" spans="1:79" x14ac:dyDescent="0.25">
      <c r="E1" s="6" t="s">
        <v>4</v>
      </c>
      <c r="AD1" s="9" t="s">
        <v>30</v>
      </c>
      <c r="BC1" s="12" t="s">
        <v>56</v>
      </c>
    </row>
    <row r="2" spans="1:79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11" t="s">
        <v>29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4" t="s">
        <v>55</v>
      </c>
      <c r="BD2" s="14" t="s">
        <v>57</v>
      </c>
      <c r="BE2" s="14" t="s">
        <v>58</v>
      </c>
      <c r="BF2" s="14" t="s">
        <v>59</v>
      </c>
      <c r="BG2" s="14" t="s">
        <v>60</v>
      </c>
      <c r="BH2" s="14" t="s">
        <v>61</v>
      </c>
      <c r="BI2" s="14" t="s">
        <v>62</v>
      </c>
      <c r="BJ2" s="14" t="s">
        <v>63</v>
      </c>
      <c r="BK2" s="14" t="s">
        <v>64</v>
      </c>
      <c r="BL2" s="14" t="s">
        <v>65</v>
      </c>
      <c r="BM2" s="14" t="s">
        <v>66</v>
      </c>
      <c r="BN2" s="14" t="s">
        <v>67</v>
      </c>
      <c r="BO2" s="14" t="s">
        <v>68</v>
      </c>
      <c r="BP2" s="14" t="s">
        <v>69</v>
      </c>
      <c r="BQ2" s="14" t="s">
        <v>70</v>
      </c>
      <c r="BR2" s="14" t="s">
        <v>71</v>
      </c>
      <c r="BS2" s="14" t="s">
        <v>72</v>
      </c>
      <c r="BT2" s="14" t="s">
        <v>73</v>
      </c>
      <c r="BU2" s="14" t="s">
        <v>74</v>
      </c>
      <c r="BV2" s="14" t="s">
        <v>75</v>
      </c>
      <c r="BW2" s="14" t="s">
        <v>76</v>
      </c>
      <c r="BX2" s="14" t="s">
        <v>77</v>
      </c>
      <c r="BY2" s="14" t="s">
        <v>78</v>
      </c>
      <c r="BZ2" s="14" t="s">
        <v>79</v>
      </c>
      <c r="CA2" s="14" t="s">
        <v>80</v>
      </c>
    </row>
    <row r="3" spans="1:79" x14ac:dyDescent="0.25">
      <c r="A3" s="2">
        <v>1</v>
      </c>
      <c r="B3" s="2" t="s">
        <v>81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84</v>
      </c>
      <c r="J3" s="7" t="s">
        <v>85</v>
      </c>
      <c r="K3" s="7" t="s">
        <v>82</v>
      </c>
      <c r="L3" s="7" t="s">
        <v>82</v>
      </c>
      <c r="M3" s="7" t="s">
        <v>82</v>
      </c>
      <c r="N3" s="7" t="s">
        <v>82</v>
      </c>
      <c r="O3" s="7" t="s">
        <v>84</v>
      </c>
      <c r="P3" s="7" t="s">
        <v>86</v>
      </c>
      <c r="Q3" s="7" t="s">
        <v>86</v>
      </c>
      <c r="R3" s="7" t="s">
        <v>84</v>
      </c>
      <c r="S3" s="7" t="s">
        <v>82</v>
      </c>
      <c r="T3" s="7" t="s">
        <v>82</v>
      </c>
      <c r="U3" s="7" t="s">
        <v>84</v>
      </c>
      <c r="V3" s="7" t="s">
        <v>88</v>
      </c>
      <c r="W3" s="7" t="s">
        <v>82</v>
      </c>
      <c r="X3" s="7" t="s">
        <v>84</v>
      </c>
      <c r="Y3" s="7" t="s">
        <v>84</v>
      </c>
      <c r="Z3" s="7" t="s">
        <v>86</v>
      </c>
      <c r="AA3" s="7" t="s">
        <v>84</v>
      </c>
      <c r="AB3" s="7" t="s">
        <v>82</v>
      </c>
      <c r="AC3" s="7" t="s">
        <v>82</v>
      </c>
      <c r="AD3" s="10" t="s">
        <v>83</v>
      </c>
      <c r="AE3" s="10" t="s">
        <v>83</v>
      </c>
      <c r="AF3" s="10" t="s">
        <v>83</v>
      </c>
      <c r="AG3" s="10" t="s">
        <v>83</v>
      </c>
      <c r="AH3" s="10" t="s">
        <v>83</v>
      </c>
      <c r="AI3" s="10" t="s">
        <v>86</v>
      </c>
      <c r="AJ3" s="10" t="s">
        <v>83</v>
      </c>
      <c r="AK3" s="10" t="s">
        <v>83</v>
      </c>
      <c r="AL3" s="10" t="s">
        <v>83</v>
      </c>
      <c r="AM3" s="10" t="s">
        <v>83</v>
      </c>
      <c r="AN3" s="10" t="s">
        <v>83</v>
      </c>
      <c r="AO3" s="10" t="s">
        <v>87</v>
      </c>
      <c r="AP3" s="10" t="s">
        <v>87</v>
      </c>
      <c r="AQ3" s="10" t="s">
        <v>83</v>
      </c>
      <c r="AR3" s="10" t="s">
        <v>83</v>
      </c>
      <c r="AS3" s="10" t="s">
        <v>83</v>
      </c>
      <c r="AT3" s="10" t="s">
        <v>83</v>
      </c>
      <c r="AU3" s="10" t="s">
        <v>89</v>
      </c>
      <c r="AV3" s="10" t="s">
        <v>83</v>
      </c>
      <c r="AW3" s="10" t="s">
        <v>83</v>
      </c>
      <c r="AX3" s="10" t="s">
        <v>83</v>
      </c>
      <c r="AY3" s="10" t="s">
        <v>87</v>
      </c>
      <c r="AZ3" s="10" t="s">
        <v>83</v>
      </c>
      <c r="BA3" s="10" t="s">
        <v>83</v>
      </c>
      <c r="BB3" s="10" t="s">
        <v>83</v>
      </c>
    </row>
    <row r="4" spans="1:79" x14ac:dyDescent="0.25">
      <c r="A4" s="2">
        <v>2</v>
      </c>
      <c r="B4" s="2" t="s">
        <v>90</v>
      </c>
      <c r="E4" s="7" t="s">
        <v>82</v>
      </c>
      <c r="F4" s="7" t="s">
        <v>91</v>
      </c>
      <c r="G4" s="7" t="s">
        <v>84</v>
      </c>
      <c r="H4" s="7" t="s">
        <v>84</v>
      </c>
      <c r="I4" s="7" t="s">
        <v>82</v>
      </c>
      <c r="J4" s="7" t="s">
        <v>84</v>
      </c>
      <c r="K4" s="7" t="s">
        <v>88</v>
      </c>
      <c r="L4" s="7" t="s">
        <v>84</v>
      </c>
      <c r="M4" s="7" t="s">
        <v>86</v>
      </c>
      <c r="N4" s="7" t="s">
        <v>86</v>
      </c>
      <c r="O4" s="7" t="s">
        <v>84</v>
      </c>
      <c r="P4" s="7" t="s">
        <v>91</v>
      </c>
      <c r="Q4" s="7" t="s">
        <v>86</v>
      </c>
      <c r="R4" s="7" t="s">
        <v>82</v>
      </c>
      <c r="S4" s="7" t="s">
        <v>91</v>
      </c>
      <c r="T4" s="7" t="s">
        <v>92</v>
      </c>
      <c r="U4" s="7" t="s">
        <v>86</v>
      </c>
      <c r="V4" s="7" t="s">
        <v>86</v>
      </c>
      <c r="W4" s="7" t="s">
        <v>85</v>
      </c>
      <c r="X4" s="7" t="s">
        <v>82</v>
      </c>
      <c r="Y4" s="7" t="s">
        <v>91</v>
      </c>
      <c r="Z4" s="7" t="s">
        <v>84</v>
      </c>
      <c r="AA4" s="7" t="s">
        <v>85</v>
      </c>
      <c r="AB4" s="7" t="s">
        <v>93</v>
      </c>
      <c r="AC4" s="7" t="s">
        <v>93</v>
      </c>
      <c r="AD4" s="10" t="s">
        <v>83</v>
      </c>
      <c r="AE4" s="10" t="s">
        <v>89</v>
      </c>
      <c r="AF4" s="10" t="s">
        <v>83</v>
      </c>
      <c r="AG4" s="10" t="s">
        <v>83</v>
      </c>
      <c r="AH4" s="10" t="s">
        <v>83</v>
      </c>
      <c r="AI4" s="10" t="s">
        <v>83</v>
      </c>
      <c r="AJ4" s="10" t="s">
        <v>89</v>
      </c>
      <c r="AK4" s="10" t="s">
        <v>83</v>
      </c>
      <c r="AL4" s="10" t="s">
        <v>87</v>
      </c>
      <c r="AM4" s="10" t="s">
        <v>87</v>
      </c>
      <c r="AN4" s="10" t="s">
        <v>83</v>
      </c>
      <c r="AO4" s="10" t="s">
        <v>89</v>
      </c>
      <c r="AP4" s="10" t="s">
        <v>87</v>
      </c>
      <c r="AQ4" s="10" t="s">
        <v>83</v>
      </c>
      <c r="AR4" s="10" t="s">
        <v>89</v>
      </c>
      <c r="AS4" s="10" t="s">
        <v>87</v>
      </c>
      <c r="AT4" s="10" t="s">
        <v>87</v>
      </c>
      <c r="AU4" s="10" t="s">
        <v>87</v>
      </c>
      <c r="AV4" s="10" t="s">
        <v>86</v>
      </c>
      <c r="AW4" s="10" t="s">
        <v>83</v>
      </c>
      <c r="AX4" s="10" t="s">
        <v>89</v>
      </c>
      <c r="AY4" s="10" t="s">
        <v>83</v>
      </c>
      <c r="AZ4" s="10" t="s">
        <v>86</v>
      </c>
      <c r="BA4" s="10" t="s">
        <v>94</v>
      </c>
      <c r="BB4" s="10" t="s">
        <v>94</v>
      </c>
    </row>
    <row r="5" spans="1:79" x14ac:dyDescent="0.25">
      <c r="A5" s="2">
        <v>3</v>
      </c>
      <c r="B5" s="2" t="s">
        <v>95</v>
      </c>
      <c r="E5" s="7" t="s">
        <v>84</v>
      </c>
      <c r="F5" s="7" t="s">
        <v>84</v>
      </c>
      <c r="G5" s="7" t="s">
        <v>82</v>
      </c>
      <c r="H5" s="7" t="s">
        <v>93</v>
      </c>
      <c r="I5" s="7" t="s">
        <v>82</v>
      </c>
      <c r="J5" s="7" t="s">
        <v>84</v>
      </c>
      <c r="K5" s="7" t="s">
        <v>96</v>
      </c>
      <c r="L5" s="7" t="s">
        <v>82</v>
      </c>
      <c r="M5" s="7" t="s">
        <v>92</v>
      </c>
      <c r="N5" s="7" t="s">
        <v>82</v>
      </c>
      <c r="O5" s="7" t="s">
        <v>84</v>
      </c>
      <c r="P5" s="7" t="s">
        <v>84</v>
      </c>
      <c r="Q5" s="7" t="s">
        <v>91</v>
      </c>
      <c r="R5" s="7" t="s">
        <v>84</v>
      </c>
      <c r="S5" s="7" t="s">
        <v>84</v>
      </c>
      <c r="T5" s="7" t="s">
        <v>92</v>
      </c>
      <c r="U5" s="7" t="s">
        <v>84</v>
      </c>
      <c r="V5" s="7" t="s">
        <v>84</v>
      </c>
      <c r="W5" s="7" t="s">
        <v>84</v>
      </c>
      <c r="X5" s="7" t="s">
        <v>82</v>
      </c>
      <c r="Y5" s="7" t="s">
        <v>84</v>
      </c>
      <c r="Z5" s="7" t="s">
        <v>82</v>
      </c>
      <c r="AA5" s="7" t="s">
        <v>84</v>
      </c>
      <c r="AB5" s="7" t="s">
        <v>92</v>
      </c>
      <c r="AC5" s="7" t="s">
        <v>82</v>
      </c>
      <c r="AD5" s="10" t="s">
        <v>83</v>
      </c>
      <c r="AE5" s="10" t="s">
        <v>83</v>
      </c>
      <c r="AF5" s="10" t="s">
        <v>83</v>
      </c>
      <c r="AG5" s="10" t="s">
        <v>94</v>
      </c>
      <c r="AH5" s="10" t="s">
        <v>83</v>
      </c>
      <c r="AI5" s="10" t="s">
        <v>83</v>
      </c>
      <c r="AJ5" s="10" t="s">
        <v>87</v>
      </c>
      <c r="AK5" s="10" t="s">
        <v>83</v>
      </c>
      <c r="AL5" s="10" t="s">
        <v>87</v>
      </c>
      <c r="AM5" s="10" t="s">
        <v>83</v>
      </c>
      <c r="AN5" s="10" t="s">
        <v>83</v>
      </c>
      <c r="AO5" s="10" t="s">
        <v>83</v>
      </c>
      <c r="AP5" s="10" t="s">
        <v>89</v>
      </c>
      <c r="AQ5" s="10" t="s">
        <v>83</v>
      </c>
      <c r="AR5" s="10" t="s">
        <v>83</v>
      </c>
      <c r="AS5" s="10" t="s">
        <v>87</v>
      </c>
      <c r="AT5" s="10" t="s">
        <v>83</v>
      </c>
      <c r="AU5" s="10" t="s">
        <v>83</v>
      </c>
      <c r="AV5" s="10" t="s">
        <v>83</v>
      </c>
      <c r="AW5" s="10" t="s">
        <v>83</v>
      </c>
      <c r="AX5" s="10" t="s">
        <v>83</v>
      </c>
      <c r="AY5" s="10" t="s">
        <v>83</v>
      </c>
      <c r="AZ5" s="10" t="s">
        <v>83</v>
      </c>
      <c r="BA5" s="10" t="s">
        <v>87</v>
      </c>
      <c r="BB5" s="10" t="s">
        <v>83</v>
      </c>
    </row>
    <row r="6" spans="1:79" x14ac:dyDescent="0.25">
      <c r="A6" s="2">
        <v>4</v>
      </c>
      <c r="B6" s="2" t="s">
        <v>97</v>
      </c>
      <c r="E6" s="7" t="s">
        <v>85</v>
      </c>
      <c r="F6" s="7" t="s">
        <v>84</v>
      </c>
      <c r="G6" s="7" t="s">
        <v>92</v>
      </c>
      <c r="H6" s="7" t="s">
        <v>82</v>
      </c>
      <c r="I6" s="7" t="s">
        <v>82</v>
      </c>
      <c r="J6" s="7" t="s">
        <v>82</v>
      </c>
      <c r="K6" s="7" t="s">
        <v>92</v>
      </c>
      <c r="L6" s="7" t="s">
        <v>82</v>
      </c>
      <c r="M6" s="7" t="s">
        <v>92</v>
      </c>
      <c r="N6" s="7" t="s">
        <v>92</v>
      </c>
      <c r="O6" s="7" t="s">
        <v>82</v>
      </c>
      <c r="P6" s="7" t="s">
        <v>82</v>
      </c>
      <c r="Q6" s="7" t="s">
        <v>98</v>
      </c>
      <c r="R6" s="7" t="s">
        <v>98</v>
      </c>
      <c r="S6" s="7" t="s">
        <v>91</v>
      </c>
      <c r="T6" s="7" t="s">
        <v>82</v>
      </c>
      <c r="U6" s="7" t="s">
        <v>85</v>
      </c>
      <c r="V6" s="7" t="s">
        <v>92</v>
      </c>
      <c r="W6" s="7" t="s">
        <v>82</v>
      </c>
      <c r="X6" s="7" t="s">
        <v>84</v>
      </c>
      <c r="Y6" s="7" t="s">
        <v>84</v>
      </c>
      <c r="Z6" s="7" t="s">
        <v>92</v>
      </c>
      <c r="AA6" s="7" t="s">
        <v>82</v>
      </c>
      <c r="AB6" s="7" t="s">
        <v>82</v>
      </c>
      <c r="AC6" s="7" t="s">
        <v>84</v>
      </c>
      <c r="AD6" s="10" t="s">
        <v>86</v>
      </c>
      <c r="AE6" s="10" t="s">
        <v>83</v>
      </c>
      <c r="AF6" s="10" t="s">
        <v>87</v>
      </c>
      <c r="AG6" s="10" t="s">
        <v>83</v>
      </c>
      <c r="AH6" s="10" t="s">
        <v>83</v>
      </c>
      <c r="AI6" s="10" t="s">
        <v>83</v>
      </c>
      <c r="AJ6" s="10" t="s">
        <v>87</v>
      </c>
      <c r="AK6" s="10" t="s">
        <v>83</v>
      </c>
      <c r="AL6" s="10" t="s">
        <v>87</v>
      </c>
      <c r="AM6" s="10" t="s">
        <v>87</v>
      </c>
      <c r="AN6" s="10" t="s">
        <v>83</v>
      </c>
      <c r="AO6" s="10" t="s">
        <v>83</v>
      </c>
      <c r="AP6" s="10" t="s">
        <v>89</v>
      </c>
      <c r="AQ6" s="10" t="s">
        <v>89</v>
      </c>
      <c r="AR6" s="10" t="s">
        <v>89</v>
      </c>
      <c r="AS6" s="10" t="s">
        <v>83</v>
      </c>
      <c r="AT6" s="10" t="s">
        <v>86</v>
      </c>
      <c r="AU6" s="10" t="s">
        <v>87</v>
      </c>
      <c r="AV6" s="10" t="s">
        <v>83</v>
      </c>
      <c r="AW6" s="10" t="s">
        <v>83</v>
      </c>
      <c r="AX6" s="10" t="s">
        <v>83</v>
      </c>
      <c r="AY6" s="10" t="s">
        <v>87</v>
      </c>
      <c r="AZ6" s="10" t="s">
        <v>83</v>
      </c>
      <c r="BA6" s="10" t="s">
        <v>83</v>
      </c>
      <c r="BB6" s="10" t="s">
        <v>83</v>
      </c>
    </row>
    <row r="7" spans="1:79" x14ac:dyDescent="0.25">
      <c r="A7" s="2">
        <v>5</v>
      </c>
      <c r="B7" s="2" t="s">
        <v>99</v>
      </c>
      <c r="E7" s="7" t="s">
        <v>98</v>
      </c>
      <c r="F7" s="7" t="s">
        <v>82</v>
      </c>
      <c r="G7" s="7" t="s">
        <v>84</v>
      </c>
      <c r="H7" s="7" t="s">
        <v>84</v>
      </c>
      <c r="I7" s="7" t="s">
        <v>92</v>
      </c>
      <c r="J7" s="7" t="s">
        <v>84</v>
      </c>
      <c r="K7" s="7" t="s">
        <v>92</v>
      </c>
      <c r="L7" s="7" t="s">
        <v>92</v>
      </c>
      <c r="M7" s="7" t="s">
        <v>84</v>
      </c>
      <c r="N7" s="7" t="s">
        <v>82</v>
      </c>
      <c r="O7" s="7" t="s">
        <v>82</v>
      </c>
      <c r="P7" s="7" t="s">
        <v>82</v>
      </c>
      <c r="Q7" s="7" t="s">
        <v>82</v>
      </c>
      <c r="R7" s="7" t="s">
        <v>82</v>
      </c>
      <c r="S7" s="7" t="s">
        <v>82</v>
      </c>
      <c r="T7" s="7" t="s">
        <v>82</v>
      </c>
      <c r="U7" s="7" t="s">
        <v>82</v>
      </c>
      <c r="V7" s="7" t="s">
        <v>82</v>
      </c>
      <c r="W7" s="7" t="s">
        <v>82</v>
      </c>
      <c r="X7" s="7" t="s">
        <v>82</v>
      </c>
      <c r="Y7" s="7" t="s">
        <v>82</v>
      </c>
      <c r="Z7" s="7" t="s">
        <v>82</v>
      </c>
      <c r="AA7" s="7" t="s">
        <v>84</v>
      </c>
      <c r="AB7" s="7" t="s">
        <v>92</v>
      </c>
      <c r="AC7" s="7" t="s">
        <v>86</v>
      </c>
      <c r="AD7" s="10" t="s">
        <v>89</v>
      </c>
      <c r="AE7" s="10" t="s">
        <v>83</v>
      </c>
      <c r="AF7" s="10" t="s">
        <v>83</v>
      </c>
      <c r="AG7" s="10" t="s">
        <v>83</v>
      </c>
      <c r="AH7" s="10" t="s">
        <v>87</v>
      </c>
      <c r="AI7" s="10" t="s">
        <v>83</v>
      </c>
      <c r="AJ7" s="10" t="s">
        <v>87</v>
      </c>
      <c r="AK7" s="10" t="s">
        <v>87</v>
      </c>
      <c r="AL7" s="10" t="s">
        <v>83</v>
      </c>
      <c r="AM7" s="10" t="s">
        <v>83</v>
      </c>
      <c r="AN7" s="10" t="s">
        <v>83</v>
      </c>
      <c r="AO7" s="10" t="s">
        <v>83</v>
      </c>
      <c r="AP7" s="10" t="s">
        <v>83</v>
      </c>
      <c r="AQ7" s="10" t="s">
        <v>83</v>
      </c>
      <c r="AR7" s="10" t="s">
        <v>83</v>
      </c>
      <c r="AS7" s="10" t="s">
        <v>83</v>
      </c>
      <c r="AT7" s="10" t="s">
        <v>83</v>
      </c>
      <c r="AU7" s="10" t="s">
        <v>83</v>
      </c>
      <c r="AV7" s="10" t="s">
        <v>83</v>
      </c>
      <c r="AW7" s="10" t="s">
        <v>83</v>
      </c>
      <c r="AX7" s="10" t="s">
        <v>83</v>
      </c>
      <c r="AY7" s="10" t="s">
        <v>83</v>
      </c>
      <c r="AZ7" s="10" t="s">
        <v>83</v>
      </c>
      <c r="BA7" s="10" t="s">
        <v>87</v>
      </c>
      <c r="BB7" s="10" t="s">
        <v>87</v>
      </c>
    </row>
    <row r="8" spans="1:79" x14ac:dyDescent="0.25">
      <c r="A8" s="2">
        <v>6</v>
      </c>
      <c r="B8" s="2" t="s">
        <v>100</v>
      </c>
      <c r="E8" s="7" t="s">
        <v>98</v>
      </c>
      <c r="F8" s="7" t="s">
        <v>82</v>
      </c>
      <c r="G8" s="7" t="s">
        <v>82</v>
      </c>
      <c r="H8" s="7" t="s">
        <v>84</v>
      </c>
      <c r="I8" s="7" t="s">
        <v>91</v>
      </c>
      <c r="J8" s="7" t="s">
        <v>82</v>
      </c>
      <c r="K8" s="7" t="s">
        <v>86</v>
      </c>
      <c r="L8" s="7" t="s">
        <v>91</v>
      </c>
      <c r="M8" s="7" t="s">
        <v>86</v>
      </c>
      <c r="N8" s="7" t="s">
        <v>82</v>
      </c>
      <c r="O8" s="7" t="s">
        <v>82</v>
      </c>
      <c r="P8" s="7" t="s">
        <v>82</v>
      </c>
      <c r="Q8" s="7" t="s">
        <v>84</v>
      </c>
      <c r="R8" s="7" t="s">
        <v>86</v>
      </c>
      <c r="S8" s="7" t="s">
        <v>82</v>
      </c>
      <c r="T8" s="7" t="s">
        <v>86</v>
      </c>
      <c r="U8" s="7" t="s">
        <v>86</v>
      </c>
      <c r="V8" s="7" t="s">
        <v>101</v>
      </c>
      <c r="W8" s="7" t="s">
        <v>84</v>
      </c>
      <c r="X8" s="7" t="s">
        <v>86</v>
      </c>
      <c r="Y8" s="7" t="s">
        <v>82</v>
      </c>
      <c r="Z8" s="7" t="s">
        <v>101</v>
      </c>
      <c r="AA8" s="7" t="s">
        <v>91</v>
      </c>
      <c r="AB8" s="7" t="s">
        <v>84</v>
      </c>
      <c r="AC8" s="7" t="s">
        <v>82</v>
      </c>
      <c r="AD8" s="10" t="s">
        <v>89</v>
      </c>
      <c r="AE8" s="10" t="s">
        <v>83</v>
      </c>
      <c r="AF8" s="10" t="s">
        <v>83</v>
      </c>
      <c r="AG8" s="10" t="s">
        <v>83</v>
      </c>
      <c r="AH8" s="10" t="s">
        <v>89</v>
      </c>
      <c r="AI8" s="10" t="s">
        <v>83</v>
      </c>
      <c r="AJ8" s="10" t="s">
        <v>87</v>
      </c>
      <c r="AK8" s="10" t="s">
        <v>89</v>
      </c>
      <c r="AL8" s="10" t="s">
        <v>87</v>
      </c>
      <c r="AM8" s="10" t="s">
        <v>83</v>
      </c>
      <c r="AN8" s="10" t="s">
        <v>83</v>
      </c>
      <c r="AO8" s="10" t="s">
        <v>83</v>
      </c>
      <c r="AP8" s="10" t="s">
        <v>83</v>
      </c>
      <c r="AQ8" s="10" t="s">
        <v>87</v>
      </c>
      <c r="AR8" s="10" t="s">
        <v>83</v>
      </c>
      <c r="AS8" s="10" t="s">
        <v>87</v>
      </c>
      <c r="AT8" s="10" t="s">
        <v>87</v>
      </c>
      <c r="AU8" s="10" t="s">
        <v>102</v>
      </c>
      <c r="AV8" s="10" t="s">
        <v>83</v>
      </c>
      <c r="AW8" s="10" t="s">
        <v>87</v>
      </c>
      <c r="AX8" s="10" t="s">
        <v>83</v>
      </c>
      <c r="AY8" s="10" t="s">
        <v>102</v>
      </c>
      <c r="AZ8" s="10" t="s">
        <v>89</v>
      </c>
      <c r="BA8" s="10" t="s">
        <v>83</v>
      </c>
      <c r="BB8" s="10" t="s">
        <v>83</v>
      </c>
    </row>
    <row r="9" spans="1:79" x14ac:dyDescent="0.25">
      <c r="A9" s="2">
        <v>7</v>
      </c>
      <c r="B9" s="2" t="s">
        <v>103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  <c r="N9" s="7" t="s">
        <v>82</v>
      </c>
      <c r="O9" s="7" t="s">
        <v>82</v>
      </c>
      <c r="P9" s="7" t="s">
        <v>82</v>
      </c>
      <c r="Q9" s="7" t="s">
        <v>86</v>
      </c>
      <c r="R9" s="7" t="s">
        <v>82</v>
      </c>
      <c r="S9" s="7" t="s">
        <v>82</v>
      </c>
      <c r="T9" s="7" t="s">
        <v>82</v>
      </c>
      <c r="U9" s="7" t="s">
        <v>82</v>
      </c>
      <c r="V9" s="7" t="s">
        <v>82</v>
      </c>
      <c r="W9" s="7" t="s">
        <v>86</v>
      </c>
      <c r="X9" s="7" t="s">
        <v>82</v>
      </c>
      <c r="Y9" s="7" t="s">
        <v>82</v>
      </c>
      <c r="Z9" s="7" t="s">
        <v>82</v>
      </c>
      <c r="AA9" s="7" t="s">
        <v>84</v>
      </c>
      <c r="AB9" s="7" t="s">
        <v>84</v>
      </c>
      <c r="AC9" s="7" t="s">
        <v>82</v>
      </c>
      <c r="AD9" s="10" t="s">
        <v>83</v>
      </c>
      <c r="AE9" s="10" t="s">
        <v>83</v>
      </c>
      <c r="AF9" s="10" t="s">
        <v>83</v>
      </c>
      <c r="AG9" s="10" t="s">
        <v>83</v>
      </c>
      <c r="AH9" s="10" t="s">
        <v>83</v>
      </c>
      <c r="AI9" s="10" t="s">
        <v>83</v>
      </c>
      <c r="AJ9" s="10" t="s">
        <v>83</v>
      </c>
      <c r="AK9" s="10" t="s">
        <v>83</v>
      </c>
      <c r="AL9" s="10" t="s">
        <v>83</v>
      </c>
      <c r="AM9" s="10" t="s">
        <v>83</v>
      </c>
      <c r="AN9" s="10" t="s">
        <v>83</v>
      </c>
      <c r="AO9" s="10" t="s">
        <v>83</v>
      </c>
      <c r="AP9" s="10" t="s">
        <v>87</v>
      </c>
      <c r="AQ9" s="10" t="s">
        <v>83</v>
      </c>
      <c r="AR9" s="10" t="s">
        <v>83</v>
      </c>
      <c r="AS9" s="10" t="s">
        <v>83</v>
      </c>
      <c r="AT9" s="10" t="s">
        <v>83</v>
      </c>
      <c r="AU9" s="10" t="s">
        <v>83</v>
      </c>
      <c r="AV9" s="10" t="s">
        <v>87</v>
      </c>
      <c r="AW9" s="10" t="s">
        <v>83</v>
      </c>
      <c r="AX9" s="10" t="s">
        <v>83</v>
      </c>
      <c r="AY9" s="10" t="s">
        <v>83</v>
      </c>
      <c r="AZ9" s="10" t="s">
        <v>83</v>
      </c>
      <c r="BA9" s="10" t="s">
        <v>83</v>
      </c>
      <c r="BB9" s="10" t="s">
        <v>83</v>
      </c>
    </row>
    <row r="10" spans="1:79" x14ac:dyDescent="0.25">
      <c r="A10" s="2">
        <v>8</v>
      </c>
      <c r="B10" s="2" t="s">
        <v>104</v>
      </c>
      <c r="E10" s="7" t="s">
        <v>82</v>
      </c>
      <c r="F10" s="7" t="s">
        <v>84</v>
      </c>
      <c r="G10" s="7" t="s">
        <v>82</v>
      </c>
      <c r="H10" s="7" t="s">
        <v>82</v>
      </c>
      <c r="I10" s="7" t="s">
        <v>82</v>
      </c>
      <c r="J10" s="7" t="s">
        <v>82</v>
      </c>
      <c r="K10" s="7" t="s">
        <v>82</v>
      </c>
      <c r="L10" s="7" t="s">
        <v>86</v>
      </c>
      <c r="M10" s="7" t="s">
        <v>86</v>
      </c>
      <c r="N10" s="7" t="s">
        <v>86</v>
      </c>
      <c r="O10" s="7" t="s">
        <v>82</v>
      </c>
      <c r="P10" s="7" t="s">
        <v>91</v>
      </c>
      <c r="Q10" s="7" t="s">
        <v>82</v>
      </c>
      <c r="R10" s="7" t="s">
        <v>86</v>
      </c>
      <c r="S10" s="7" t="s">
        <v>84</v>
      </c>
      <c r="T10" s="7" t="s">
        <v>82</v>
      </c>
      <c r="U10" s="7" t="s">
        <v>82</v>
      </c>
      <c r="V10" s="7" t="s">
        <v>82</v>
      </c>
      <c r="W10" s="7" t="s">
        <v>82</v>
      </c>
      <c r="X10" s="7" t="s">
        <v>82</v>
      </c>
      <c r="Y10" s="7" t="s">
        <v>91</v>
      </c>
      <c r="Z10" s="7" t="s">
        <v>82</v>
      </c>
      <c r="AA10" s="7" t="s">
        <v>82</v>
      </c>
      <c r="AB10" s="7" t="s">
        <v>85</v>
      </c>
      <c r="AC10" s="7" t="s">
        <v>82</v>
      </c>
      <c r="AD10" s="10" t="s">
        <v>83</v>
      </c>
      <c r="AE10" s="10" t="s">
        <v>83</v>
      </c>
      <c r="AF10" s="10" t="s">
        <v>83</v>
      </c>
      <c r="AG10" s="10" t="s">
        <v>83</v>
      </c>
      <c r="AH10" s="10" t="s">
        <v>83</v>
      </c>
      <c r="AI10" s="10" t="s">
        <v>83</v>
      </c>
      <c r="AJ10" s="10" t="s">
        <v>83</v>
      </c>
      <c r="AK10" s="10" t="s">
        <v>87</v>
      </c>
      <c r="AL10" s="10" t="s">
        <v>87</v>
      </c>
      <c r="AM10" s="10" t="s">
        <v>87</v>
      </c>
      <c r="AN10" s="10" t="s">
        <v>83</v>
      </c>
      <c r="AO10" s="10" t="s">
        <v>89</v>
      </c>
      <c r="AP10" s="10" t="s">
        <v>83</v>
      </c>
      <c r="AQ10" s="10" t="s">
        <v>87</v>
      </c>
      <c r="AR10" s="10" t="s">
        <v>83</v>
      </c>
      <c r="AS10" s="10" t="s">
        <v>83</v>
      </c>
      <c r="AT10" s="10" t="s">
        <v>83</v>
      </c>
      <c r="AU10" s="10" t="s">
        <v>83</v>
      </c>
      <c r="AV10" s="10" t="s">
        <v>83</v>
      </c>
      <c r="AW10" s="10" t="s">
        <v>83</v>
      </c>
      <c r="AX10" s="10" t="s">
        <v>89</v>
      </c>
      <c r="AY10" s="10" t="s">
        <v>83</v>
      </c>
      <c r="AZ10" s="10" t="s">
        <v>83</v>
      </c>
      <c r="BA10" s="10" t="s">
        <v>86</v>
      </c>
      <c r="BB10" s="10" t="s">
        <v>83</v>
      </c>
    </row>
    <row r="11" spans="1:79" x14ac:dyDescent="0.25">
      <c r="A11" s="2">
        <v>9</v>
      </c>
      <c r="B11" s="2" t="s">
        <v>105</v>
      </c>
      <c r="E11" s="7" t="s">
        <v>86</v>
      </c>
      <c r="F11" s="7" t="s">
        <v>82</v>
      </c>
      <c r="G11" s="7" t="s">
        <v>82</v>
      </c>
      <c r="H11" s="7" t="s">
        <v>91</v>
      </c>
      <c r="I11" s="7" t="s">
        <v>86</v>
      </c>
      <c r="J11" s="7" t="s">
        <v>84</v>
      </c>
      <c r="K11" s="7" t="s">
        <v>98</v>
      </c>
      <c r="L11" s="7" t="s">
        <v>86</v>
      </c>
      <c r="M11" s="7" t="s">
        <v>84</v>
      </c>
      <c r="N11" s="7" t="s">
        <v>82</v>
      </c>
      <c r="O11" s="7" t="s">
        <v>84</v>
      </c>
      <c r="P11" s="7" t="s">
        <v>84</v>
      </c>
      <c r="Q11" s="7" t="s">
        <v>86</v>
      </c>
      <c r="R11" s="7" t="s">
        <v>86</v>
      </c>
      <c r="S11" s="7" t="s">
        <v>84</v>
      </c>
      <c r="T11" s="7" t="s">
        <v>86</v>
      </c>
      <c r="U11" s="7" t="s">
        <v>84</v>
      </c>
      <c r="V11" s="7" t="s">
        <v>84</v>
      </c>
      <c r="W11" s="7" t="s">
        <v>98</v>
      </c>
      <c r="X11" s="7" t="s">
        <v>82</v>
      </c>
      <c r="Y11" s="7" t="s">
        <v>86</v>
      </c>
      <c r="Z11" s="7" t="s">
        <v>98</v>
      </c>
      <c r="AA11" s="7" t="s">
        <v>86</v>
      </c>
      <c r="AB11" s="7" t="s">
        <v>86</v>
      </c>
      <c r="AC11" s="7" t="s">
        <v>98</v>
      </c>
      <c r="AD11" s="10" t="s">
        <v>87</v>
      </c>
      <c r="AE11" s="10" t="s">
        <v>83</v>
      </c>
      <c r="AF11" s="10" t="s">
        <v>83</v>
      </c>
      <c r="AG11" s="10" t="s">
        <v>89</v>
      </c>
      <c r="AH11" s="10" t="s">
        <v>87</v>
      </c>
      <c r="AI11" s="10" t="s">
        <v>83</v>
      </c>
      <c r="AJ11" s="10" t="s">
        <v>89</v>
      </c>
      <c r="AK11" s="10" t="s">
        <v>87</v>
      </c>
      <c r="AL11" s="10" t="s">
        <v>83</v>
      </c>
      <c r="AM11" s="10" t="s">
        <v>83</v>
      </c>
      <c r="AN11" s="10" t="s">
        <v>83</v>
      </c>
      <c r="AO11" s="10" t="s">
        <v>83</v>
      </c>
      <c r="AP11" s="10" t="s">
        <v>87</v>
      </c>
      <c r="AQ11" s="10" t="s">
        <v>87</v>
      </c>
      <c r="AR11" s="10" t="s">
        <v>83</v>
      </c>
      <c r="AS11" s="10" t="s">
        <v>87</v>
      </c>
      <c r="AT11" s="10" t="s">
        <v>83</v>
      </c>
      <c r="AU11" s="10" t="s">
        <v>83</v>
      </c>
      <c r="AV11" s="10" t="s">
        <v>89</v>
      </c>
      <c r="AW11" s="10" t="s">
        <v>83</v>
      </c>
      <c r="AX11" s="10" t="s">
        <v>87</v>
      </c>
      <c r="AY11" s="10" t="s">
        <v>89</v>
      </c>
      <c r="AZ11" s="10" t="s">
        <v>87</v>
      </c>
      <c r="BA11" s="10" t="s">
        <v>87</v>
      </c>
      <c r="BB11" s="10" t="s">
        <v>89</v>
      </c>
    </row>
    <row r="12" spans="1:79" x14ac:dyDescent="0.25">
      <c r="A12" s="2">
        <v>10</v>
      </c>
      <c r="B12" s="2" t="s">
        <v>106</v>
      </c>
      <c r="E12" s="7" t="s">
        <v>86</v>
      </c>
      <c r="F12" s="7" t="s">
        <v>82</v>
      </c>
      <c r="G12" s="7" t="s">
        <v>86</v>
      </c>
      <c r="H12" s="7" t="s">
        <v>82</v>
      </c>
      <c r="I12" s="7" t="s">
        <v>84</v>
      </c>
      <c r="J12" s="7" t="s">
        <v>82</v>
      </c>
      <c r="K12" s="7" t="s">
        <v>82</v>
      </c>
      <c r="L12" s="7" t="s">
        <v>86</v>
      </c>
      <c r="M12" s="7" t="s">
        <v>86</v>
      </c>
      <c r="N12" s="7" t="s">
        <v>84</v>
      </c>
      <c r="O12" s="7" t="s">
        <v>86</v>
      </c>
      <c r="P12" s="7" t="s">
        <v>86</v>
      </c>
      <c r="Q12" s="7" t="s">
        <v>86</v>
      </c>
      <c r="R12" s="7" t="s">
        <v>82</v>
      </c>
      <c r="S12" s="7" t="s">
        <v>85</v>
      </c>
      <c r="T12" s="7" t="s">
        <v>82</v>
      </c>
      <c r="U12" s="7" t="s">
        <v>82</v>
      </c>
      <c r="V12" s="7" t="s">
        <v>82</v>
      </c>
      <c r="W12" s="7" t="s">
        <v>98</v>
      </c>
      <c r="X12" s="7" t="s">
        <v>82</v>
      </c>
      <c r="Y12" s="7" t="s">
        <v>82</v>
      </c>
      <c r="Z12" s="7" t="s">
        <v>82</v>
      </c>
      <c r="AA12" s="7" t="s">
        <v>86</v>
      </c>
      <c r="AB12" s="7" t="s">
        <v>91</v>
      </c>
      <c r="AC12" s="7" t="s">
        <v>82</v>
      </c>
      <c r="AD12" s="10" t="s">
        <v>87</v>
      </c>
      <c r="AE12" s="10" t="s">
        <v>83</v>
      </c>
      <c r="AF12" s="10" t="s">
        <v>87</v>
      </c>
      <c r="AG12" s="10" t="s">
        <v>83</v>
      </c>
      <c r="AH12" s="10" t="s">
        <v>83</v>
      </c>
      <c r="AI12" s="10" t="s">
        <v>83</v>
      </c>
      <c r="AJ12" s="10" t="s">
        <v>83</v>
      </c>
      <c r="AK12" s="10" t="s">
        <v>87</v>
      </c>
      <c r="AL12" s="10" t="s">
        <v>87</v>
      </c>
      <c r="AM12" s="10" t="s">
        <v>83</v>
      </c>
      <c r="AN12" s="10" t="s">
        <v>87</v>
      </c>
      <c r="AO12" s="10" t="s">
        <v>87</v>
      </c>
      <c r="AP12" s="10" t="s">
        <v>87</v>
      </c>
      <c r="AQ12" s="10" t="s">
        <v>83</v>
      </c>
      <c r="AR12" s="10" t="s">
        <v>86</v>
      </c>
      <c r="AS12" s="10" t="s">
        <v>83</v>
      </c>
      <c r="AT12" s="10" t="s">
        <v>83</v>
      </c>
      <c r="AU12" s="10" t="s">
        <v>83</v>
      </c>
      <c r="AV12" s="10" t="s">
        <v>89</v>
      </c>
      <c r="AW12" s="10" t="s">
        <v>83</v>
      </c>
      <c r="AX12" s="10" t="s">
        <v>83</v>
      </c>
      <c r="AY12" s="10" t="s">
        <v>83</v>
      </c>
      <c r="AZ12" s="10" t="s">
        <v>87</v>
      </c>
      <c r="BA12" s="10" t="s">
        <v>89</v>
      </c>
      <c r="BB12" s="10" t="s">
        <v>83</v>
      </c>
    </row>
    <row r="13" spans="1:79" x14ac:dyDescent="0.25">
      <c r="A13" s="2">
        <v>11</v>
      </c>
      <c r="B13" s="2" t="s">
        <v>107</v>
      </c>
      <c r="E13" s="7" t="s">
        <v>85</v>
      </c>
      <c r="F13" s="7" t="s">
        <v>82</v>
      </c>
      <c r="G13" s="7" t="s">
        <v>86</v>
      </c>
      <c r="H13" s="7" t="s">
        <v>82</v>
      </c>
      <c r="I13" s="7" t="s">
        <v>86</v>
      </c>
      <c r="J13" s="7" t="s">
        <v>86</v>
      </c>
      <c r="K13" s="7" t="s">
        <v>85</v>
      </c>
      <c r="L13" s="7" t="s">
        <v>82</v>
      </c>
      <c r="M13" s="7" t="s">
        <v>86</v>
      </c>
      <c r="N13" s="7" t="s">
        <v>82</v>
      </c>
      <c r="O13" s="7" t="s">
        <v>86</v>
      </c>
      <c r="P13" s="7" t="s">
        <v>86</v>
      </c>
      <c r="Q13" s="7" t="s">
        <v>86</v>
      </c>
      <c r="R13" s="7" t="s">
        <v>86</v>
      </c>
      <c r="S13" s="7" t="s">
        <v>82</v>
      </c>
      <c r="T13" s="7" t="s">
        <v>82</v>
      </c>
      <c r="U13" s="7" t="s">
        <v>108</v>
      </c>
      <c r="V13" s="7" t="s">
        <v>85</v>
      </c>
      <c r="W13" s="7" t="s">
        <v>82</v>
      </c>
      <c r="X13" s="7" t="s">
        <v>86</v>
      </c>
      <c r="Y13" s="7" t="s">
        <v>82</v>
      </c>
      <c r="Z13" s="7" t="s">
        <v>86</v>
      </c>
      <c r="AA13" s="7" t="s">
        <v>82</v>
      </c>
      <c r="AB13" s="7" t="s">
        <v>82</v>
      </c>
      <c r="AC13" s="7" t="s">
        <v>82</v>
      </c>
      <c r="AD13" s="10" t="s">
        <v>86</v>
      </c>
      <c r="AE13" s="10" t="s">
        <v>83</v>
      </c>
      <c r="AF13" s="10" t="s">
        <v>87</v>
      </c>
      <c r="AG13" s="10" t="s">
        <v>83</v>
      </c>
      <c r="AH13" s="10" t="s">
        <v>87</v>
      </c>
      <c r="AI13" s="10" t="s">
        <v>87</v>
      </c>
      <c r="AJ13" s="10" t="s">
        <v>86</v>
      </c>
      <c r="AK13" s="10" t="s">
        <v>83</v>
      </c>
      <c r="AL13" s="10" t="s">
        <v>87</v>
      </c>
      <c r="AM13" s="10" t="s">
        <v>83</v>
      </c>
      <c r="AN13" s="10" t="s">
        <v>87</v>
      </c>
      <c r="AO13" s="10" t="s">
        <v>87</v>
      </c>
      <c r="AP13" s="10" t="s">
        <v>87</v>
      </c>
      <c r="AQ13" s="10" t="s">
        <v>87</v>
      </c>
      <c r="AR13" s="10" t="s">
        <v>83</v>
      </c>
      <c r="AS13" s="10" t="s">
        <v>83</v>
      </c>
      <c r="AT13" s="10" t="s">
        <v>108</v>
      </c>
      <c r="AU13" s="10" t="s">
        <v>86</v>
      </c>
      <c r="AV13" s="10" t="s">
        <v>83</v>
      </c>
      <c r="AW13" s="10" t="s">
        <v>87</v>
      </c>
      <c r="AX13" s="10" t="s">
        <v>83</v>
      </c>
      <c r="AY13" s="10" t="s">
        <v>87</v>
      </c>
      <c r="AZ13" s="10" t="s">
        <v>83</v>
      </c>
      <c r="BA13" s="10" t="s">
        <v>83</v>
      </c>
      <c r="BB13" s="10" t="s">
        <v>83</v>
      </c>
    </row>
    <row r="14" spans="1:79" x14ac:dyDescent="0.25">
      <c r="A14" s="2">
        <v>12</v>
      </c>
      <c r="B14" s="2" t="s">
        <v>109</v>
      </c>
      <c r="E14" s="7" t="s">
        <v>84</v>
      </c>
      <c r="F14" s="7" t="s">
        <v>82</v>
      </c>
      <c r="G14" s="7" t="s">
        <v>82</v>
      </c>
      <c r="H14" s="7" t="s">
        <v>84</v>
      </c>
      <c r="I14" s="7" t="s">
        <v>86</v>
      </c>
      <c r="J14" s="7" t="s">
        <v>82</v>
      </c>
      <c r="K14" s="7" t="s">
        <v>86</v>
      </c>
      <c r="L14" s="7" t="s">
        <v>82</v>
      </c>
      <c r="M14" s="7" t="s">
        <v>91</v>
      </c>
      <c r="N14" s="7" t="s">
        <v>84</v>
      </c>
      <c r="O14" s="7" t="s">
        <v>82</v>
      </c>
      <c r="P14" s="7" t="s">
        <v>84</v>
      </c>
      <c r="Q14" s="7" t="s">
        <v>84</v>
      </c>
      <c r="R14" s="7" t="s">
        <v>88</v>
      </c>
      <c r="S14" s="7" t="s">
        <v>82</v>
      </c>
      <c r="T14" s="7" t="s">
        <v>84</v>
      </c>
      <c r="U14" s="7" t="s">
        <v>84</v>
      </c>
      <c r="V14" s="7" t="s">
        <v>84</v>
      </c>
      <c r="W14" s="7" t="s">
        <v>82</v>
      </c>
      <c r="X14" s="7" t="s">
        <v>86</v>
      </c>
      <c r="Y14" s="7" t="s">
        <v>86</v>
      </c>
      <c r="Z14" s="7" t="s">
        <v>82</v>
      </c>
      <c r="AA14" s="7" t="s">
        <v>82</v>
      </c>
      <c r="AB14" s="7" t="s">
        <v>86</v>
      </c>
      <c r="AC14" s="7" t="s">
        <v>82</v>
      </c>
      <c r="AD14" s="10" t="s">
        <v>83</v>
      </c>
      <c r="AE14" s="10" t="s">
        <v>83</v>
      </c>
      <c r="AF14" s="10" t="s">
        <v>83</v>
      </c>
      <c r="AG14" s="10" t="s">
        <v>83</v>
      </c>
      <c r="AH14" s="10" t="s">
        <v>87</v>
      </c>
      <c r="AI14" s="10" t="s">
        <v>83</v>
      </c>
      <c r="AJ14" s="10" t="s">
        <v>87</v>
      </c>
      <c r="AK14" s="10" t="s">
        <v>83</v>
      </c>
      <c r="AL14" s="10" t="s">
        <v>89</v>
      </c>
      <c r="AM14" s="10" t="s">
        <v>83</v>
      </c>
      <c r="AN14" s="10" t="s">
        <v>83</v>
      </c>
      <c r="AO14" s="10" t="s">
        <v>83</v>
      </c>
      <c r="AP14" s="10" t="s">
        <v>83</v>
      </c>
      <c r="AQ14" s="10" t="s">
        <v>89</v>
      </c>
      <c r="AR14" s="10" t="s">
        <v>83</v>
      </c>
      <c r="AS14" s="10" t="s">
        <v>83</v>
      </c>
      <c r="AT14" s="10" t="s">
        <v>83</v>
      </c>
      <c r="AU14" s="10" t="s">
        <v>83</v>
      </c>
      <c r="AV14" s="10" t="s">
        <v>83</v>
      </c>
      <c r="AW14" s="10" t="s">
        <v>87</v>
      </c>
      <c r="AX14" s="10" t="s">
        <v>87</v>
      </c>
      <c r="AY14" s="10" t="s">
        <v>83</v>
      </c>
      <c r="AZ14" s="10" t="s">
        <v>83</v>
      </c>
      <c r="BA14" s="10" t="s">
        <v>87</v>
      </c>
      <c r="BB14" s="10" t="s">
        <v>83</v>
      </c>
    </row>
    <row r="15" spans="1:79" x14ac:dyDescent="0.25">
      <c r="A15" s="2">
        <v>13</v>
      </c>
      <c r="B15" s="2" t="s">
        <v>110</v>
      </c>
      <c r="E15" s="7" t="s">
        <v>82</v>
      </c>
      <c r="F15" s="7" t="s">
        <v>82</v>
      </c>
      <c r="G15" s="7" t="s">
        <v>84</v>
      </c>
      <c r="H15" s="7" t="s">
        <v>82</v>
      </c>
      <c r="I15" s="7" t="s">
        <v>82</v>
      </c>
      <c r="J15" s="7" t="s">
        <v>85</v>
      </c>
      <c r="K15" s="7" t="s">
        <v>82</v>
      </c>
      <c r="L15" s="7" t="s">
        <v>91</v>
      </c>
      <c r="M15" s="7" t="s">
        <v>92</v>
      </c>
      <c r="N15" s="7" t="s">
        <v>82</v>
      </c>
      <c r="O15" s="7" t="s">
        <v>84</v>
      </c>
      <c r="P15" s="7" t="s">
        <v>86</v>
      </c>
      <c r="Q15" s="7" t="s">
        <v>92</v>
      </c>
      <c r="R15" s="7" t="s">
        <v>82</v>
      </c>
      <c r="S15" s="7" t="s">
        <v>82</v>
      </c>
      <c r="T15" s="7" t="s">
        <v>82</v>
      </c>
      <c r="U15" s="7" t="s">
        <v>92</v>
      </c>
      <c r="V15" s="7" t="s">
        <v>92</v>
      </c>
      <c r="W15" s="7" t="s">
        <v>84</v>
      </c>
      <c r="X15" s="7" t="s">
        <v>82</v>
      </c>
      <c r="Y15" s="7" t="s">
        <v>82</v>
      </c>
      <c r="Z15" s="7" t="s">
        <v>84</v>
      </c>
      <c r="AA15" s="7" t="s">
        <v>82</v>
      </c>
      <c r="AB15" s="7" t="s">
        <v>84</v>
      </c>
      <c r="AC15" s="7" t="s">
        <v>86</v>
      </c>
      <c r="AD15" s="10" t="s">
        <v>83</v>
      </c>
      <c r="AE15" s="10" t="s">
        <v>83</v>
      </c>
      <c r="AF15" s="10" t="s">
        <v>83</v>
      </c>
      <c r="AG15" s="10" t="s">
        <v>83</v>
      </c>
      <c r="AH15" s="10" t="s">
        <v>83</v>
      </c>
      <c r="AI15" s="10" t="s">
        <v>86</v>
      </c>
      <c r="AJ15" s="10" t="s">
        <v>83</v>
      </c>
      <c r="AK15" s="10" t="s">
        <v>89</v>
      </c>
      <c r="AL15" s="10" t="s">
        <v>87</v>
      </c>
      <c r="AM15" s="10" t="s">
        <v>83</v>
      </c>
      <c r="AN15" s="10" t="s">
        <v>83</v>
      </c>
      <c r="AO15" s="10" t="s">
        <v>87</v>
      </c>
      <c r="AP15" s="10" t="s">
        <v>87</v>
      </c>
      <c r="AQ15" s="10" t="s">
        <v>83</v>
      </c>
      <c r="AR15" s="10" t="s">
        <v>83</v>
      </c>
      <c r="AS15" s="10" t="s">
        <v>83</v>
      </c>
      <c r="AT15" s="10" t="s">
        <v>87</v>
      </c>
      <c r="AU15" s="10" t="s">
        <v>87</v>
      </c>
      <c r="AV15" s="10" t="s">
        <v>83</v>
      </c>
      <c r="AW15" s="10" t="s">
        <v>83</v>
      </c>
      <c r="AX15" s="10" t="s">
        <v>83</v>
      </c>
      <c r="AY15" s="10" t="s">
        <v>83</v>
      </c>
      <c r="AZ15" s="10" t="s">
        <v>83</v>
      </c>
      <c r="BA15" s="10" t="s">
        <v>83</v>
      </c>
      <c r="BB15" s="10" t="s">
        <v>87</v>
      </c>
    </row>
    <row r="16" spans="1:79" x14ac:dyDescent="0.25">
      <c r="A16" s="2">
        <v>14</v>
      </c>
      <c r="B16" s="2" t="s">
        <v>111</v>
      </c>
      <c r="E16" s="7" t="s">
        <v>82</v>
      </c>
      <c r="F16" s="7" t="s">
        <v>86</v>
      </c>
      <c r="G16" s="7" t="s">
        <v>86</v>
      </c>
      <c r="H16" s="7" t="s">
        <v>82</v>
      </c>
      <c r="I16" s="7" t="s">
        <v>86</v>
      </c>
      <c r="J16" s="7" t="s">
        <v>86</v>
      </c>
      <c r="K16" s="7" t="s">
        <v>82</v>
      </c>
      <c r="L16" s="7" t="s">
        <v>86</v>
      </c>
      <c r="M16" s="7" t="s">
        <v>86</v>
      </c>
      <c r="N16" s="7" t="s">
        <v>86</v>
      </c>
      <c r="O16" s="7" t="s">
        <v>82</v>
      </c>
      <c r="P16" s="7" t="s">
        <v>86</v>
      </c>
      <c r="Q16" s="7" t="s">
        <v>82</v>
      </c>
      <c r="R16" s="7" t="s">
        <v>82</v>
      </c>
      <c r="S16" s="7" t="s">
        <v>82</v>
      </c>
      <c r="T16" s="7" t="s">
        <v>82</v>
      </c>
      <c r="U16" s="7" t="s">
        <v>84</v>
      </c>
      <c r="V16" s="7" t="s">
        <v>86</v>
      </c>
      <c r="W16" s="7" t="s">
        <v>86</v>
      </c>
      <c r="X16" s="7" t="s">
        <v>86</v>
      </c>
      <c r="Y16" s="7" t="s">
        <v>86</v>
      </c>
      <c r="Z16" s="7" t="s">
        <v>82</v>
      </c>
      <c r="AA16" s="7" t="s">
        <v>82</v>
      </c>
      <c r="AB16" s="7" t="s">
        <v>86</v>
      </c>
      <c r="AC16" s="7" t="s">
        <v>86</v>
      </c>
      <c r="AD16" s="10" t="s">
        <v>83</v>
      </c>
      <c r="AE16" s="10" t="s">
        <v>87</v>
      </c>
      <c r="AF16" s="10" t="s">
        <v>87</v>
      </c>
      <c r="AG16" s="10" t="s">
        <v>83</v>
      </c>
      <c r="AH16" s="10" t="s">
        <v>87</v>
      </c>
      <c r="AI16" s="10" t="s">
        <v>87</v>
      </c>
      <c r="AJ16" s="10" t="s">
        <v>83</v>
      </c>
      <c r="AK16" s="10" t="s">
        <v>87</v>
      </c>
      <c r="AL16" s="10" t="s">
        <v>87</v>
      </c>
      <c r="AM16" s="10" t="s">
        <v>87</v>
      </c>
      <c r="AN16" s="10" t="s">
        <v>83</v>
      </c>
      <c r="AO16" s="10" t="s">
        <v>87</v>
      </c>
      <c r="AP16" s="10" t="s">
        <v>83</v>
      </c>
      <c r="AQ16" s="10" t="s">
        <v>83</v>
      </c>
      <c r="AR16" s="10" t="s">
        <v>83</v>
      </c>
      <c r="AS16" s="10" t="s">
        <v>83</v>
      </c>
      <c r="AT16" s="10" t="s">
        <v>83</v>
      </c>
      <c r="AU16" s="10" t="s">
        <v>87</v>
      </c>
      <c r="AV16" s="10" t="s">
        <v>87</v>
      </c>
      <c r="AW16" s="10" t="s">
        <v>87</v>
      </c>
      <c r="AX16" s="10" t="s">
        <v>87</v>
      </c>
      <c r="AY16" s="10" t="s">
        <v>83</v>
      </c>
      <c r="AZ16" s="10" t="s">
        <v>83</v>
      </c>
      <c r="BA16" s="10" t="s">
        <v>87</v>
      </c>
      <c r="BB16" s="10" t="s">
        <v>87</v>
      </c>
    </row>
    <row r="17" spans="1:54" x14ac:dyDescent="0.25">
      <c r="A17" s="2">
        <v>15</v>
      </c>
      <c r="B17" s="2" t="s">
        <v>112</v>
      </c>
      <c r="E17" s="7" t="s">
        <v>82</v>
      </c>
      <c r="F17" s="7" t="s">
        <v>82</v>
      </c>
      <c r="G17" s="7" t="s">
        <v>84</v>
      </c>
      <c r="H17" s="7" t="s">
        <v>82</v>
      </c>
      <c r="I17" s="7" t="s">
        <v>86</v>
      </c>
      <c r="J17" s="7" t="s">
        <v>91</v>
      </c>
      <c r="K17" s="7" t="s">
        <v>84</v>
      </c>
      <c r="L17" s="7" t="s">
        <v>82</v>
      </c>
      <c r="M17" s="7" t="s">
        <v>86</v>
      </c>
      <c r="N17" s="7" t="s">
        <v>86</v>
      </c>
      <c r="O17" s="7" t="s">
        <v>91</v>
      </c>
      <c r="P17" s="7" t="s">
        <v>82</v>
      </c>
      <c r="Q17" s="7" t="s">
        <v>82</v>
      </c>
      <c r="R17" s="7" t="s">
        <v>86</v>
      </c>
      <c r="S17" s="7" t="s">
        <v>82</v>
      </c>
      <c r="T17" s="7" t="s">
        <v>86</v>
      </c>
      <c r="U17" s="7" t="s">
        <v>86</v>
      </c>
      <c r="V17" s="7" t="s">
        <v>82</v>
      </c>
      <c r="W17" s="7" t="s">
        <v>82</v>
      </c>
      <c r="X17" s="7" t="s">
        <v>82</v>
      </c>
      <c r="Y17" s="7" t="s">
        <v>82</v>
      </c>
      <c r="Z17" s="7" t="s">
        <v>82</v>
      </c>
      <c r="AA17" s="7" t="s">
        <v>82</v>
      </c>
      <c r="AB17" s="7" t="s">
        <v>91</v>
      </c>
      <c r="AC17" s="7" t="s">
        <v>84</v>
      </c>
      <c r="AD17" s="10" t="s">
        <v>83</v>
      </c>
      <c r="AE17" s="10" t="s">
        <v>83</v>
      </c>
      <c r="AF17" s="10" t="s">
        <v>83</v>
      </c>
      <c r="AG17" s="10" t="s">
        <v>83</v>
      </c>
      <c r="AH17" s="10" t="s">
        <v>87</v>
      </c>
      <c r="AI17" s="10" t="s">
        <v>89</v>
      </c>
      <c r="AJ17" s="10" t="s">
        <v>83</v>
      </c>
      <c r="AK17" s="10" t="s">
        <v>83</v>
      </c>
      <c r="AL17" s="10" t="s">
        <v>87</v>
      </c>
      <c r="AM17" s="10" t="s">
        <v>87</v>
      </c>
      <c r="AN17" s="10" t="s">
        <v>89</v>
      </c>
      <c r="AO17" s="10" t="s">
        <v>83</v>
      </c>
      <c r="AP17" s="10" t="s">
        <v>83</v>
      </c>
      <c r="AQ17" s="10" t="s">
        <v>87</v>
      </c>
      <c r="AR17" s="10" t="s">
        <v>83</v>
      </c>
      <c r="AS17" s="10" t="s">
        <v>87</v>
      </c>
      <c r="AT17" s="10" t="s">
        <v>87</v>
      </c>
      <c r="AU17" s="10" t="s">
        <v>83</v>
      </c>
      <c r="AV17" s="10" t="s">
        <v>83</v>
      </c>
      <c r="AW17" s="10" t="s">
        <v>83</v>
      </c>
      <c r="AX17" s="10" t="s">
        <v>83</v>
      </c>
      <c r="AY17" s="10" t="s">
        <v>83</v>
      </c>
      <c r="AZ17" s="10" t="s">
        <v>83</v>
      </c>
      <c r="BA17" s="10" t="s">
        <v>89</v>
      </c>
      <c r="BB17" s="10" t="s">
        <v>83</v>
      </c>
    </row>
    <row r="18" spans="1:54" x14ac:dyDescent="0.25">
      <c r="A18" s="2">
        <v>16</v>
      </c>
      <c r="B18" s="2" t="s">
        <v>113</v>
      </c>
      <c r="E18" s="7" t="s">
        <v>86</v>
      </c>
      <c r="F18" s="7" t="s">
        <v>86</v>
      </c>
      <c r="G18" s="7" t="s">
        <v>82</v>
      </c>
      <c r="H18" s="7" t="s">
        <v>82</v>
      </c>
      <c r="I18" s="7" t="s">
        <v>91</v>
      </c>
      <c r="J18" s="7" t="s">
        <v>86</v>
      </c>
      <c r="K18" s="7" t="s">
        <v>86</v>
      </c>
      <c r="L18" s="7" t="s">
        <v>85</v>
      </c>
      <c r="M18" s="7" t="s">
        <v>82</v>
      </c>
      <c r="N18" s="7" t="s">
        <v>86</v>
      </c>
      <c r="O18" s="7" t="s">
        <v>86</v>
      </c>
      <c r="P18" s="7" t="s">
        <v>86</v>
      </c>
      <c r="Q18" s="7" t="s">
        <v>82</v>
      </c>
      <c r="R18" s="7" t="s">
        <v>86</v>
      </c>
      <c r="S18" s="7" t="s">
        <v>84</v>
      </c>
      <c r="T18" s="7" t="s">
        <v>86</v>
      </c>
      <c r="U18" s="7" t="s">
        <v>86</v>
      </c>
      <c r="V18" s="7" t="s">
        <v>82</v>
      </c>
      <c r="W18" s="7" t="s">
        <v>86</v>
      </c>
      <c r="X18" s="7" t="s">
        <v>84</v>
      </c>
      <c r="Y18" s="7" t="s">
        <v>82</v>
      </c>
      <c r="Z18" s="7" t="s">
        <v>86</v>
      </c>
      <c r="AA18" s="7" t="s">
        <v>86</v>
      </c>
      <c r="AB18" s="7" t="s">
        <v>86</v>
      </c>
      <c r="AC18" s="7" t="s">
        <v>86</v>
      </c>
      <c r="AD18" s="10" t="s">
        <v>87</v>
      </c>
      <c r="AE18" s="10" t="s">
        <v>87</v>
      </c>
      <c r="AF18" s="10" t="s">
        <v>83</v>
      </c>
      <c r="AG18" s="10" t="s">
        <v>83</v>
      </c>
      <c r="AH18" s="10" t="s">
        <v>89</v>
      </c>
      <c r="AI18" s="10" t="s">
        <v>87</v>
      </c>
      <c r="AJ18" s="10" t="s">
        <v>87</v>
      </c>
      <c r="AK18" s="10" t="s">
        <v>86</v>
      </c>
      <c r="AL18" s="10" t="s">
        <v>83</v>
      </c>
      <c r="AM18" s="10" t="s">
        <v>87</v>
      </c>
      <c r="AN18" s="10" t="s">
        <v>87</v>
      </c>
      <c r="AO18" s="10" t="s">
        <v>87</v>
      </c>
      <c r="AP18" s="10" t="s">
        <v>83</v>
      </c>
      <c r="AQ18" s="10" t="s">
        <v>87</v>
      </c>
      <c r="AR18" s="10" t="s">
        <v>83</v>
      </c>
      <c r="AS18" s="10" t="s">
        <v>87</v>
      </c>
      <c r="AT18" s="10" t="s">
        <v>87</v>
      </c>
      <c r="AU18" s="10" t="s">
        <v>83</v>
      </c>
      <c r="AV18" s="10" t="s">
        <v>87</v>
      </c>
      <c r="AW18" s="10" t="s">
        <v>83</v>
      </c>
      <c r="AX18" s="10" t="s">
        <v>83</v>
      </c>
      <c r="AY18" s="10" t="s">
        <v>87</v>
      </c>
      <c r="AZ18" s="10" t="s">
        <v>87</v>
      </c>
      <c r="BA18" s="10" t="s">
        <v>87</v>
      </c>
      <c r="BB18" s="10" t="s">
        <v>87</v>
      </c>
    </row>
    <row r="19" spans="1:54" x14ac:dyDescent="0.25">
      <c r="A19" s="2">
        <v>17</v>
      </c>
      <c r="B19" s="2" t="s">
        <v>114</v>
      </c>
      <c r="E19" s="7" t="s">
        <v>84</v>
      </c>
      <c r="F19" s="7" t="s">
        <v>82</v>
      </c>
      <c r="G19" s="7" t="s">
        <v>84</v>
      </c>
      <c r="H19" s="7" t="s">
        <v>84</v>
      </c>
      <c r="I19" s="7" t="s">
        <v>86</v>
      </c>
      <c r="J19" s="7" t="s">
        <v>84</v>
      </c>
      <c r="K19" s="7" t="s">
        <v>98</v>
      </c>
      <c r="L19" s="7" t="s">
        <v>86</v>
      </c>
      <c r="M19" s="7" t="s">
        <v>82</v>
      </c>
      <c r="N19" s="7" t="s">
        <v>84</v>
      </c>
      <c r="O19" s="7" t="s">
        <v>84</v>
      </c>
      <c r="P19" s="7" t="s">
        <v>86</v>
      </c>
      <c r="Q19" s="7" t="s">
        <v>84</v>
      </c>
      <c r="R19" s="7" t="s">
        <v>82</v>
      </c>
      <c r="S19" s="7" t="s">
        <v>86</v>
      </c>
      <c r="T19" s="7" t="s">
        <v>91</v>
      </c>
      <c r="U19" s="7" t="s">
        <v>86</v>
      </c>
      <c r="V19" s="7" t="s">
        <v>82</v>
      </c>
      <c r="W19" s="7" t="s">
        <v>82</v>
      </c>
      <c r="X19" s="7" t="s">
        <v>86</v>
      </c>
      <c r="Y19" s="7" t="s">
        <v>91</v>
      </c>
      <c r="Z19" s="7" t="s">
        <v>84</v>
      </c>
      <c r="AA19" s="7" t="s">
        <v>84</v>
      </c>
      <c r="AB19" s="7" t="s">
        <v>84</v>
      </c>
      <c r="AC19" s="7" t="s">
        <v>86</v>
      </c>
      <c r="AD19" s="10" t="s">
        <v>83</v>
      </c>
      <c r="AE19" s="10" t="s">
        <v>83</v>
      </c>
      <c r="AF19" s="10" t="s">
        <v>83</v>
      </c>
      <c r="AG19" s="10" t="s">
        <v>83</v>
      </c>
      <c r="AH19" s="10" t="s">
        <v>87</v>
      </c>
      <c r="AI19" s="10" t="s">
        <v>83</v>
      </c>
      <c r="AJ19" s="10" t="s">
        <v>89</v>
      </c>
      <c r="AK19" s="10" t="s">
        <v>87</v>
      </c>
      <c r="AL19" s="10" t="s">
        <v>83</v>
      </c>
      <c r="AM19" s="10" t="s">
        <v>83</v>
      </c>
      <c r="AN19" s="10" t="s">
        <v>83</v>
      </c>
      <c r="AO19" s="10" t="s">
        <v>87</v>
      </c>
      <c r="AP19" s="10" t="s">
        <v>83</v>
      </c>
      <c r="AQ19" s="10" t="s">
        <v>83</v>
      </c>
      <c r="AR19" s="10" t="s">
        <v>87</v>
      </c>
      <c r="AS19" s="10" t="s">
        <v>89</v>
      </c>
      <c r="AT19" s="10" t="s">
        <v>87</v>
      </c>
      <c r="AU19" s="10" t="s">
        <v>83</v>
      </c>
      <c r="AV19" s="10" t="s">
        <v>83</v>
      </c>
      <c r="AW19" s="10" t="s">
        <v>87</v>
      </c>
      <c r="AX19" s="10" t="s">
        <v>89</v>
      </c>
      <c r="AY19" s="10" t="s">
        <v>83</v>
      </c>
      <c r="AZ19" s="10" t="s">
        <v>83</v>
      </c>
      <c r="BA19" s="10" t="s">
        <v>83</v>
      </c>
      <c r="BB19" s="10" t="s">
        <v>87</v>
      </c>
    </row>
    <row r="20" spans="1:54" x14ac:dyDescent="0.25">
      <c r="A20" s="2">
        <v>18</v>
      </c>
      <c r="B20" s="2" t="s">
        <v>115</v>
      </c>
      <c r="E20" s="7" t="s">
        <v>86</v>
      </c>
      <c r="F20" s="7" t="s">
        <v>91</v>
      </c>
      <c r="G20" s="7" t="s">
        <v>86</v>
      </c>
      <c r="H20" s="7" t="s">
        <v>86</v>
      </c>
      <c r="I20" s="7" t="s">
        <v>84</v>
      </c>
      <c r="J20" s="7" t="s">
        <v>82</v>
      </c>
      <c r="K20" s="7" t="s">
        <v>82</v>
      </c>
      <c r="L20" s="7" t="s">
        <v>86</v>
      </c>
      <c r="M20" s="7" t="s">
        <v>82</v>
      </c>
      <c r="N20" s="7" t="s">
        <v>86</v>
      </c>
      <c r="O20" s="7" t="s">
        <v>86</v>
      </c>
      <c r="P20" s="7" t="s">
        <v>86</v>
      </c>
      <c r="Q20" s="7" t="s">
        <v>82</v>
      </c>
      <c r="R20" s="7" t="s">
        <v>84</v>
      </c>
      <c r="S20" s="7" t="s">
        <v>86</v>
      </c>
      <c r="T20" s="7" t="s">
        <v>84</v>
      </c>
      <c r="U20" s="7" t="s">
        <v>84</v>
      </c>
      <c r="V20" s="7" t="s">
        <v>86</v>
      </c>
      <c r="W20" s="7" t="s">
        <v>86</v>
      </c>
      <c r="X20" s="7" t="s">
        <v>82</v>
      </c>
      <c r="Y20" s="7" t="s">
        <v>86</v>
      </c>
      <c r="Z20" s="7" t="s">
        <v>82</v>
      </c>
      <c r="AA20" s="7" t="s">
        <v>82</v>
      </c>
      <c r="AB20" s="7" t="s">
        <v>82</v>
      </c>
      <c r="AC20" s="7" t="s">
        <v>86</v>
      </c>
      <c r="AD20" s="10" t="s">
        <v>87</v>
      </c>
      <c r="AE20" s="10" t="s">
        <v>89</v>
      </c>
      <c r="AF20" s="10" t="s">
        <v>87</v>
      </c>
      <c r="AG20" s="10" t="s">
        <v>87</v>
      </c>
      <c r="AH20" s="10" t="s">
        <v>83</v>
      </c>
      <c r="AI20" s="10" t="s">
        <v>83</v>
      </c>
      <c r="AJ20" s="10" t="s">
        <v>83</v>
      </c>
      <c r="AK20" s="10" t="s">
        <v>87</v>
      </c>
      <c r="AL20" s="10" t="s">
        <v>83</v>
      </c>
      <c r="AM20" s="10" t="s">
        <v>87</v>
      </c>
      <c r="AN20" s="10" t="s">
        <v>87</v>
      </c>
      <c r="AO20" s="10" t="s">
        <v>87</v>
      </c>
      <c r="AP20" s="10" t="s">
        <v>83</v>
      </c>
      <c r="AQ20" s="10" t="s">
        <v>83</v>
      </c>
      <c r="AR20" s="10" t="s">
        <v>87</v>
      </c>
      <c r="AS20" s="10" t="s">
        <v>83</v>
      </c>
      <c r="AT20" s="10" t="s">
        <v>83</v>
      </c>
      <c r="AU20" s="10" t="s">
        <v>87</v>
      </c>
      <c r="AV20" s="10" t="s">
        <v>87</v>
      </c>
      <c r="AW20" s="10" t="s">
        <v>83</v>
      </c>
      <c r="AX20" s="10" t="s">
        <v>87</v>
      </c>
      <c r="AY20" s="10" t="s">
        <v>83</v>
      </c>
      <c r="AZ20" s="10" t="s">
        <v>83</v>
      </c>
      <c r="BA20" s="10" t="s">
        <v>83</v>
      </c>
      <c r="BB20" s="10" t="s">
        <v>87</v>
      </c>
    </row>
    <row r="21" spans="1:54" x14ac:dyDescent="0.25">
      <c r="A21" s="2">
        <v>19</v>
      </c>
      <c r="B21" s="2" t="s">
        <v>116</v>
      </c>
      <c r="E21" s="7" t="s">
        <v>82</v>
      </c>
      <c r="F21" s="7" t="s">
        <v>91</v>
      </c>
      <c r="G21" s="7" t="s">
        <v>86</v>
      </c>
      <c r="H21" s="7" t="s">
        <v>86</v>
      </c>
      <c r="I21" s="7" t="s">
        <v>82</v>
      </c>
      <c r="J21" s="7" t="s">
        <v>86</v>
      </c>
      <c r="K21" s="7" t="s">
        <v>82</v>
      </c>
      <c r="L21" s="7" t="s">
        <v>82</v>
      </c>
      <c r="M21" s="7" t="s">
        <v>86</v>
      </c>
      <c r="N21" s="7" t="s">
        <v>86</v>
      </c>
      <c r="O21" s="7" t="s">
        <v>82</v>
      </c>
      <c r="P21" s="7" t="s">
        <v>82</v>
      </c>
      <c r="Q21" s="7" t="s">
        <v>86</v>
      </c>
      <c r="R21" s="7" t="s">
        <v>86</v>
      </c>
      <c r="S21" s="7" t="s">
        <v>86</v>
      </c>
      <c r="T21" s="7" t="s">
        <v>86</v>
      </c>
      <c r="U21" s="7" t="s">
        <v>84</v>
      </c>
      <c r="V21" s="7" t="s">
        <v>84</v>
      </c>
      <c r="W21" s="7" t="s">
        <v>82</v>
      </c>
      <c r="X21" s="7" t="s">
        <v>82</v>
      </c>
      <c r="Y21" s="7" t="s">
        <v>82</v>
      </c>
      <c r="Z21" s="7" t="s">
        <v>86</v>
      </c>
      <c r="AA21" s="7" t="s">
        <v>84</v>
      </c>
      <c r="AB21" s="7" t="s">
        <v>86</v>
      </c>
      <c r="AC21" s="7" t="s">
        <v>86</v>
      </c>
      <c r="AD21" s="10" t="s">
        <v>83</v>
      </c>
      <c r="AE21" s="10" t="s">
        <v>89</v>
      </c>
      <c r="AF21" s="10" t="s">
        <v>87</v>
      </c>
      <c r="AG21" s="10" t="s">
        <v>87</v>
      </c>
      <c r="AH21" s="10" t="s">
        <v>83</v>
      </c>
      <c r="AI21" s="10" t="s">
        <v>87</v>
      </c>
      <c r="AJ21" s="10" t="s">
        <v>83</v>
      </c>
      <c r="AK21" s="10" t="s">
        <v>83</v>
      </c>
      <c r="AL21" s="10" t="s">
        <v>87</v>
      </c>
      <c r="AM21" s="10" t="s">
        <v>87</v>
      </c>
      <c r="AN21" s="10" t="s">
        <v>83</v>
      </c>
      <c r="AO21" s="10" t="s">
        <v>83</v>
      </c>
      <c r="AP21" s="10" t="s">
        <v>87</v>
      </c>
      <c r="AQ21" s="10" t="s">
        <v>87</v>
      </c>
      <c r="AR21" s="10" t="s">
        <v>87</v>
      </c>
      <c r="AS21" s="10" t="s">
        <v>87</v>
      </c>
      <c r="AT21" s="10" t="s">
        <v>83</v>
      </c>
      <c r="AU21" s="10" t="s">
        <v>83</v>
      </c>
      <c r="AV21" s="10" t="s">
        <v>83</v>
      </c>
      <c r="AW21" s="10" t="s">
        <v>83</v>
      </c>
      <c r="AX21" s="10" t="s">
        <v>83</v>
      </c>
      <c r="AY21" s="10" t="s">
        <v>87</v>
      </c>
      <c r="AZ21" s="10" t="s">
        <v>83</v>
      </c>
      <c r="BA21" s="10" t="s">
        <v>87</v>
      </c>
      <c r="BB21" s="10" t="s">
        <v>87</v>
      </c>
    </row>
    <row r="22" spans="1:54" x14ac:dyDescent="0.25">
      <c r="A22" s="2">
        <v>20</v>
      </c>
      <c r="B22" s="2" t="s">
        <v>117</v>
      </c>
      <c r="E22" s="7" t="s">
        <v>82</v>
      </c>
      <c r="F22" s="7" t="s">
        <v>86</v>
      </c>
      <c r="G22" s="7" t="s">
        <v>91</v>
      </c>
      <c r="H22" s="7" t="s">
        <v>86</v>
      </c>
      <c r="I22" s="7" t="s">
        <v>86</v>
      </c>
      <c r="J22" s="7" t="s">
        <v>86</v>
      </c>
      <c r="K22" s="7" t="s">
        <v>82</v>
      </c>
      <c r="L22" s="7" t="s">
        <v>82</v>
      </c>
      <c r="M22" s="7" t="s">
        <v>82</v>
      </c>
      <c r="N22" s="7" t="s">
        <v>96</v>
      </c>
      <c r="O22" s="7" t="s">
        <v>84</v>
      </c>
      <c r="P22" s="7" t="s">
        <v>82</v>
      </c>
      <c r="Q22" s="7" t="s">
        <v>82</v>
      </c>
      <c r="R22" s="7" t="s">
        <v>86</v>
      </c>
      <c r="S22" s="7" t="s">
        <v>82</v>
      </c>
      <c r="T22" s="7" t="s">
        <v>86</v>
      </c>
      <c r="U22" s="7" t="s">
        <v>82</v>
      </c>
      <c r="V22" s="7" t="s">
        <v>86</v>
      </c>
      <c r="W22" s="7" t="s">
        <v>86</v>
      </c>
      <c r="X22" s="7" t="s">
        <v>82</v>
      </c>
      <c r="Y22" s="7" t="s">
        <v>84</v>
      </c>
      <c r="Z22" s="7" t="s">
        <v>86</v>
      </c>
      <c r="AA22" s="7" t="s">
        <v>86</v>
      </c>
      <c r="AB22" s="7" t="s">
        <v>86</v>
      </c>
      <c r="AC22" s="7" t="s">
        <v>82</v>
      </c>
      <c r="AD22" s="10" t="s">
        <v>83</v>
      </c>
      <c r="AE22" s="10" t="s">
        <v>87</v>
      </c>
      <c r="AF22" s="10" t="s">
        <v>89</v>
      </c>
      <c r="AG22" s="10" t="s">
        <v>87</v>
      </c>
      <c r="AH22" s="10" t="s">
        <v>87</v>
      </c>
      <c r="AI22" s="10" t="s">
        <v>87</v>
      </c>
      <c r="AJ22" s="10" t="s">
        <v>83</v>
      </c>
      <c r="AK22" s="10" t="s">
        <v>83</v>
      </c>
      <c r="AL22" s="10" t="s">
        <v>83</v>
      </c>
      <c r="AM22" s="10" t="s">
        <v>87</v>
      </c>
      <c r="AN22" s="10" t="s">
        <v>83</v>
      </c>
      <c r="AO22" s="10" t="s">
        <v>83</v>
      </c>
      <c r="AP22" s="10" t="s">
        <v>83</v>
      </c>
      <c r="AQ22" s="10" t="s">
        <v>87</v>
      </c>
      <c r="AR22" s="10" t="s">
        <v>83</v>
      </c>
      <c r="AS22" s="10" t="s">
        <v>87</v>
      </c>
      <c r="AT22" s="10" t="s">
        <v>83</v>
      </c>
      <c r="AU22" s="10" t="s">
        <v>87</v>
      </c>
      <c r="AV22" s="10" t="s">
        <v>87</v>
      </c>
      <c r="AW22" s="10" t="s">
        <v>83</v>
      </c>
      <c r="AX22" s="10" t="s">
        <v>83</v>
      </c>
      <c r="AY22" s="10" t="s">
        <v>87</v>
      </c>
      <c r="AZ22" s="10" t="s">
        <v>87</v>
      </c>
      <c r="BA22" s="10" t="s">
        <v>87</v>
      </c>
      <c r="BB22" s="10" t="s">
        <v>83</v>
      </c>
    </row>
    <row r="23" spans="1:54" x14ac:dyDescent="0.25">
      <c r="A23" s="2">
        <v>21</v>
      </c>
      <c r="B23" s="2" t="s">
        <v>118</v>
      </c>
      <c r="E23" s="7" t="s">
        <v>82</v>
      </c>
      <c r="F23" s="7" t="s">
        <v>84</v>
      </c>
      <c r="G23" s="7" t="s">
        <v>86</v>
      </c>
      <c r="H23" s="7" t="s">
        <v>86</v>
      </c>
      <c r="I23" s="7" t="s">
        <v>84</v>
      </c>
      <c r="J23" s="7" t="s">
        <v>86</v>
      </c>
      <c r="K23" s="7" t="s">
        <v>86</v>
      </c>
      <c r="L23" s="7" t="s">
        <v>91</v>
      </c>
      <c r="M23" s="7" t="s">
        <v>86</v>
      </c>
      <c r="N23" s="7" t="s">
        <v>91</v>
      </c>
      <c r="O23" s="7" t="s">
        <v>86</v>
      </c>
      <c r="P23" s="7" t="s">
        <v>82</v>
      </c>
      <c r="Q23" s="7" t="s">
        <v>86</v>
      </c>
      <c r="R23" s="7" t="s">
        <v>84</v>
      </c>
      <c r="S23" s="7" t="s">
        <v>86</v>
      </c>
      <c r="T23" s="7" t="s">
        <v>91</v>
      </c>
      <c r="U23" s="7" t="s">
        <v>86</v>
      </c>
      <c r="V23" s="7" t="s">
        <v>86</v>
      </c>
      <c r="W23" s="7" t="s">
        <v>82</v>
      </c>
      <c r="X23" s="7" t="s">
        <v>82</v>
      </c>
      <c r="Y23" s="7" t="s">
        <v>86</v>
      </c>
      <c r="Z23" s="7" t="s">
        <v>82</v>
      </c>
      <c r="AA23" s="7" t="s">
        <v>86</v>
      </c>
      <c r="AB23" s="7" t="s">
        <v>86</v>
      </c>
      <c r="AC23" s="7" t="s">
        <v>86</v>
      </c>
      <c r="AD23" s="10" t="s">
        <v>83</v>
      </c>
      <c r="AE23" s="10" t="s">
        <v>83</v>
      </c>
      <c r="AF23" s="10" t="s">
        <v>87</v>
      </c>
      <c r="AG23" s="10" t="s">
        <v>87</v>
      </c>
      <c r="AH23" s="10" t="s">
        <v>83</v>
      </c>
      <c r="AI23" s="10" t="s">
        <v>87</v>
      </c>
      <c r="AJ23" s="10" t="s">
        <v>87</v>
      </c>
      <c r="AK23" s="10" t="s">
        <v>89</v>
      </c>
      <c r="AL23" s="10" t="s">
        <v>87</v>
      </c>
      <c r="AM23" s="10" t="s">
        <v>89</v>
      </c>
      <c r="AN23" s="10" t="s">
        <v>87</v>
      </c>
      <c r="AO23" s="10" t="s">
        <v>83</v>
      </c>
      <c r="AP23" s="10" t="s">
        <v>87</v>
      </c>
      <c r="AQ23" s="10" t="s">
        <v>83</v>
      </c>
      <c r="AR23" s="10" t="s">
        <v>87</v>
      </c>
      <c r="AS23" s="10" t="s">
        <v>89</v>
      </c>
      <c r="AT23" s="10" t="s">
        <v>87</v>
      </c>
      <c r="AU23" s="10" t="s">
        <v>87</v>
      </c>
      <c r="AV23" s="10" t="s">
        <v>83</v>
      </c>
      <c r="AW23" s="10" t="s">
        <v>83</v>
      </c>
      <c r="AX23" s="10" t="s">
        <v>87</v>
      </c>
      <c r="AY23" s="10" t="s">
        <v>83</v>
      </c>
      <c r="AZ23" s="10" t="s">
        <v>87</v>
      </c>
      <c r="BA23" s="10" t="s">
        <v>87</v>
      </c>
      <c r="BB23" s="10" t="s">
        <v>87</v>
      </c>
    </row>
    <row r="24" spans="1:54" x14ac:dyDescent="0.25">
      <c r="A24" s="2">
        <v>22</v>
      </c>
      <c r="B24" s="2" t="s">
        <v>119</v>
      </c>
      <c r="E24" s="7" t="s">
        <v>86</v>
      </c>
      <c r="F24" s="7" t="s">
        <v>82</v>
      </c>
      <c r="G24" s="7" t="s">
        <v>86</v>
      </c>
      <c r="H24" s="7" t="s">
        <v>120</v>
      </c>
      <c r="I24" s="7" t="s">
        <v>122</v>
      </c>
      <c r="J24" s="7" t="s">
        <v>122</v>
      </c>
      <c r="K24" s="7" t="s">
        <v>84</v>
      </c>
      <c r="L24" s="7" t="s">
        <v>84</v>
      </c>
      <c r="M24" s="7" t="s">
        <v>86</v>
      </c>
      <c r="N24" s="7" t="s">
        <v>86</v>
      </c>
      <c r="O24" s="7" t="s">
        <v>86</v>
      </c>
      <c r="P24" s="7" t="s">
        <v>86</v>
      </c>
      <c r="Q24" s="7" t="s">
        <v>86</v>
      </c>
      <c r="R24" s="7" t="s">
        <v>124</v>
      </c>
      <c r="S24" s="7" t="s">
        <v>84</v>
      </c>
      <c r="T24" s="7" t="s">
        <v>84</v>
      </c>
      <c r="U24" s="7" t="s">
        <v>124</v>
      </c>
      <c r="V24" s="7" t="s">
        <v>84</v>
      </c>
      <c r="W24" s="7" t="s">
        <v>84</v>
      </c>
      <c r="X24" s="7" t="s">
        <v>84</v>
      </c>
      <c r="Y24" s="7" t="s">
        <v>124</v>
      </c>
      <c r="Z24" s="7" t="s">
        <v>84</v>
      </c>
      <c r="AA24" s="7" t="s">
        <v>84</v>
      </c>
      <c r="AB24" s="7" t="s">
        <v>84</v>
      </c>
      <c r="AC24" s="7" t="s">
        <v>84</v>
      </c>
      <c r="AD24" s="10" t="s">
        <v>87</v>
      </c>
      <c r="AE24" s="10" t="s">
        <v>83</v>
      </c>
      <c r="AF24" s="10" t="s">
        <v>87</v>
      </c>
      <c r="AG24" s="10" t="s">
        <v>121</v>
      </c>
      <c r="AH24" s="10" t="s">
        <v>123</v>
      </c>
      <c r="AI24" s="10" t="s">
        <v>123</v>
      </c>
      <c r="AJ24" s="10" t="s">
        <v>83</v>
      </c>
      <c r="AK24" s="10" t="s">
        <v>83</v>
      </c>
      <c r="AL24" s="10" t="s">
        <v>87</v>
      </c>
      <c r="AM24" s="10" t="s">
        <v>87</v>
      </c>
      <c r="AN24" s="10" t="s">
        <v>87</v>
      </c>
      <c r="AO24" s="10" t="s">
        <v>87</v>
      </c>
      <c r="AP24" s="10" t="s">
        <v>87</v>
      </c>
      <c r="AQ24" s="10" t="s">
        <v>108</v>
      </c>
      <c r="AR24" s="10" t="s">
        <v>83</v>
      </c>
      <c r="AS24" s="10" t="s">
        <v>83</v>
      </c>
      <c r="AT24" s="10" t="s">
        <v>108</v>
      </c>
      <c r="AU24" s="10" t="s">
        <v>83</v>
      </c>
      <c r="AV24" s="10" t="s">
        <v>83</v>
      </c>
      <c r="AW24" s="10" t="s">
        <v>83</v>
      </c>
      <c r="AX24" s="10" t="s">
        <v>108</v>
      </c>
      <c r="AY24" s="10" t="s">
        <v>83</v>
      </c>
      <c r="AZ24" s="10" t="s">
        <v>83</v>
      </c>
      <c r="BA24" s="10" t="s">
        <v>83</v>
      </c>
      <c r="BB24" s="10" t="s">
        <v>83</v>
      </c>
    </row>
    <row r="25" spans="1:54" x14ac:dyDescent="0.25">
      <c r="A25" s="2">
        <v>23</v>
      </c>
      <c r="B25" s="2" t="s">
        <v>125</v>
      </c>
      <c r="E25" s="7" t="s">
        <v>86</v>
      </c>
      <c r="F25" s="7" t="s">
        <v>82</v>
      </c>
      <c r="G25" s="7" t="s">
        <v>86</v>
      </c>
      <c r="H25" s="7" t="s">
        <v>86</v>
      </c>
      <c r="I25" s="7" t="s">
        <v>86</v>
      </c>
      <c r="J25" s="7" t="s">
        <v>91</v>
      </c>
      <c r="K25" s="7" t="s">
        <v>84</v>
      </c>
      <c r="L25" s="7" t="s">
        <v>86</v>
      </c>
      <c r="M25" s="7" t="s">
        <v>84</v>
      </c>
      <c r="N25" s="7" t="s">
        <v>91</v>
      </c>
      <c r="O25" s="7" t="s">
        <v>84</v>
      </c>
      <c r="P25" s="7" t="s">
        <v>84</v>
      </c>
      <c r="Q25" s="7" t="s">
        <v>84</v>
      </c>
      <c r="R25" s="7" t="s">
        <v>82</v>
      </c>
      <c r="S25" s="7" t="s">
        <v>86</v>
      </c>
      <c r="T25" s="7" t="s">
        <v>84</v>
      </c>
      <c r="U25" s="7" t="s">
        <v>91</v>
      </c>
      <c r="V25" s="7" t="s">
        <v>84</v>
      </c>
      <c r="W25" s="7" t="s">
        <v>86</v>
      </c>
      <c r="X25" s="7" t="s">
        <v>82</v>
      </c>
      <c r="Y25" s="7" t="s">
        <v>82</v>
      </c>
      <c r="Z25" s="7" t="s">
        <v>86</v>
      </c>
      <c r="AA25" s="7" t="s">
        <v>84</v>
      </c>
      <c r="AB25" s="7" t="s">
        <v>86</v>
      </c>
      <c r="AC25" s="7" t="s">
        <v>86</v>
      </c>
      <c r="AD25" s="10" t="s">
        <v>87</v>
      </c>
      <c r="AE25" s="10" t="s">
        <v>83</v>
      </c>
      <c r="AF25" s="10" t="s">
        <v>87</v>
      </c>
      <c r="AG25" s="10" t="s">
        <v>87</v>
      </c>
      <c r="AH25" s="10" t="s">
        <v>87</v>
      </c>
      <c r="AI25" s="10" t="s">
        <v>89</v>
      </c>
      <c r="AJ25" s="10" t="s">
        <v>83</v>
      </c>
      <c r="AK25" s="10" t="s">
        <v>87</v>
      </c>
      <c r="AL25" s="10" t="s">
        <v>83</v>
      </c>
      <c r="AM25" s="10" t="s">
        <v>89</v>
      </c>
      <c r="AN25" s="10" t="s">
        <v>83</v>
      </c>
      <c r="AO25" s="10" t="s">
        <v>83</v>
      </c>
      <c r="AP25" s="10" t="s">
        <v>83</v>
      </c>
      <c r="AQ25" s="10" t="s">
        <v>83</v>
      </c>
      <c r="AR25" s="10" t="s">
        <v>87</v>
      </c>
      <c r="AS25" s="10" t="s">
        <v>83</v>
      </c>
      <c r="AT25" s="10" t="s">
        <v>89</v>
      </c>
      <c r="AU25" s="10" t="s">
        <v>83</v>
      </c>
      <c r="AV25" s="10" t="s">
        <v>87</v>
      </c>
      <c r="AW25" s="10" t="s">
        <v>83</v>
      </c>
      <c r="AX25" s="10" t="s">
        <v>83</v>
      </c>
      <c r="AY25" s="10" t="s">
        <v>87</v>
      </c>
      <c r="AZ25" s="10" t="s">
        <v>83</v>
      </c>
      <c r="BA25" s="10" t="s">
        <v>87</v>
      </c>
      <c r="BB25" s="10" t="s">
        <v>87</v>
      </c>
    </row>
    <row r="26" spans="1:54" x14ac:dyDescent="0.25">
      <c r="A26" s="2">
        <v>24</v>
      </c>
      <c r="B26" s="2" t="s">
        <v>126</v>
      </c>
      <c r="E26" s="7" t="s">
        <v>86</v>
      </c>
      <c r="F26" s="7" t="s">
        <v>84</v>
      </c>
      <c r="G26" s="7" t="s">
        <v>84</v>
      </c>
      <c r="H26" s="7" t="s">
        <v>86</v>
      </c>
      <c r="I26" s="7" t="s">
        <v>86</v>
      </c>
      <c r="J26" s="7" t="s">
        <v>86</v>
      </c>
      <c r="K26" s="7" t="s">
        <v>84</v>
      </c>
      <c r="L26" s="7" t="s">
        <v>85</v>
      </c>
      <c r="M26" s="7" t="s">
        <v>86</v>
      </c>
      <c r="N26" s="7" t="s">
        <v>86</v>
      </c>
      <c r="O26" s="7" t="s">
        <v>91</v>
      </c>
      <c r="P26" s="7" t="s">
        <v>84</v>
      </c>
      <c r="Q26" s="7" t="s">
        <v>85</v>
      </c>
      <c r="R26" s="7" t="s">
        <v>84</v>
      </c>
      <c r="S26" s="7" t="s">
        <v>86</v>
      </c>
      <c r="T26" s="7" t="s">
        <v>84</v>
      </c>
      <c r="U26" s="7" t="s">
        <v>84</v>
      </c>
      <c r="V26" s="7" t="s">
        <v>85</v>
      </c>
      <c r="W26" s="7" t="s">
        <v>86</v>
      </c>
      <c r="X26" s="7" t="s">
        <v>86</v>
      </c>
      <c r="Y26" s="7" t="s">
        <v>84</v>
      </c>
      <c r="Z26" s="7" t="s">
        <v>86</v>
      </c>
      <c r="AA26" s="7" t="s">
        <v>86</v>
      </c>
      <c r="AB26" s="7" t="s">
        <v>127</v>
      </c>
      <c r="AC26" s="7" t="s">
        <v>85</v>
      </c>
      <c r="AD26" s="10" t="s">
        <v>87</v>
      </c>
      <c r="AE26" s="10" t="s">
        <v>83</v>
      </c>
      <c r="AF26" s="10" t="s">
        <v>83</v>
      </c>
      <c r="AG26" s="10" t="s">
        <v>87</v>
      </c>
      <c r="AH26" s="10" t="s">
        <v>87</v>
      </c>
      <c r="AI26" s="10" t="s">
        <v>87</v>
      </c>
      <c r="AJ26" s="10" t="s">
        <v>83</v>
      </c>
      <c r="AK26" s="10" t="s">
        <v>86</v>
      </c>
      <c r="AL26" s="10" t="s">
        <v>87</v>
      </c>
      <c r="AM26" s="10" t="s">
        <v>87</v>
      </c>
      <c r="AN26" s="10" t="s">
        <v>89</v>
      </c>
      <c r="AO26" s="10" t="s">
        <v>83</v>
      </c>
      <c r="AP26" s="10" t="s">
        <v>86</v>
      </c>
      <c r="AQ26" s="10" t="s">
        <v>83</v>
      </c>
      <c r="AR26" s="10" t="s">
        <v>87</v>
      </c>
      <c r="AS26" s="10" t="s">
        <v>83</v>
      </c>
      <c r="AT26" s="10" t="s">
        <v>83</v>
      </c>
      <c r="AU26" s="10" t="s">
        <v>86</v>
      </c>
      <c r="AV26" s="10" t="s">
        <v>87</v>
      </c>
      <c r="AW26" s="10" t="s">
        <v>87</v>
      </c>
      <c r="AX26" s="10" t="s">
        <v>83</v>
      </c>
      <c r="AY26" s="10" t="s">
        <v>87</v>
      </c>
      <c r="AZ26" s="10" t="s">
        <v>87</v>
      </c>
      <c r="BA26" s="10" t="s">
        <v>94</v>
      </c>
      <c r="BB26" s="10" t="s">
        <v>86</v>
      </c>
    </row>
    <row r="27" spans="1:54" x14ac:dyDescent="0.25">
      <c r="A27" s="2">
        <v>25</v>
      </c>
      <c r="B27" s="2" t="s">
        <v>128</v>
      </c>
      <c r="E27" s="7" t="s">
        <v>85</v>
      </c>
      <c r="F27" s="7" t="s">
        <v>82</v>
      </c>
      <c r="G27" s="7" t="s">
        <v>86</v>
      </c>
      <c r="H27" s="7" t="s">
        <v>86</v>
      </c>
      <c r="I27" s="7" t="s">
        <v>86</v>
      </c>
      <c r="J27" s="7" t="s">
        <v>82</v>
      </c>
      <c r="K27" s="7" t="s">
        <v>84</v>
      </c>
      <c r="L27" s="7" t="s">
        <v>82</v>
      </c>
      <c r="M27" s="7" t="s">
        <v>91</v>
      </c>
      <c r="N27" s="7" t="s">
        <v>84</v>
      </c>
      <c r="O27" s="7" t="s">
        <v>84</v>
      </c>
      <c r="Q27" s="7" t="s">
        <v>85</v>
      </c>
      <c r="R27" s="7" t="s">
        <v>92</v>
      </c>
      <c r="S27" s="7" t="s">
        <v>82</v>
      </c>
      <c r="T27" s="7" t="s">
        <v>84</v>
      </c>
      <c r="U27" s="7" t="s">
        <v>82</v>
      </c>
      <c r="V27" s="7" t="s">
        <v>91</v>
      </c>
      <c r="W27" s="7" t="s">
        <v>84</v>
      </c>
      <c r="X27" s="7" t="s">
        <v>84</v>
      </c>
      <c r="Y27" s="7" t="s">
        <v>86</v>
      </c>
      <c r="Z27" s="7" t="s">
        <v>129</v>
      </c>
      <c r="AA27" s="7" t="s">
        <v>84</v>
      </c>
      <c r="AB27" s="7" t="s">
        <v>84</v>
      </c>
      <c r="AC27" s="7" t="s">
        <v>84</v>
      </c>
      <c r="AD27" s="10" t="s">
        <v>86</v>
      </c>
      <c r="AE27" s="10" t="s">
        <v>83</v>
      </c>
      <c r="AF27" s="10" t="s">
        <v>87</v>
      </c>
      <c r="AG27" s="10" t="s">
        <v>87</v>
      </c>
      <c r="AH27" s="10" t="s">
        <v>87</v>
      </c>
      <c r="AI27" s="10" t="s">
        <v>83</v>
      </c>
      <c r="AJ27" s="10" t="s">
        <v>83</v>
      </c>
      <c r="AK27" s="10" t="s">
        <v>83</v>
      </c>
      <c r="AL27" s="10" t="s">
        <v>89</v>
      </c>
      <c r="AM27" s="10" t="s">
        <v>83</v>
      </c>
      <c r="AN27" s="10" t="s">
        <v>83</v>
      </c>
      <c r="AP27" s="10" t="s">
        <v>86</v>
      </c>
      <c r="AQ27" s="10" t="s">
        <v>87</v>
      </c>
      <c r="AR27" s="10" t="s">
        <v>83</v>
      </c>
      <c r="AS27" s="10" t="s">
        <v>83</v>
      </c>
      <c r="AT27" s="10" t="s">
        <v>83</v>
      </c>
      <c r="AU27" s="10" t="s">
        <v>89</v>
      </c>
      <c r="AV27" s="10" t="s">
        <v>83</v>
      </c>
      <c r="AW27" s="10" t="s">
        <v>83</v>
      </c>
      <c r="AX27" s="10" t="s">
        <v>87</v>
      </c>
      <c r="AY27" s="10" t="s">
        <v>94</v>
      </c>
      <c r="AZ27" s="10" t="s">
        <v>83</v>
      </c>
      <c r="BA27" s="10" t="s">
        <v>83</v>
      </c>
      <c r="BB27" s="10" t="s">
        <v>83</v>
      </c>
    </row>
    <row r="28" spans="1:54" x14ac:dyDescent="0.25">
      <c r="A28" s="2">
        <v>26</v>
      </c>
      <c r="B28" s="2" t="s">
        <v>130</v>
      </c>
      <c r="E28" s="7" t="s">
        <v>86</v>
      </c>
      <c r="F28" s="7" t="s">
        <v>86</v>
      </c>
      <c r="G28" s="7" t="s">
        <v>82</v>
      </c>
      <c r="H28" s="7" t="s">
        <v>86</v>
      </c>
      <c r="I28" s="7" t="s">
        <v>86</v>
      </c>
      <c r="J28" s="7" t="s">
        <v>86</v>
      </c>
      <c r="K28" s="7" t="s">
        <v>86</v>
      </c>
      <c r="L28" s="7" t="s">
        <v>84</v>
      </c>
      <c r="M28" s="7" t="s">
        <v>86</v>
      </c>
      <c r="N28" s="7" t="s">
        <v>84</v>
      </c>
      <c r="O28" s="7" t="s">
        <v>86</v>
      </c>
      <c r="P28" s="7" t="s">
        <v>86</v>
      </c>
      <c r="Q28" s="7" t="s">
        <v>86</v>
      </c>
      <c r="R28" s="7" t="s">
        <v>86</v>
      </c>
      <c r="S28" s="7" t="s">
        <v>82</v>
      </c>
      <c r="T28" s="7" t="s">
        <v>86</v>
      </c>
      <c r="U28" s="7" t="s">
        <v>86</v>
      </c>
      <c r="V28" s="7" t="s">
        <v>86</v>
      </c>
      <c r="W28" s="7" t="s">
        <v>96</v>
      </c>
      <c r="X28" s="7" t="s">
        <v>86</v>
      </c>
      <c r="Y28" s="7" t="s">
        <v>91</v>
      </c>
      <c r="Z28" s="7" t="s">
        <v>84</v>
      </c>
      <c r="AA28" s="7" t="s">
        <v>91</v>
      </c>
      <c r="AB28" s="7" t="s">
        <v>86</v>
      </c>
      <c r="AC28" s="7" t="s">
        <v>86</v>
      </c>
      <c r="AD28" s="10" t="s">
        <v>87</v>
      </c>
      <c r="AE28" s="10" t="s">
        <v>87</v>
      </c>
      <c r="AF28" s="10" t="s">
        <v>83</v>
      </c>
      <c r="AG28" s="10" t="s">
        <v>87</v>
      </c>
      <c r="AH28" s="10" t="s">
        <v>87</v>
      </c>
      <c r="AI28" s="10" t="s">
        <v>87</v>
      </c>
      <c r="AJ28" s="10" t="s">
        <v>87</v>
      </c>
      <c r="AK28" s="10" t="s">
        <v>83</v>
      </c>
      <c r="AL28" s="10" t="s">
        <v>87</v>
      </c>
      <c r="AM28" s="10" t="s">
        <v>83</v>
      </c>
      <c r="AN28" s="10" t="s">
        <v>87</v>
      </c>
      <c r="AO28" s="10" t="s">
        <v>87</v>
      </c>
      <c r="AP28" s="10" t="s">
        <v>87</v>
      </c>
      <c r="AQ28" s="10" t="s">
        <v>87</v>
      </c>
      <c r="AR28" s="10" t="s">
        <v>83</v>
      </c>
      <c r="AS28" s="10" t="s">
        <v>87</v>
      </c>
      <c r="AT28" s="10" t="s">
        <v>87</v>
      </c>
      <c r="AU28" s="10" t="s">
        <v>87</v>
      </c>
      <c r="AV28" s="10" t="s">
        <v>87</v>
      </c>
      <c r="AW28" s="10" t="s">
        <v>87</v>
      </c>
      <c r="AX28" s="10" t="s">
        <v>89</v>
      </c>
      <c r="AY28" s="10" t="s">
        <v>83</v>
      </c>
      <c r="AZ28" s="10" t="s">
        <v>89</v>
      </c>
      <c r="BA28" s="10" t="s">
        <v>87</v>
      </c>
      <c r="BB28" s="10" t="s">
        <v>87</v>
      </c>
    </row>
    <row r="29" spans="1:54" x14ac:dyDescent="0.25">
      <c r="A29" s="2">
        <v>27</v>
      </c>
      <c r="B29" s="2" t="s">
        <v>131</v>
      </c>
      <c r="E29" s="7" t="s">
        <v>84</v>
      </c>
      <c r="F29" s="7" t="s">
        <v>82</v>
      </c>
      <c r="G29" s="7" t="s">
        <v>84</v>
      </c>
      <c r="H29" s="7" t="s">
        <v>82</v>
      </c>
      <c r="I29" s="7" t="s">
        <v>86</v>
      </c>
      <c r="J29" s="7" t="s">
        <v>82</v>
      </c>
      <c r="K29" s="7" t="s">
        <v>82</v>
      </c>
      <c r="L29" s="7" t="s">
        <v>92</v>
      </c>
      <c r="M29" s="7" t="s">
        <v>82</v>
      </c>
      <c r="N29" s="7" t="s">
        <v>84</v>
      </c>
      <c r="O29" s="7" t="s">
        <v>82</v>
      </c>
      <c r="P29" s="7" t="s">
        <v>84</v>
      </c>
      <c r="Q29" s="7" t="s">
        <v>86</v>
      </c>
      <c r="R29" s="7" t="s">
        <v>84</v>
      </c>
      <c r="S29" s="7" t="s">
        <v>84</v>
      </c>
      <c r="T29" s="7" t="s">
        <v>84</v>
      </c>
      <c r="U29" s="7" t="s">
        <v>84</v>
      </c>
      <c r="V29" s="7" t="s">
        <v>84</v>
      </c>
      <c r="W29" s="7" t="s">
        <v>86</v>
      </c>
      <c r="X29" s="7" t="s">
        <v>84</v>
      </c>
      <c r="Y29" s="7" t="s">
        <v>84</v>
      </c>
      <c r="Z29" s="7" t="s">
        <v>84</v>
      </c>
      <c r="AA29" s="7" t="s">
        <v>84</v>
      </c>
      <c r="AB29" s="7" t="s">
        <v>84</v>
      </c>
      <c r="AC29" s="7" t="s">
        <v>84</v>
      </c>
      <c r="AD29" s="10" t="s">
        <v>83</v>
      </c>
      <c r="AE29" s="10" t="s">
        <v>83</v>
      </c>
      <c r="AF29" s="10" t="s">
        <v>83</v>
      </c>
      <c r="AG29" s="10" t="s">
        <v>83</v>
      </c>
      <c r="AH29" s="10" t="s">
        <v>87</v>
      </c>
      <c r="AI29" s="10" t="s">
        <v>83</v>
      </c>
      <c r="AJ29" s="10" t="s">
        <v>83</v>
      </c>
      <c r="AK29" s="10" t="s">
        <v>87</v>
      </c>
      <c r="AL29" s="10" t="s">
        <v>83</v>
      </c>
      <c r="AM29" s="10" t="s">
        <v>83</v>
      </c>
      <c r="AN29" s="10" t="s">
        <v>83</v>
      </c>
      <c r="AO29" s="10" t="s">
        <v>83</v>
      </c>
      <c r="AP29" s="10" t="s">
        <v>87</v>
      </c>
      <c r="AQ29" s="10" t="s">
        <v>83</v>
      </c>
      <c r="AR29" s="10" t="s">
        <v>83</v>
      </c>
      <c r="AS29" s="10" t="s">
        <v>83</v>
      </c>
      <c r="AT29" s="10" t="s">
        <v>83</v>
      </c>
      <c r="AU29" s="10" t="s">
        <v>83</v>
      </c>
      <c r="AV29" s="10" t="s">
        <v>87</v>
      </c>
      <c r="AW29" s="10" t="s">
        <v>83</v>
      </c>
      <c r="AX29" s="10" t="s">
        <v>83</v>
      </c>
      <c r="AY29" s="10" t="s">
        <v>83</v>
      </c>
      <c r="AZ29" s="10" t="s">
        <v>83</v>
      </c>
      <c r="BA29" s="10" t="s">
        <v>83</v>
      </c>
      <c r="BB29" s="10" t="s">
        <v>83</v>
      </c>
    </row>
    <row r="30" spans="1:54" x14ac:dyDescent="0.25">
      <c r="A30" s="2">
        <v>28</v>
      </c>
      <c r="B30" s="2" t="s">
        <v>132</v>
      </c>
      <c r="E30" s="7" t="s">
        <v>84</v>
      </c>
      <c r="F30" s="7" t="s">
        <v>101</v>
      </c>
      <c r="G30" s="7" t="s">
        <v>86</v>
      </c>
      <c r="H30" s="7" t="s">
        <v>86</v>
      </c>
      <c r="I30" s="7" t="s">
        <v>91</v>
      </c>
      <c r="J30" s="7" t="s">
        <v>86</v>
      </c>
      <c r="K30" s="7" t="s">
        <v>86</v>
      </c>
      <c r="L30" s="7" t="s">
        <v>84</v>
      </c>
      <c r="M30" s="7" t="s">
        <v>84</v>
      </c>
      <c r="N30" s="7" t="s">
        <v>86</v>
      </c>
      <c r="O30" s="7" t="s">
        <v>86</v>
      </c>
      <c r="P30" s="7" t="s">
        <v>91</v>
      </c>
      <c r="Q30" s="7" t="s">
        <v>82</v>
      </c>
      <c r="R30" s="7" t="s">
        <v>82</v>
      </c>
      <c r="S30" s="7" t="s">
        <v>88</v>
      </c>
      <c r="T30" s="7" t="s">
        <v>82</v>
      </c>
      <c r="U30" s="7" t="s">
        <v>86</v>
      </c>
      <c r="V30" s="7" t="s">
        <v>84</v>
      </c>
      <c r="W30" s="7" t="s">
        <v>84</v>
      </c>
      <c r="X30" s="7" t="s">
        <v>86</v>
      </c>
      <c r="Y30" s="7" t="s">
        <v>91</v>
      </c>
      <c r="Z30" s="7" t="s">
        <v>82</v>
      </c>
      <c r="AA30" s="7" t="s">
        <v>92</v>
      </c>
      <c r="AB30" s="7" t="s">
        <v>88</v>
      </c>
      <c r="AC30" s="7" t="s">
        <v>86</v>
      </c>
      <c r="AD30" s="10" t="s">
        <v>83</v>
      </c>
      <c r="AE30" s="10" t="s">
        <v>102</v>
      </c>
      <c r="AF30" s="10" t="s">
        <v>87</v>
      </c>
      <c r="AG30" s="10" t="s">
        <v>87</v>
      </c>
      <c r="AH30" s="10" t="s">
        <v>89</v>
      </c>
      <c r="AI30" s="10" t="s">
        <v>87</v>
      </c>
      <c r="AJ30" s="10" t="s">
        <v>87</v>
      </c>
      <c r="AK30" s="10" t="s">
        <v>83</v>
      </c>
      <c r="AL30" s="10" t="s">
        <v>83</v>
      </c>
      <c r="AM30" s="10" t="s">
        <v>87</v>
      </c>
      <c r="AN30" s="10" t="s">
        <v>87</v>
      </c>
      <c r="AO30" s="10" t="s">
        <v>89</v>
      </c>
      <c r="AP30" s="10" t="s">
        <v>83</v>
      </c>
      <c r="AQ30" s="10" t="s">
        <v>83</v>
      </c>
      <c r="AR30" s="10" t="s">
        <v>89</v>
      </c>
      <c r="AS30" s="10" t="s">
        <v>83</v>
      </c>
      <c r="AT30" s="10" t="s">
        <v>87</v>
      </c>
      <c r="AU30" s="10" t="s">
        <v>83</v>
      </c>
      <c r="AV30" s="10" t="s">
        <v>83</v>
      </c>
      <c r="AW30" s="10" t="s">
        <v>87</v>
      </c>
      <c r="AX30" s="10" t="s">
        <v>89</v>
      </c>
      <c r="AY30" s="10" t="s">
        <v>83</v>
      </c>
      <c r="AZ30" s="10" t="s">
        <v>87</v>
      </c>
      <c r="BA30" s="10" t="s">
        <v>89</v>
      </c>
      <c r="BB30" s="10" t="s">
        <v>87</v>
      </c>
    </row>
    <row r="31" spans="1:54" x14ac:dyDescent="0.25">
      <c r="A31" s="2">
        <v>29</v>
      </c>
      <c r="B31" s="2" t="s">
        <v>133</v>
      </c>
      <c r="E31" s="7" t="s">
        <v>84</v>
      </c>
      <c r="F31" s="7" t="s">
        <v>84</v>
      </c>
      <c r="G31" s="7" t="s">
        <v>84</v>
      </c>
      <c r="H31" s="7" t="s">
        <v>84</v>
      </c>
      <c r="I31" s="7" t="s">
        <v>84</v>
      </c>
      <c r="J31" s="7" t="s">
        <v>86</v>
      </c>
      <c r="K31" s="7" t="s">
        <v>86</v>
      </c>
      <c r="L31" s="7" t="s">
        <v>86</v>
      </c>
      <c r="M31" s="7" t="s">
        <v>85</v>
      </c>
      <c r="N31" s="7" t="s">
        <v>92</v>
      </c>
      <c r="O31" s="7" t="s">
        <v>84</v>
      </c>
      <c r="P31" s="7" t="s">
        <v>86</v>
      </c>
      <c r="Q31" s="7" t="s">
        <v>86</v>
      </c>
      <c r="R31" s="7" t="s">
        <v>86</v>
      </c>
      <c r="S31" s="7" t="s">
        <v>91</v>
      </c>
      <c r="T31" s="7" t="s">
        <v>86</v>
      </c>
      <c r="U31" s="7" t="s">
        <v>84</v>
      </c>
      <c r="V31" s="7" t="s">
        <v>127</v>
      </c>
      <c r="W31" s="7" t="s">
        <v>84</v>
      </c>
      <c r="X31" s="7" t="s">
        <v>85</v>
      </c>
      <c r="Y31" s="7" t="s">
        <v>84</v>
      </c>
      <c r="Z31" s="7" t="s">
        <v>91</v>
      </c>
      <c r="AA31" s="7" t="s">
        <v>84</v>
      </c>
      <c r="AB31" s="7" t="s">
        <v>82</v>
      </c>
      <c r="AC31" s="7" t="s">
        <v>86</v>
      </c>
      <c r="AD31" s="10" t="s">
        <v>83</v>
      </c>
      <c r="AE31" s="10" t="s">
        <v>83</v>
      </c>
      <c r="AF31" s="10" t="s">
        <v>83</v>
      </c>
      <c r="AG31" s="10" t="s">
        <v>83</v>
      </c>
      <c r="AH31" s="10" t="s">
        <v>83</v>
      </c>
      <c r="AI31" s="10" t="s">
        <v>87</v>
      </c>
      <c r="AJ31" s="10" t="s">
        <v>87</v>
      </c>
      <c r="AK31" s="10" t="s">
        <v>87</v>
      </c>
      <c r="AL31" s="10" t="s">
        <v>86</v>
      </c>
      <c r="AM31" s="10" t="s">
        <v>87</v>
      </c>
      <c r="AN31" s="10" t="s">
        <v>83</v>
      </c>
      <c r="AO31" s="10" t="s">
        <v>87</v>
      </c>
      <c r="AP31" s="10" t="s">
        <v>87</v>
      </c>
      <c r="AQ31" s="10" t="s">
        <v>87</v>
      </c>
      <c r="AR31" s="10" t="s">
        <v>89</v>
      </c>
      <c r="AS31" s="10" t="s">
        <v>87</v>
      </c>
      <c r="AT31" s="10" t="s">
        <v>83</v>
      </c>
      <c r="AU31" s="10" t="s">
        <v>94</v>
      </c>
      <c r="AV31" s="10" t="s">
        <v>83</v>
      </c>
      <c r="AW31" s="10" t="s">
        <v>86</v>
      </c>
      <c r="AX31" s="10" t="s">
        <v>83</v>
      </c>
      <c r="AY31" s="10" t="s">
        <v>89</v>
      </c>
      <c r="AZ31" s="10" t="s">
        <v>83</v>
      </c>
      <c r="BA31" s="10" t="s">
        <v>83</v>
      </c>
      <c r="BB31" s="10" t="s">
        <v>87</v>
      </c>
    </row>
    <row r="32" spans="1:54" x14ac:dyDescent="0.25">
      <c r="A32" s="2">
        <v>30</v>
      </c>
      <c r="B32" s="2" t="s">
        <v>134</v>
      </c>
      <c r="E32" s="7" t="s">
        <v>84</v>
      </c>
      <c r="F32" s="7" t="s">
        <v>82</v>
      </c>
      <c r="G32" s="7" t="s">
        <v>84</v>
      </c>
      <c r="H32" s="7" t="s">
        <v>86</v>
      </c>
      <c r="I32" s="7" t="s">
        <v>88</v>
      </c>
      <c r="J32" s="7" t="s">
        <v>84</v>
      </c>
      <c r="K32" s="7" t="s">
        <v>84</v>
      </c>
      <c r="L32" s="7" t="s">
        <v>84</v>
      </c>
      <c r="M32" s="7" t="s">
        <v>86</v>
      </c>
      <c r="N32" s="7" t="s">
        <v>84</v>
      </c>
      <c r="O32" s="7" t="s">
        <v>86</v>
      </c>
      <c r="P32" s="7" t="s">
        <v>86</v>
      </c>
      <c r="Q32" s="7" t="s">
        <v>86</v>
      </c>
      <c r="R32" s="7" t="s">
        <v>86</v>
      </c>
      <c r="S32" s="7" t="s">
        <v>88</v>
      </c>
      <c r="T32" s="7" t="s">
        <v>88</v>
      </c>
      <c r="U32" s="7" t="s">
        <v>86</v>
      </c>
      <c r="V32" s="7" t="s">
        <v>88</v>
      </c>
      <c r="W32" s="7" t="s">
        <v>86</v>
      </c>
      <c r="X32" s="7" t="s">
        <v>86</v>
      </c>
      <c r="Y32" s="7" t="s">
        <v>84</v>
      </c>
      <c r="Z32" s="7" t="s">
        <v>84</v>
      </c>
      <c r="AA32" s="7" t="s">
        <v>91</v>
      </c>
      <c r="AB32" s="7" t="s">
        <v>86</v>
      </c>
      <c r="AC32" s="7" t="s">
        <v>82</v>
      </c>
      <c r="AD32" s="10" t="s">
        <v>83</v>
      </c>
      <c r="AE32" s="10" t="s">
        <v>83</v>
      </c>
      <c r="AF32" s="10" t="s">
        <v>83</v>
      </c>
      <c r="AG32" s="10" t="s">
        <v>87</v>
      </c>
      <c r="AH32" s="10" t="s">
        <v>89</v>
      </c>
      <c r="AI32" s="10" t="s">
        <v>83</v>
      </c>
      <c r="AJ32" s="10" t="s">
        <v>83</v>
      </c>
      <c r="AK32" s="10" t="s">
        <v>83</v>
      </c>
      <c r="AL32" s="10" t="s">
        <v>87</v>
      </c>
      <c r="AM32" s="10" t="s">
        <v>83</v>
      </c>
      <c r="AN32" s="10" t="s">
        <v>87</v>
      </c>
      <c r="AO32" s="10" t="s">
        <v>87</v>
      </c>
      <c r="AP32" s="10" t="s">
        <v>87</v>
      </c>
      <c r="AQ32" s="10" t="s">
        <v>87</v>
      </c>
      <c r="AR32" s="10" t="s">
        <v>89</v>
      </c>
      <c r="AS32" s="10" t="s">
        <v>89</v>
      </c>
      <c r="AT32" s="10" t="s">
        <v>87</v>
      </c>
      <c r="AU32" s="10" t="s">
        <v>89</v>
      </c>
      <c r="AV32" s="10" t="s">
        <v>87</v>
      </c>
      <c r="AW32" s="10" t="s">
        <v>87</v>
      </c>
      <c r="AX32" s="10" t="s">
        <v>83</v>
      </c>
      <c r="AY32" s="10" t="s">
        <v>83</v>
      </c>
      <c r="AZ32" s="10" t="s">
        <v>89</v>
      </c>
      <c r="BA32" s="10" t="s">
        <v>87</v>
      </c>
      <c r="BB32" s="10" t="s">
        <v>83</v>
      </c>
    </row>
    <row r="33" spans="1:54" x14ac:dyDescent="0.25">
      <c r="A33" s="2">
        <v>31</v>
      </c>
      <c r="B33" s="2" t="s">
        <v>135</v>
      </c>
      <c r="E33" s="7" t="s">
        <v>86</v>
      </c>
      <c r="F33" s="7" t="s">
        <v>86</v>
      </c>
      <c r="G33" s="7" t="s">
        <v>86</v>
      </c>
      <c r="H33" s="7" t="s">
        <v>86</v>
      </c>
      <c r="I33" s="7" t="s">
        <v>92</v>
      </c>
      <c r="J33" s="7" t="s">
        <v>84</v>
      </c>
      <c r="K33" s="7" t="s">
        <v>86</v>
      </c>
      <c r="L33" s="7" t="s">
        <v>84</v>
      </c>
      <c r="M33" s="7" t="s">
        <v>86</v>
      </c>
      <c r="N33" s="7" t="s">
        <v>92</v>
      </c>
      <c r="O33" s="7" t="s">
        <v>84</v>
      </c>
      <c r="P33" s="7" t="s">
        <v>84</v>
      </c>
      <c r="Q33" s="7" t="s">
        <v>84</v>
      </c>
      <c r="R33" s="7" t="s">
        <v>92</v>
      </c>
      <c r="S33" s="7" t="s">
        <v>129</v>
      </c>
      <c r="T33" s="7" t="s">
        <v>86</v>
      </c>
      <c r="U33" s="7" t="s">
        <v>92</v>
      </c>
      <c r="V33" s="7" t="s">
        <v>84</v>
      </c>
      <c r="W33" s="7" t="s">
        <v>84</v>
      </c>
      <c r="X33" s="7" t="s">
        <v>84</v>
      </c>
      <c r="Y33" s="7" t="s">
        <v>85</v>
      </c>
      <c r="Z33" s="7" t="s">
        <v>82</v>
      </c>
      <c r="AA33" s="7" t="s">
        <v>84</v>
      </c>
      <c r="AB33" s="7" t="s">
        <v>86</v>
      </c>
      <c r="AC33" s="7" t="s">
        <v>86</v>
      </c>
      <c r="AD33" s="10" t="s">
        <v>87</v>
      </c>
      <c r="AE33" s="10" t="s">
        <v>87</v>
      </c>
      <c r="AF33" s="10" t="s">
        <v>87</v>
      </c>
      <c r="AG33" s="10" t="s">
        <v>87</v>
      </c>
      <c r="AH33" s="10" t="s">
        <v>87</v>
      </c>
      <c r="AI33" s="10" t="s">
        <v>83</v>
      </c>
      <c r="AJ33" s="10" t="s">
        <v>87</v>
      </c>
      <c r="AK33" s="10" t="s">
        <v>83</v>
      </c>
      <c r="AL33" s="10" t="s">
        <v>87</v>
      </c>
      <c r="AM33" s="10" t="s">
        <v>87</v>
      </c>
      <c r="AN33" s="10" t="s">
        <v>83</v>
      </c>
      <c r="AO33" s="10" t="s">
        <v>83</v>
      </c>
      <c r="AP33" s="10" t="s">
        <v>83</v>
      </c>
      <c r="AQ33" s="10" t="s">
        <v>87</v>
      </c>
      <c r="AR33" s="10" t="s">
        <v>94</v>
      </c>
      <c r="AS33" s="10" t="s">
        <v>87</v>
      </c>
      <c r="AT33" s="10" t="s">
        <v>87</v>
      </c>
      <c r="AU33" s="10" t="s">
        <v>83</v>
      </c>
      <c r="AV33" s="10" t="s">
        <v>83</v>
      </c>
      <c r="AW33" s="10" t="s">
        <v>83</v>
      </c>
      <c r="AX33" s="10" t="s">
        <v>86</v>
      </c>
      <c r="AY33" s="10" t="s">
        <v>83</v>
      </c>
      <c r="AZ33" s="10" t="s">
        <v>83</v>
      </c>
      <c r="BA33" s="10" t="s">
        <v>87</v>
      </c>
      <c r="BB33" s="10" t="s">
        <v>87</v>
      </c>
    </row>
    <row r="34" spans="1:54" x14ac:dyDescent="0.25">
      <c r="A34" s="2">
        <v>32</v>
      </c>
      <c r="B34" s="2" t="s">
        <v>136</v>
      </c>
      <c r="E34" s="7" t="s">
        <v>84</v>
      </c>
      <c r="F34" s="7" t="s">
        <v>84</v>
      </c>
      <c r="G34" s="7" t="s">
        <v>84</v>
      </c>
      <c r="H34" s="7" t="s">
        <v>82</v>
      </c>
      <c r="I34" s="7" t="s">
        <v>82</v>
      </c>
      <c r="J34" s="7" t="s">
        <v>82</v>
      </c>
      <c r="K34" s="7" t="s">
        <v>92</v>
      </c>
      <c r="L34" s="7" t="s">
        <v>82</v>
      </c>
      <c r="M34" s="7" t="s">
        <v>92</v>
      </c>
      <c r="N34" s="7" t="s">
        <v>92</v>
      </c>
      <c r="O34" s="7" t="s">
        <v>82</v>
      </c>
      <c r="P34" s="7" t="s">
        <v>84</v>
      </c>
      <c r="Q34" s="7" t="s">
        <v>82</v>
      </c>
      <c r="R34" s="7" t="s">
        <v>92</v>
      </c>
      <c r="S34" s="7" t="s">
        <v>84</v>
      </c>
      <c r="T34" s="7" t="s">
        <v>82</v>
      </c>
      <c r="U34" s="7" t="s">
        <v>92</v>
      </c>
      <c r="V34" s="7" t="s">
        <v>92</v>
      </c>
      <c r="W34" s="7" t="s">
        <v>91</v>
      </c>
      <c r="X34" s="7" t="s">
        <v>82</v>
      </c>
      <c r="Y34" s="7" t="s">
        <v>86</v>
      </c>
      <c r="Z34" s="7" t="s">
        <v>86</v>
      </c>
      <c r="AA34" s="7" t="s">
        <v>84</v>
      </c>
      <c r="AB34" s="7" t="s">
        <v>82</v>
      </c>
      <c r="AC34" s="7" t="s">
        <v>82</v>
      </c>
      <c r="AD34" s="10" t="s">
        <v>83</v>
      </c>
      <c r="AE34" s="10" t="s">
        <v>83</v>
      </c>
      <c r="AF34" s="10" t="s">
        <v>83</v>
      </c>
      <c r="AG34" s="10" t="s">
        <v>83</v>
      </c>
      <c r="AH34" s="10" t="s">
        <v>83</v>
      </c>
      <c r="AI34" s="10" t="s">
        <v>83</v>
      </c>
      <c r="AJ34" s="10" t="s">
        <v>87</v>
      </c>
      <c r="AK34" s="10" t="s">
        <v>83</v>
      </c>
      <c r="AL34" s="10" t="s">
        <v>87</v>
      </c>
      <c r="AM34" s="10" t="s">
        <v>87</v>
      </c>
      <c r="AN34" s="10" t="s">
        <v>83</v>
      </c>
      <c r="AO34" s="10" t="s">
        <v>83</v>
      </c>
      <c r="AP34" s="10" t="s">
        <v>83</v>
      </c>
      <c r="AQ34" s="10" t="s">
        <v>87</v>
      </c>
      <c r="AR34" s="10" t="s">
        <v>83</v>
      </c>
      <c r="AS34" s="10" t="s">
        <v>83</v>
      </c>
      <c r="AT34" s="10" t="s">
        <v>87</v>
      </c>
      <c r="AU34" s="10" t="s">
        <v>87</v>
      </c>
      <c r="AV34" s="10" t="s">
        <v>89</v>
      </c>
      <c r="AW34" s="10" t="s">
        <v>83</v>
      </c>
      <c r="AX34" s="10" t="s">
        <v>87</v>
      </c>
      <c r="AY34" s="10" t="s">
        <v>87</v>
      </c>
      <c r="AZ34" s="10" t="s">
        <v>83</v>
      </c>
      <c r="BA34" s="10" t="s">
        <v>83</v>
      </c>
      <c r="BB34" s="10" t="s">
        <v>83</v>
      </c>
    </row>
    <row r="35" spans="1:54" x14ac:dyDescent="0.25">
      <c r="A35" s="2">
        <v>33</v>
      </c>
      <c r="B35" s="2" t="s">
        <v>137</v>
      </c>
      <c r="E35" s="7" t="s">
        <v>82</v>
      </c>
      <c r="F35" s="7" t="s">
        <v>92</v>
      </c>
      <c r="G35" s="7" t="s">
        <v>91</v>
      </c>
      <c r="H35" s="7" t="s">
        <v>84</v>
      </c>
      <c r="I35" s="7" t="s">
        <v>82</v>
      </c>
      <c r="J35" s="7" t="s">
        <v>86</v>
      </c>
      <c r="K35" s="7" t="s">
        <v>84</v>
      </c>
      <c r="L35" s="7" t="s">
        <v>91</v>
      </c>
      <c r="M35" s="7" t="s">
        <v>82</v>
      </c>
      <c r="N35" s="7" t="s">
        <v>86</v>
      </c>
      <c r="O35" s="7" t="s">
        <v>84</v>
      </c>
      <c r="P35" s="7" t="s">
        <v>86</v>
      </c>
      <c r="Q35" s="7" t="s">
        <v>92</v>
      </c>
      <c r="R35" s="7" t="s">
        <v>82</v>
      </c>
      <c r="S35" s="7" t="s">
        <v>92</v>
      </c>
      <c r="T35" s="7" t="s">
        <v>92</v>
      </c>
      <c r="U35" s="7" t="s">
        <v>84</v>
      </c>
      <c r="V35" s="7" t="s">
        <v>91</v>
      </c>
      <c r="W35" s="7" t="s">
        <v>86</v>
      </c>
      <c r="X35" s="7" t="s">
        <v>138</v>
      </c>
      <c r="Y35" s="7" t="s">
        <v>84</v>
      </c>
      <c r="Z35" s="7" t="s">
        <v>84</v>
      </c>
      <c r="AA35" s="7" t="s">
        <v>91</v>
      </c>
      <c r="AB35" s="7" t="s">
        <v>82</v>
      </c>
      <c r="AC35" s="7" t="s">
        <v>85</v>
      </c>
      <c r="AD35" s="10" t="s">
        <v>83</v>
      </c>
      <c r="AE35" s="10" t="s">
        <v>87</v>
      </c>
      <c r="AF35" s="10" t="s">
        <v>89</v>
      </c>
      <c r="AG35" s="10" t="s">
        <v>83</v>
      </c>
      <c r="AH35" s="10" t="s">
        <v>83</v>
      </c>
      <c r="AI35" s="10" t="s">
        <v>87</v>
      </c>
      <c r="AJ35" s="10" t="s">
        <v>83</v>
      </c>
      <c r="AK35" s="10" t="s">
        <v>89</v>
      </c>
      <c r="AL35" s="10" t="s">
        <v>83</v>
      </c>
      <c r="AM35" s="10" t="s">
        <v>87</v>
      </c>
      <c r="AN35" s="10" t="s">
        <v>83</v>
      </c>
      <c r="AO35" s="10" t="s">
        <v>87</v>
      </c>
      <c r="AP35" s="10" t="s">
        <v>87</v>
      </c>
      <c r="AQ35" s="10" t="s">
        <v>83</v>
      </c>
      <c r="AR35" s="10" t="s">
        <v>87</v>
      </c>
      <c r="AS35" s="10" t="s">
        <v>87</v>
      </c>
      <c r="AT35" s="10" t="s">
        <v>83</v>
      </c>
      <c r="AU35" s="10" t="s">
        <v>89</v>
      </c>
      <c r="AV35" s="10" t="s">
        <v>87</v>
      </c>
      <c r="AW35" s="10" t="s">
        <v>94</v>
      </c>
      <c r="AX35" s="10" t="s">
        <v>83</v>
      </c>
      <c r="AY35" s="10" t="s">
        <v>83</v>
      </c>
      <c r="AZ35" s="10" t="s">
        <v>89</v>
      </c>
      <c r="BA35" s="10" t="s">
        <v>83</v>
      </c>
      <c r="BB35" s="10" t="s">
        <v>86</v>
      </c>
    </row>
    <row r="36" spans="1:54" x14ac:dyDescent="0.25">
      <c r="A36" s="2">
        <v>34</v>
      </c>
      <c r="B36" s="2" t="s">
        <v>139</v>
      </c>
      <c r="E36" s="7" t="s">
        <v>88</v>
      </c>
      <c r="F36" s="7" t="s">
        <v>82</v>
      </c>
      <c r="G36" s="7" t="s">
        <v>86</v>
      </c>
      <c r="H36" s="7" t="s">
        <v>92</v>
      </c>
      <c r="I36" s="7" t="s">
        <v>82</v>
      </c>
      <c r="J36" s="7" t="s">
        <v>84</v>
      </c>
      <c r="K36" s="7" t="s">
        <v>127</v>
      </c>
      <c r="L36" s="7" t="s">
        <v>86</v>
      </c>
      <c r="M36" s="7" t="s">
        <v>86</v>
      </c>
      <c r="N36" s="7" t="s">
        <v>84</v>
      </c>
      <c r="O36" s="7" t="s">
        <v>86</v>
      </c>
      <c r="P36" s="7" t="s">
        <v>84</v>
      </c>
      <c r="Q36" s="7" t="s">
        <v>92</v>
      </c>
      <c r="R36" s="7" t="s">
        <v>82</v>
      </c>
      <c r="S36" s="7" t="s">
        <v>86</v>
      </c>
      <c r="T36" s="7" t="s">
        <v>84</v>
      </c>
      <c r="U36" s="7" t="s">
        <v>82</v>
      </c>
      <c r="V36" s="7" t="s">
        <v>82</v>
      </c>
      <c r="W36" s="7" t="s">
        <v>82</v>
      </c>
      <c r="X36" s="7" t="s">
        <v>84</v>
      </c>
      <c r="Y36" s="7" t="s">
        <v>84</v>
      </c>
      <c r="Z36" s="7" t="s">
        <v>82</v>
      </c>
      <c r="AA36" s="7" t="s">
        <v>86</v>
      </c>
      <c r="AB36" s="7" t="s">
        <v>82</v>
      </c>
      <c r="AC36" s="7" t="s">
        <v>84</v>
      </c>
      <c r="AD36" s="10" t="s">
        <v>89</v>
      </c>
      <c r="AE36" s="10" t="s">
        <v>83</v>
      </c>
      <c r="AF36" s="10" t="s">
        <v>87</v>
      </c>
      <c r="AG36" s="10" t="s">
        <v>87</v>
      </c>
      <c r="AH36" s="10" t="s">
        <v>83</v>
      </c>
      <c r="AI36" s="10" t="s">
        <v>83</v>
      </c>
      <c r="AJ36" s="10" t="s">
        <v>94</v>
      </c>
      <c r="AK36" s="10" t="s">
        <v>87</v>
      </c>
      <c r="AL36" s="10" t="s">
        <v>87</v>
      </c>
      <c r="AM36" s="10" t="s">
        <v>83</v>
      </c>
      <c r="AN36" s="10" t="s">
        <v>87</v>
      </c>
      <c r="AO36" s="10" t="s">
        <v>83</v>
      </c>
      <c r="AP36" s="10" t="s">
        <v>87</v>
      </c>
      <c r="AQ36" s="10" t="s">
        <v>83</v>
      </c>
      <c r="AR36" s="10" t="s">
        <v>87</v>
      </c>
      <c r="AS36" s="10" t="s">
        <v>83</v>
      </c>
      <c r="AT36" s="10" t="s">
        <v>83</v>
      </c>
      <c r="AU36" s="10" t="s">
        <v>83</v>
      </c>
      <c r="AV36" s="10" t="s">
        <v>83</v>
      </c>
      <c r="AW36" s="10" t="s">
        <v>83</v>
      </c>
      <c r="AX36" s="10" t="s">
        <v>83</v>
      </c>
      <c r="AY36" s="10" t="s">
        <v>83</v>
      </c>
      <c r="AZ36" s="10" t="s">
        <v>87</v>
      </c>
      <c r="BA36" s="10" t="s">
        <v>83</v>
      </c>
      <c r="BB36" s="10" t="s">
        <v>83</v>
      </c>
    </row>
    <row r="37" spans="1:54" x14ac:dyDescent="0.25">
      <c r="A37" s="2">
        <v>35</v>
      </c>
      <c r="B37" s="2" t="s">
        <v>140</v>
      </c>
      <c r="E37" s="7" t="s">
        <v>84</v>
      </c>
      <c r="F37" s="7" t="s">
        <v>84</v>
      </c>
      <c r="G37" s="7" t="s">
        <v>85</v>
      </c>
      <c r="H37" s="7" t="s">
        <v>84</v>
      </c>
      <c r="I37" s="7" t="s">
        <v>86</v>
      </c>
      <c r="J37" s="7" t="s">
        <v>84</v>
      </c>
      <c r="K37" s="7" t="s">
        <v>101</v>
      </c>
      <c r="L37" s="7" t="s">
        <v>84</v>
      </c>
      <c r="M37" s="7" t="s">
        <v>86</v>
      </c>
      <c r="N37" s="7" t="s">
        <v>84</v>
      </c>
      <c r="O37" s="7" t="s">
        <v>84</v>
      </c>
      <c r="P37" s="7" t="s">
        <v>82</v>
      </c>
      <c r="Q37" s="7" t="s">
        <v>85</v>
      </c>
      <c r="R37" s="7" t="s">
        <v>84</v>
      </c>
      <c r="S37" s="7" t="s">
        <v>84</v>
      </c>
      <c r="T37" s="7" t="s">
        <v>91</v>
      </c>
      <c r="U37" s="7" t="s">
        <v>84</v>
      </c>
      <c r="V37" s="7" t="s">
        <v>86</v>
      </c>
      <c r="W37" s="7" t="s">
        <v>86</v>
      </c>
      <c r="X37" s="7" t="s">
        <v>84</v>
      </c>
      <c r="Y37" s="7" t="s">
        <v>82</v>
      </c>
      <c r="Z37" s="7" t="s">
        <v>84</v>
      </c>
      <c r="AA37" s="7" t="s">
        <v>84</v>
      </c>
      <c r="AB37" s="7" t="s">
        <v>101</v>
      </c>
      <c r="AC37" s="7" t="s">
        <v>86</v>
      </c>
      <c r="AD37" s="10" t="s">
        <v>83</v>
      </c>
      <c r="AE37" s="10" t="s">
        <v>83</v>
      </c>
      <c r="AF37" s="10" t="s">
        <v>86</v>
      </c>
      <c r="AG37" s="10" t="s">
        <v>83</v>
      </c>
      <c r="AH37" s="10" t="s">
        <v>87</v>
      </c>
      <c r="AI37" s="10" t="s">
        <v>83</v>
      </c>
      <c r="AJ37" s="10" t="s">
        <v>102</v>
      </c>
      <c r="AK37" s="10" t="s">
        <v>83</v>
      </c>
      <c r="AL37" s="10" t="s">
        <v>87</v>
      </c>
      <c r="AM37" s="10" t="s">
        <v>83</v>
      </c>
      <c r="AN37" s="10" t="s">
        <v>83</v>
      </c>
      <c r="AO37" s="10" t="s">
        <v>83</v>
      </c>
      <c r="AP37" s="10" t="s">
        <v>86</v>
      </c>
      <c r="AQ37" s="10" t="s">
        <v>83</v>
      </c>
      <c r="AR37" s="10" t="s">
        <v>83</v>
      </c>
      <c r="AS37" s="10" t="s">
        <v>89</v>
      </c>
      <c r="AT37" s="10" t="s">
        <v>83</v>
      </c>
      <c r="AU37" s="10" t="s">
        <v>87</v>
      </c>
      <c r="AV37" s="10" t="s">
        <v>87</v>
      </c>
      <c r="AW37" s="10" t="s">
        <v>83</v>
      </c>
      <c r="AX37" s="10" t="s">
        <v>83</v>
      </c>
      <c r="AY37" s="10" t="s">
        <v>83</v>
      </c>
      <c r="AZ37" s="10" t="s">
        <v>83</v>
      </c>
      <c r="BA37" s="10" t="s">
        <v>102</v>
      </c>
      <c r="BB37" s="10" t="s">
        <v>87</v>
      </c>
    </row>
    <row r="38" spans="1:54" x14ac:dyDescent="0.25">
      <c r="A38" s="2">
        <v>36</v>
      </c>
      <c r="B38" s="2" t="s">
        <v>141</v>
      </c>
      <c r="E38" s="7" t="s">
        <v>84</v>
      </c>
      <c r="F38" s="7" t="s">
        <v>91</v>
      </c>
      <c r="G38" s="7" t="s">
        <v>82</v>
      </c>
      <c r="H38" s="7" t="s">
        <v>86</v>
      </c>
      <c r="I38" s="7" t="s">
        <v>84</v>
      </c>
      <c r="J38" s="7" t="s">
        <v>84</v>
      </c>
      <c r="K38" s="7" t="s">
        <v>82</v>
      </c>
      <c r="L38" s="7" t="s">
        <v>82</v>
      </c>
      <c r="M38" s="7" t="s">
        <v>82</v>
      </c>
      <c r="N38" s="7" t="s">
        <v>82</v>
      </c>
      <c r="O38" s="7" t="s">
        <v>82</v>
      </c>
      <c r="P38" s="7" t="s">
        <v>84</v>
      </c>
      <c r="Q38" s="7" t="s">
        <v>84</v>
      </c>
      <c r="R38" s="7" t="s">
        <v>84</v>
      </c>
      <c r="S38" s="7" t="s">
        <v>85</v>
      </c>
      <c r="T38" s="7" t="s">
        <v>86</v>
      </c>
      <c r="U38" s="7" t="s">
        <v>86</v>
      </c>
      <c r="V38" s="7" t="s">
        <v>92</v>
      </c>
      <c r="W38" s="7" t="s">
        <v>84</v>
      </c>
      <c r="X38" s="7" t="s">
        <v>84</v>
      </c>
      <c r="Y38" s="7" t="s">
        <v>84</v>
      </c>
      <c r="Z38" s="7" t="s">
        <v>82</v>
      </c>
      <c r="AA38" s="7" t="s">
        <v>88</v>
      </c>
      <c r="AB38" s="7" t="s">
        <v>91</v>
      </c>
      <c r="AC38" s="7" t="s">
        <v>82</v>
      </c>
      <c r="AD38" s="10" t="s">
        <v>83</v>
      </c>
      <c r="AE38" s="10" t="s">
        <v>89</v>
      </c>
      <c r="AF38" s="10" t="s">
        <v>83</v>
      </c>
      <c r="AG38" s="10" t="s">
        <v>87</v>
      </c>
      <c r="AH38" s="10" t="s">
        <v>83</v>
      </c>
      <c r="AI38" s="10" t="s">
        <v>83</v>
      </c>
      <c r="AJ38" s="10" t="s">
        <v>83</v>
      </c>
      <c r="AK38" s="10" t="s">
        <v>83</v>
      </c>
      <c r="AL38" s="10" t="s">
        <v>83</v>
      </c>
      <c r="AM38" s="10" t="s">
        <v>83</v>
      </c>
      <c r="AN38" s="10" t="s">
        <v>83</v>
      </c>
      <c r="AO38" s="10" t="s">
        <v>83</v>
      </c>
      <c r="AP38" s="10" t="s">
        <v>83</v>
      </c>
      <c r="AQ38" s="10" t="s">
        <v>83</v>
      </c>
      <c r="AR38" s="10" t="s">
        <v>86</v>
      </c>
      <c r="AS38" s="10" t="s">
        <v>87</v>
      </c>
      <c r="AT38" s="10" t="s">
        <v>87</v>
      </c>
      <c r="AU38" s="10" t="s">
        <v>87</v>
      </c>
      <c r="AV38" s="10" t="s">
        <v>83</v>
      </c>
      <c r="AW38" s="10" t="s">
        <v>83</v>
      </c>
      <c r="AX38" s="10" t="s">
        <v>83</v>
      </c>
      <c r="AY38" s="10" t="s">
        <v>83</v>
      </c>
      <c r="AZ38" s="10" t="s">
        <v>89</v>
      </c>
      <c r="BA38" s="10" t="s">
        <v>89</v>
      </c>
      <c r="BB38" s="10" t="s">
        <v>83</v>
      </c>
    </row>
    <row r="39" spans="1:54" x14ac:dyDescent="0.25">
      <c r="A39" s="2">
        <v>37</v>
      </c>
      <c r="B39" s="2" t="s">
        <v>142</v>
      </c>
      <c r="E39" s="7" t="s">
        <v>86</v>
      </c>
      <c r="F39" s="7" t="s">
        <v>82</v>
      </c>
      <c r="G39" s="7" t="s">
        <v>86</v>
      </c>
      <c r="H39" s="7" t="s">
        <v>86</v>
      </c>
      <c r="I39" s="7" t="s">
        <v>85</v>
      </c>
      <c r="J39" s="7" t="s">
        <v>82</v>
      </c>
      <c r="K39" s="7" t="s">
        <v>122</v>
      </c>
      <c r="L39" s="7" t="s">
        <v>84</v>
      </c>
      <c r="M39" s="7" t="s">
        <v>84</v>
      </c>
      <c r="N39" s="7" t="s">
        <v>86</v>
      </c>
      <c r="O39" s="7" t="s">
        <v>86</v>
      </c>
      <c r="P39" s="7" t="s">
        <v>86</v>
      </c>
      <c r="Q39" s="7" t="s">
        <v>82</v>
      </c>
      <c r="R39" s="7" t="s">
        <v>84</v>
      </c>
      <c r="S39" s="7" t="s">
        <v>85</v>
      </c>
      <c r="T39" s="7" t="s">
        <v>86</v>
      </c>
      <c r="U39" s="7" t="s">
        <v>85</v>
      </c>
      <c r="V39" s="7" t="s">
        <v>82</v>
      </c>
      <c r="W39" s="7" t="s">
        <v>91</v>
      </c>
      <c r="X39" s="7" t="s">
        <v>85</v>
      </c>
      <c r="Y39" s="7" t="s">
        <v>86</v>
      </c>
      <c r="Z39" s="7" t="s">
        <v>91</v>
      </c>
      <c r="AA39" s="7" t="s">
        <v>138</v>
      </c>
      <c r="AB39" s="7" t="s">
        <v>84</v>
      </c>
      <c r="AC39" s="7" t="s">
        <v>86</v>
      </c>
      <c r="AD39" s="10" t="s">
        <v>87</v>
      </c>
      <c r="AE39" s="10" t="s">
        <v>83</v>
      </c>
      <c r="AF39" s="10" t="s">
        <v>87</v>
      </c>
      <c r="AG39" s="10" t="s">
        <v>87</v>
      </c>
      <c r="AH39" s="10" t="s">
        <v>86</v>
      </c>
      <c r="AI39" s="10" t="s">
        <v>83</v>
      </c>
      <c r="AJ39" s="10" t="s">
        <v>123</v>
      </c>
      <c r="AK39" s="10" t="s">
        <v>83</v>
      </c>
      <c r="AL39" s="10" t="s">
        <v>83</v>
      </c>
      <c r="AM39" s="10" t="s">
        <v>87</v>
      </c>
      <c r="AN39" s="10" t="s">
        <v>87</v>
      </c>
      <c r="AO39" s="10" t="s">
        <v>87</v>
      </c>
      <c r="AP39" s="10" t="s">
        <v>83</v>
      </c>
      <c r="AQ39" s="10" t="s">
        <v>83</v>
      </c>
      <c r="AR39" s="10" t="s">
        <v>86</v>
      </c>
      <c r="AS39" s="10" t="s">
        <v>87</v>
      </c>
      <c r="AT39" s="10" t="s">
        <v>86</v>
      </c>
      <c r="AU39" s="10" t="s">
        <v>83</v>
      </c>
      <c r="AV39" s="10" t="s">
        <v>89</v>
      </c>
      <c r="AW39" s="10" t="s">
        <v>86</v>
      </c>
      <c r="AX39" s="10" t="s">
        <v>87</v>
      </c>
      <c r="AY39" s="10" t="s">
        <v>89</v>
      </c>
      <c r="AZ39" s="10" t="s">
        <v>94</v>
      </c>
      <c r="BA39" s="10" t="s">
        <v>83</v>
      </c>
      <c r="BB39" s="10" t="s">
        <v>87</v>
      </c>
    </row>
    <row r="40" spans="1:54" x14ac:dyDescent="0.25">
      <c r="A40" s="2">
        <v>38</v>
      </c>
      <c r="B40" s="2" t="s">
        <v>143</v>
      </c>
      <c r="E40" s="7" t="s">
        <v>82</v>
      </c>
      <c r="F40" s="7" t="s">
        <v>84</v>
      </c>
      <c r="G40" s="7" t="s">
        <v>84</v>
      </c>
      <c r="H40" s="7" t="s">
        <v>92</v>
      </c>
      <c r="I40" s="7" t="s">
        <v>138</v>
      </c>
      <c r="J40" s="7" t="s">
        <v>82</v>
      </c>
      <c r="K40" s="7" t="s">
        <v>138</v>
      </c>
      <c r="L40" s="7" t="s">
        <v>84</v>
      </c>
      <c r="M40" s="7" t="s">
        <v>84</v>
      </c>
      <c r="N40" s="7" t="s">
        <v>92</v>
      </c>
      <c r="O40" s="7" t="s">
        <v>84</v>
      </c>
      <c r="P40" s="7" t="s">
        <v>86</v>
      </c>
      <c r="Q40" s="7" t="s">
        <v>92</v>
      </c>
      <c r="R40" s="7" t="s">
        <v>92</v>
      </c>
      <c r="S40" s="7" t="s">
        <v>84</v>
      </c>
      <c r="T40" s="7" t="s">
        <v>92</v>
      </c>
      <c r="U40" s="7" t="s">
        <v>84</v>
      </c>
      <c r="V40" s="7" t="s">
        <v>92</v>
      </c>
      <c r="W40" s="7" t="s">
        <v>91</v>
      </c>
      <c r="X40" s="7" t="s">
        <v>92</v>
      </c>
      <c r="Y40" s="7" t="s">
        <v>82</v>
      </c>
      <c r="Z40" s="7" t="s">
        <v>86</v>
      </c>
      <c r="AA40" s="7" t="s">
        <v>82</v>
      </c>
      <c r="AB40" s="7" t="s">
        <v>92</v>
      </c>
      <c r="AC40" s="7" t="s">
        <v>84</v>
      </c>
      <c r="AD40" s="10" t="s">
        <v>83</v>
      </c>
      <c r="AE40" s="10" t="s">
        <v>83</v>
      </c>
      <c r="AF40" s="10" t="s">
        <v>83</v>
      </c>
      <c r="AG40" s="10" t="s">
        <v>87</v>
      </c>
      <c r="AH40" s="10" t="s">
        <v>94</v>
      </c>
      <c r="AI40" s="10" t="s">
        <v>83</v>
      </c>
      <c r="AJ40" s="10" t="s">
        <v>94</v>
      </c>
      <c r="AK40" s="10" t="s">
        <v>83</v>
      </c>
      <c r="AL40" s="10" t="s">
        <v>83</v>
      </c>
      <c r="AM40" s="10" t="s">
        <v>87</v>
      </c>
      <c r="AN40" s="10" t="s">
        <v>83</v>
      </c>
      <c r="AO40" s="10" t="s">
        <v>87</v>
      </c>
      <c r="AP40" s="10" t="s">
        <v>87</v>
      </c>
      <c r="AQ40" s="10" t="s">
        <v>87</v>
      </c>
      <c r="AR40" s="10" t="s">
        <v>83</v>
      </c>
      <c r="AS40" s="10" t="s">
        <v>87</v>
      </c>
      <c r="AT40" s="10" t="s">
        <v>83</v>
      </c>
      <c r="AU40" s="10" t="s">
        <v>87</v>
      </c>
      <c r="AV40" s="10" t="s">
        <v>89</v>
      </c>
      <c r="AW40" s="10" t="s">
        <v>87</v>
      </c>
      <c r="AX40" s="10" t="s">
        <v>83</v>
      </c>
      <c r="AY40" s="10" t="s">
        <v>87</v>
      </c>
      <c r="AZ40" s="10" t="s">
        <v>83</v>
      </c>
      <c r="BA40" s="10" t="s">
        <v>87</v>
      </c>
      <c r="BB40" s="10" t="s">
        <v>83</v>
      </c>
    </row>
    <row r="41" spans="1:54" x14ac:dyDescent="0.25">
      <c r="A41" s="2">
        <v>39</v>
      </c>
      <c r="B41" s="2" t="s">
        <v>144</v>
      </c>
      <c r="E41" s="7" t="s">
        <v>84</v>
      </c>
      <c r="F41" s="7" t="s">
        <v>145</v>
      </c>
      <c r="G41" s="7" t="s">
        <v>92</v>
      </c>
      <c r="H41" s="7" t="s">
        <v>86</v>
      </c>
      <c r="I41" s="7" t="s">
        <v>92</v>
      </c>
      <c r="J41" s="7" t="s">
        <v>145</v>
      </c>
      <c r="K41" s="7" t="s">
        <v>82</v>
      </c>
      <c r="L41" s="7" t="s">
        <v>85</v>
      </c>
      <c r="M41" s="7" t="s">
        <v>92</v>
      </c>
      <c r="N41" s="7" t="s">
        <v>84</v>
      </c>
      <c r="O41" s="7" t="s">
        <v>86</v>
      </c>
      <c r="P41" s="7" t="s">
        <v>138</v>
      </c>
      <c r="Q41" s="7" t="s">
        <v>84</v>
      </c>
      <c r="R41" s="7" t="s">
        <v>85</v>
      </c>
      <c r="S41" s="7" t="s">
        <v>86</v>
      </c>
      <c r="T41" s="7" t="s">
        <v>145</v>
      </c>
      <c r="U41" s="7" t="s">
        <v>86</v>
      </c>
      <c r="V41" s="7" t="s">
        <v>84</v>
      </c>
      <c r="W41" s="7" t="s">
        <v>145</v>
      </c>
      <c r="X41" s="7" t="s">
        <v>86</v>
      </c>
      <c r="Y41" s="7" t="s">
        <v>84</v>
      </c>
      <c r="Z41" s="7" t="s">
        <v>92</v>
      </c>
      <c r="AA41" s="7" t="s">
        <v>85</v>
      </c>
      <c r="AB41" s="7" t="s">
        <v>85</v>
      </c>
      <c r="AC41" s="7" t="s">
        <v>86</v>
      </c>
      <c r="AD41" s="10" t="s">
        <v>83</v>
      </c>
      <c r="AE41" s="10" t="s">
        <v>83</v>
      </c>
      <c r="AF41" s="10" t="s">
        <v>87</v>
      </c>
      <c r="AG41" s="10" t="s">
        <v>87</v>
      </c>
      <c r="AH41" s="10" t="s">
        <v>87</v>
      </c>
      <c r="AI41" s="10" t="s">
        <v>83</v>
      </c>
      <c r="AJ41" s="10" t="s">
        <v>83</v>
      </c>
      <c r="AK41" s="10" t="s">
        <v>86</v>
      </c>
      <c r="AL41" s="10" t="s">
        <v>87</v>
      </c>
      <c r="AM41" s="10" t="s">
        <v>83</v>
      </c>
      <c r="AN41" s="10" t="s">
        <v>87</v>
      </c>
      <c r="AO41" s="10" t="s">
        <v>94</v>
      </c>
      <c r="AP41" s="10" t="s">
        <v>83</v>
      </c>
      <c r="AQ41" s="10" t="s">
        <v>86</v>
      </c>
      <c r="AR41" s="10" t="s">
        <v>87</v>
      </c>
      <c r="AS41" s="10" t="s">
        <v>83</v>
      </c>
      <c r="AT41" s="10" t="s">
        <v>87</v>
      </c>
      <c r="AU41" s="10" t="s">
        <v>83</v>
      </c>
      <c r="AV41" s="10" t="s">
        <v>83</v>
      </c>
      <c r="AW41" s="10" t="s">
        <v>87</v>
      </c>
      <c r="AX41" s="10" t="s">
        <v>83</v>
      </c>
      <c r="AY41" s="10" t="s">
        <v>87</v>
      </c>
      <c r="AZ41" s="10" t="s">
        <v>86</v>
      </c>
      <c r="BA41" s="10" t="s">
        <v>86</v>
      </c>
      <c r="BB41" s="10" t="s">
        <v>87</v>
      </c>
    </row>
    <row r="42" spans="1:54" x14ac:dyDescent="0.25">
      <c r="A42" s="2">
        <v>40</v>
      </c>
      <c r="B42" s="2" t="s">
        <v>146</v>
      </c>
      <c r="E42" s="7" t="s">
        <v>84</v>
      </c>
      <c r="F42" s="7" t="s">
        <v>84</v>
      </c>
      <c r="G42" s="7" t="s">
        <v>82</v>
      </c>
      <c r="H42" s="7" t="s">
        <v>86</v>
      </c>
      <c r="I42" s="7" t="s">
        <v>145</v>
      </c>
      <c r="J42" s="7" t="s">
        <v>82</v>
      </c>
      <c r="K42" s="7" t="s">
        <v>82</v>
      </c>
      <c r="L42" s="7" t="s">
        <v>82</v>
      </c>
      <c r="M42" s="7" t="s">
        <v>82</v>
      </c>
      <c r="N42" s="7" t="s">
        <v>86</v>
      </c>
      <c r="O42" s="7" t="s">
        <v>82</v>
      </c>
      <c r="P42" s="7" t="s">
        <v>82</v>
      </c>
      <c r="Q42" s="7" t="s">
        <v>92</v>
      </c>
      <c r="R42" s="7" t="s">
        <v>82</v>
      </c>
      <c r="S42" s="7" t="s">
        <v>122</v>
      </c>
      <c r="T42" s="7" t="s">
        <v>91</v>
      </c>
      <c r="U42" s="7" t="s">
        <v>84</v>
      </c>
      <c r="V42" s="7" t="s">
        <v>82</v>
      </c>
      <c r="W42" s="7" t="s">
        <v>84</v>
      </c>
      <c r="X42" s="7" t="s">
        <v>86</v>
      </c>
      <c r="Y42" s="7" t="s">
        <v>86</v>
      </c>
      <c r="Z42" s="7" t="s">
        <v>91</v>
      </c>
      <c r="AA42" s="7" t="s">
        <v>84</v>
      </c>
      <c r="AB42" s="7" t="s">
        <v>82</v>
      </c>
      <c r="AC42" s="7" t="s">
        <v>82</v>
      </c>
      <c r="AD42" s="10" t="s">
        <v>83</v>
      </c>
      <c r="AE42" s="10" t="s">
        <v>83</v>
      </c>
      <c r="AF42" s="10" t="s">
        <v>83</v>
      </c>
      <c r="AG42" s="10" t="s">
        <v>87</v>
      </c>
      <c r="AH42" s="10" t="s">
        <v>83</v>
      </c>
      <c r="AI42" s="10" t="s">
        <v>83</v>
      </c>
      <c r="AJ42" s="10" t="s">
        <v>83</v>
      </c>
      <c r="AK42" s="10" t="s">
        <v>83</v>
      </c>
      <c r="AL42" s="10" t="s">
        <v>83</v>
      </c>
      <c r="AM42" s="10" t="s">
        <v>87</v>
      </c>
      <c r="AN42" s="10" t="s">
        <v>83</v>
      </c>
      <c r="AO42" s="10" t="s">
        <v>83</v>
      </c>
      <c r="AP42" s="10" t="s">
        <v>87</v>
      </c>
      <c r="AQ42" s="10" t="s">
        <v>83</v>
      </c>
      <c r="AR42" s="10" t="s">
        <v>123</v>
      </c>
      <c r="AS42" s="10" t="s">
        <v>89</v>
      </c>
      <c r="AT42" s="10" t="s">
        <v>83</v>
      </c>
      <c r="AU42" s="10" t="s">
        <v>83</v>
      </c>
      <c r="AV42" s="10" t="s">
        <v>83</v>
      </c>
      <c r="AW42" s="10" t="s">
        <v>87</v>
      </c>
      <c r="AX42" s="10" t="s">
        <v>87</v>
      </c>
      <c r="AY42" s="10" t="s">
        <v>89</v>
      </c>
      <c r="AZ42" s="10" t="s">
        <v>83</v>
      </c>
      <c r="BA42" s="10" t="s">
        <v>83</v>
      </c>
      <c r="BB42" s="10" t="s">
        <v>83</v>
      </c>
    </row>
    <row r="43" spans="1:54" x14ac:dyDescent="0.25">
      <c r="A43" s="2">
        <v>41</v>
      </c>
      <c r="B43" s="2" t="s">
        <v>147</v>
      </c>
      <c r="E43" s="7" t="s">
        <v>84</v>
      </c>
      <c r="F43" s="7" t="s">
        <v>84</v>
      </c>
      <c r="G43" s="7" t="s">
        <v>86</v>
      </c>
      <c r="H43" s="7" t="s">
        <v>86</v>
      </c>
      <c r="I43" s="7" t="s">
        <v>84</v>
      </c>
      <c r="J43" s="7" t="s">
        <v>86</v>
      </c>
      <c r="K43" s="7" t="s">
        <v>82</v>
      </c>
      <c r="L43" s="7" t="s">
        <v>86</v>
      </c>
      <c r="M43" s="7" t="s">
        <v>86</v>
      </c>
      <c r="N43" s="7" t="s">
        <v>84</v>
      </c>
      <c r="O43" s="7" t="s">
        <v>84</v>
      </c>
      <c r="P43" s="7" t="s">
        <v>86</v>
      </c>
      <c r="Q43" s="7" t="s">
        <v>84</v>
      </c>
      <c r="R43" s="7" t="s">
        <v>86</v>
      </c>
      <c r="S43" s="7" t="s">
        <v>86</v>
      </c>
      <c r="T43" s="7" t="s">
        <v>84</v>
      </c>
      <c r="U43" s="7" t="s">
        <v>84</v>
      </c>
      <c r="V43" s="7" t="s">
        <v>84</v>
      </c>
      <c r="W43" s="7" t="s">
        <v>82</v>
      </c>
      <c r="X43" s="7" t="s">
        <v>88</v>
      </c>
      <c r="Y43" s="7" t="s">
        <v>98</v>
      </c>
      <c r="Z43" s="7" t="s">
        <v>86</v>
      </c>
      <c r="AA43" s="7" t="s">
        <v>82</v>
      </c>
      <c r="AB43" s="7" t="s">
        <v>84</v>
      </c>
      <c r="AC43" s="7" t="s">
        <v>91</v>
      </c>
      <c r="AD43" s="10" t="s">
        <v>83</v>
      </c>
      <c r="AE43" s="10" t="s">
        <v>83</v>
      </c>
      <c r="AF43" s="10" t="s">
        <v>87</v>
      </c>
      <c r="AG43" s="10" t="s">
        <v>87</v>
      </c>
      <c r="AH43" s="10" t="s">
        <v>83</v>
      </c>
      <c r="AI43" s="10" t="s">
        <v>87</v>
      </c>
      <c r="AJ43" s="10" t="s">
        <v>83</v>
      </c>
      <c r="AK43" s="10" t="s">
        <v>87</v>
      </c>
      <c r="AL43" s="10" t="s">
        <v>87</v>
      </c>
      <c r="AM43" s="10" t="s">
        <v>83</v>
      </c>
      <c r="AN43" s="10" t="s">
        <v>83</v>
      </c>
      <c r="AO43" s="10" t="s">
        <v>87</v>
      </c>
      <c r="AP43" s="10" t="s">
        <v>83</v>
      </c>
      <c r="AQ43" s="10" t="s">
        <v>87</v>
      </c>
      <c r="AR43" s="10" t="s">
        <v>87</v>
      </c>
      <c r="AS43" s="10" t="s">
        <v>83</v>
      </c>
      <c r="AT43" s="10" t="s">
        <v>83</v>
      </c>
      <c r="AU43" s="10" t="s">
        <v>83</v>
      </c>
      <c r="AV43" s="10" t="s">
        <v>83</v>
      </c>
      <c r="AW43" s="10" t="s">
        <v>89</v>
      </c>
      <c r="AX43" s="10" t="s">
        <v>89</v>
      </c>
      <c r="AY43" s="10" t="s">
        <v>87</v>
      </c>
      <c r="AZ43" s="10" t="s">
        <v>83</v>
      </c>
      <c r="BA43" s="10" t="s">
        <v>83</v>
      </c>
      <c r="BB43" s="10" t="s">
        <v>89</v>
      </c>
    </row>
    <row r="44" spans="1:54" x14ac:dyDescent="0.25">
      <c r="A44" s="2">
        <v>42</v>
      </c>
      <c r="B44" s="2" t="s">
        <v>148</v>
      </c>
      <c r="E44" s="7" t="s">
        <v>86</v>
      </c>
      <c r="F44" s="7" t="s">
        <v>84</v>
      </c>
      <c r="G44" s="7" t="s">
        <v>84</v>
      </c>
      <c r="H44" s="7" t="s">
        <v>84</v>
      </c>
      <c r="I44" s="7" t="s">
        <v>82</v>
      </c>
      <c r="J44" s="7" t="s">
        <v>86</v>
      </c>
      <c r="K44" s="7" t="s">
        <v>82</v>
      </c>
      <c r="L44" s="7" t="s">
        <v>84</v>
      </c>
      <c r="M44" s="7" t="s">
        <v>84</v>
      </c>
      <c r="N44" s="7" t="s">
        <v>84</v>
      </c>
      <c r="O44" s="7" t="s">
        <v>91</v>
      </c>
      <c r="P44" s="7" t="s">
        <v>85</v>
      </c>
      <c r="Q44" s="7" t="s">
        <v>86</v>
      </c>
      <c r="R44" s="7" t="s">
        <v>86</v>
      </c>
      <c r="S44" s="7" t="s">
        <v>82</v>
      </c>
      <c r="T44" s="7" t="s">
        <v>84</v>
      </c>
      <c r="U44" s="7" t="s">
        <v>86</v>
      </c>
      <c r="V44" s="7" t="s">
        <v>82</v>
      </c>
      <c r="W44" s="7" t="s">
        <v>84</v>
      </c>
      <c r="X44" s="7" t="s">
        <v>84</v>
      </c>
      <c r="Y44" s="7" t="s">
        <v>84</v>
      </c>
      <c r="Z44" s="7" t="s">
        <v>84</v>
      </c>
      <c r="AA44" s="7" t="s">
        <v>86</v>
      </c>
      <c r="AB44" s="7" t="s">
        <v>84</v>
      </c>
      <c r="AC44" s="7" t="s">
        <v>86</v>
      </c>
      <c r="AD44" s="10" t="s">
        <v>87</v>
      </c>
      <c r="AE44" s="10" t="s">
        <v>83</v>
      </c>
      <c r="AF44" s="10" t="s">
        <v>83</v>
      </c>
      <c r="AG44" s="10" t="s">
        <v>83</v>
      </c>
      <c r="AH44" s="10" t="s">
        <v>83</v>
      </c>
      <c r="AI44" s="10" t="s">
        <v>87</v>
      </c>
      <c r="AJ44" s="10" t="s">
        <v>83</v>
      </c>
      <c r="AK44" s="10" t="s">
        <v>83</v>
      </c>
      <c r="AL44" s="10" t="s">
        <v>83</v>
      </c>
      <c r="AM44" s="10" t="s">
        <v>83</v>
      </c>
      <c r="AN44" s="10" t="s">
        <v>89</v>
      </c>
      <c r="AO44" s="10" t="s">
        <v>86</v>
      </c>
      <c r="AP44" s="10" t="s">
        <v>87</v>
      </c>
      <c r="AQ44" s="10" t="s">
        <v>87</v>
      </c>
      <c r="AR44" s="10" t="s">
        <v>83</v>
      </c>
      <c r="AS44" s="10" t="s">
        <v>83</v>
      </c>
      <c r="AT44" s="10" t="s">
        <v>87</v>
      </c>
      <c r="AU44" s="10" t="s">
        <v>83</v>
      </c>
      <c r="AV44" s="10" t="s">
        <v>83</v>
      </c>
      <c r="AW44" s="10" t="s">
        <v>83</v>
      </c>
      <c r="AX44" s="10" t="s">
        <v>83</v>
      </c>
      <c r="AY44" s="10" t="s">
        <v>83</v>
      </c>
      <c r="AZ44" s="10" t="s">
        <v>87</v>
      </c>
      <c r="BA44" s="10" t="s">
        <v>83</v>
      </c>
      <c r="BB44" s="10" t="s">
        <v>87</v>
      </c>
    </row>
    <row r="45" spans="1:54" x14ac:dyDescent="0.25">
      <c r="A45" s="2">
        <v>43</v>
      </c>
      <c r="B45" s="2" t="s">
        <v>149</v>
      </c>
      <c r="E45" s="7" t="s">
        <v>86</v>
      </c>
      <c r="F45" s="7" t="s">
        <v>84</v>
      </c>
      <c r="G45" s="7" t="s">
        <v>84</v>
      </c>
      <c r="H45" s="7" t="s">
        <v>86</v>
      </c>
      <c r="I45" s="7" t="s">
        <v>84</v>
      </c>
      <c r="J45" s="7" t="s">
        <v>86</v>
      </c>
      <c r="K45" s="7" t="s">
        <v>86</v>
      </c>
      <c r="L45" s="7" t="s">
        <v>82</v>
      </c>
      <c r="M45" s="7" t="s">
        <v>84</v>
      </c>
      <c r="N45" s="7" t="s">
        <v>86</v>
      </c>
      <c r="O45" s="7" t="s">
        <v>84</v>
      </c>
      <c r="P45" s="7" t="s">
        <v>86</v>
      </c>
      <c r="Q45" s="7" t="s">
        <v>84</v>
      </c>
      <c r="R45" s="7" t="s">
        <v>84</v>
      </c>
      <c r="S45" s="7" t="s">
        <v>86</v>
      </c>
      <c r="T45" s="7" t="s">
        <v>86</v>
      </c>
      <c r="U45" s="7" t="s">
        <v>86</v>
      </c>
      <c r="V45" s="7" t="s">
        <v>86</v>
      </c>
      <c r="W45" s="7" t="s">
        <v>86</v>
      </c>
      <c r="X45" s="7" t="s">
        <v>82</v>
      </c>
      <c r="Y45" s="7" t="s">
        <v>86</v>
      </c>
      <c r="Z45" s="7" t="s">
        <v>86</v>
      </c>
      <c r="AA45" s="7" t="s">
        <v>82</v>
      </c>
      <c r="AB45" s="7" t="s">
        <v>82</v>
      </c>
      <c r="AC45" s="7" t="s">
        <v>91</v>
      </c>
      <c r="AD45" s="10" t="s">
        <v>87</v>
      </c>
      <c r="AE45" s="10" t="s">
        <v>83</v>
      </c>
      <c r="AF45" s="10" t="s">
        <v>83</v>
      </c>
      <c r="AG45" s="10" t="s">
        <v>87</v>
      </c>
      <c r="AH45" s="10" t="s">
        <v>83</v>
      </c>
      <c r="AI45" s="10" t="s">
        <v>87</v>
      </c>
      <c r="AJ45" s="10" t="s">
        <v>87</v>
      </c>
      <c r="AK45" s="10" t="s">
        <v>83</v>
      </c>
      <c r="AL45" s="10" t="s">
        <v>83</v>
      </c>
      <c r="AM45" s="10" t="s">
        <v>87</v>
      </c>
      <c r="AN45" s="10" t="s">
        <v>83</v>
      </c>
      <c r="AO45" s="10" t="s">
        <v>87</v>
      </c>
      <c r="AP45" s="10" t="s">
        <v>83</v>
      </c>
      <c r="AQ45" s="10" t="s">
        <v>83</v>
      </c>
      <c r="AR45" s="10" t="s">
        <v>87</v>
      </c>
      <c r="AS45" s="10" t="s">
        <v>87</v>
      </c>
      <c r="AT45" s="10" t="s">
        <v>87</v>
      </c>
      <c r="AU45" s="10" t="s">
        <v>87</v>
      </c>
      <c r="AV45" s="10" t="s">
        <v>87</v>
      </c>
      <c r="AW45" s="10" t="s">
        <v>83</v>
      </c>
      <c r="AX45" s="10" t="s">
        <v>87</v>
      </c>
      <c r="AY45" s="10" t="s">
        <v>87</v>
      </c>
      <c r="AZ45" s="10" t="s">
        <v>83</v>
      </c>
      <c r="BA45" s="10" t="s">
        <v>83</v>
      </c>
      <c r="BB45" s="10" t="s">
        <v>89</v>
      </c>
    </row>
    <row r="46" spans="1:54" x14ac:dyDescent="0.25">
      <c r="A46" s="2">
        <v>44</v>
      </c>
      <c r="B46" s="2" t="s">
        <v>150</v>
      </c>
      <c r="E46" s="7" t="s">
        <v>85</v>
      </c>
      <c r="F46" s="7" t="s">
        <v>82</v>
      </c>
      <c r="G46" s="7" t="s">
        <v>86</v>
      </c>
      <c r="H46" s="7" t="s">
        <v>85</v>
      </c>
      <c r="I46" s="7" t="s">
        <v>82</v>
      </c>
      <c r="J46" s="7" t="s">
        <v>82</v>
      </c>
      <c r="K46" s="7" t="s">
        <v>82</v>
      </c>
      <c r="L46" s="7" t="s">
        <v>86</v>
      </c>
      <c r="M46" s="7" t="s">
        <v>84</v>
      </c>
      <c r="N46" s="7" t="s">
        <v>85</v>
      </c>
      <c r="O46" s="7" t="s">
        <v>84</v>
      </c>
      <c r="P46" s="7" t="s">
        <v>86</v>
      </c>
      <c r="Q46" s="7" t="s">
        <v>86</v>
      </c>
      <c r="R46" s="7" t="s">
        <v>85</v>
      </c>
      <c r="S46" s="7" t="s">
        <v>86</v>
      </c>
      <c r="T46" s="7" t="s">
        <v>85</v>
      </c>
      <c r="U46" s="7" t="s">
        <v>82</v>
      </c>
      <c r="V46" s="7" t="s">
        <v>82</v>
      </c>
      <c r="W46" s="7" t="s">
        <v>86</v>
      </c>
      <c r="X46" s="7" t="s">
        <v>84</v>
      </c>
      <c r="Y46" s="7" t="s">
        <v>86</v>
      </c>
      <c r="Z46" s="7" t="s">
        <v>82</v>
      </c>
      <c r="AA46" s="7" t="s">
        <v>86</v>
      </c>
      <c r="AB46" s="7" t="s">
        <v>84</v>
      </c>
      <c r="AC46" s="7" t="s">
        <v>85</v>
      </c>
      <c r="AD46" s="10" t="s">
        <v>86</v>
      </c>
      <c r="AE46" s="10" t="s">
        <v>83</v>
      </c>
      <c r="AF46" s="10" t="s">
        <v>87</v>
      </c>
      <c r="AG46" s="10" t="s">
        <v>86</v>
      </c>
      <c r="AH46" s="10" t="s">
        <v>83</v>
      </c>
      <c r="AI46" s="10" t="s">
        <v>83</v>
      </c>
      <c r="AJ46" s="10" t="s">
        <v>83</v>
      </c>
      <c r="AK46" s="10" t="s">
        <v>87</v>
      </c>
      <c r="AL46" s="10" t="s">
        <v>83</v>
      </c>
      <c r="AM46" s="10" t="s">
        <v>86</v>
      </c>
      <c r="AN46" s="10" t="s">
        <v>83</v>
      </c>
      <c r="AO46" s="10" t="s">
        <v>87</v>
      </c>
      <c r="AP46" s="10" t="s">
        <v>87</v>
      </c>
      <c r="AQ46" s="10" t="s">
        <v>86</v>
      </c>
      <c r="AR46" s="10" t="s">
        <v>87</v>
      </c>
      <c r="AS46" s="10" t="s">
        <v>86</v>
      </c>
      <c r="AT46" s="10" t="s">
        <v>83</v>
      </c>
      <c r="AU46" s="10" t="s">
        <v>83</v>
      </c>
      <c r="AV46" s="10" t="s">
        <v>87</v>
      </c>
      <c r="AW46" s="10" t="s">
        <v>83</v>
      </c>
      <c r="AX46" s="10" t="s">
        <v>87</v>
      </c>
      <c r="AY46" s="10" t="s">
        <v>83</v>
      </c>
      <c r="AZ46" s="10" t="s">
        <v>87</v>
      </c>
      <c r="BA46" s="10" t="s">
        <v>83</v>
      </c>
      <c r="BB46" s="10" t="s">
        <v>86</v>
      </c>
    </row>
    <row r="47" spans="1:54" x14ac:dyDescent="0.25">
      <c r="A47" s="2">
        <v>45</v>
      </c>
      <c r="B47" s="2" t="s">
        <v>151</v>
      </c>
      <c r="E47" s="7" t="s">
        <v>145</v>
      </c>
      <c r="F47" s="7" t="s">
        <v>145</v>
      </c>
      <c r="G47" s="7" t="s">
        <v>145</v>
      </c>
      <c r="H47" s="7" t="s">
        <v>85</v>
      </c>
      <c r="I47" s="7" t="s">
        <v>145</v>
      </c>
      <c r="J47" s="7" t="s">
        <v>145</v>
      </c>
      <c r="K47" s="7" t="s">
        <v>145</v>
      </c>
      <c r="L47" s="7" t="s">
        <v>84</v>
      </c>
      <c r="M47" s="7" t="s">
        <v>145</v>
      </c>
      <c r="N47" s="7" t="s">
        <v>86</v>
      </c>
      <c r="O47" s="7" t="s">
        <v>145</v>
      </c>
      <c r="P47" s="7" t="s">
        <v>82</v>
      </c>
      <c r="Q47" s="7" t="s">
        <v>91</v>
      </c>
      <c r="R47" s="7" t="s">
        <v>82</v>
      </c>
      <c r="S47" s="7" t="s">
        <v>84</v>
      </c>
      <c r="T47" s="7" t="s">
        <v>85</v>
      </c>
      <c r="U47" s="7" t="s">
        <v>91</v>
      </c>
      <c r="V47" s="7" t="s">
        <v>145</v>
      </c>
      <c r="W47" s="7" t="s">
        <v>84</v>
      </c>
      <c r="X47" s="7" t="s">
        <v>145</v>
      </c>
      <c r="Y47" s="7" t="s">
        <v>85</v>
      </c>
      <c r="Z47" s="7" t="s">
        <v>145</v>
      </c>
      <c r="AA47" s="7" t="s">
        <v>145</v>
      </c>
      <c r="AB47" s="7" t="s">
        <v>92</v>
      </c>
      <c r="AC47" s="7" t="s">
        <v>84</v>
      </c>
      <c r="AD47" s="10" t="s">
        <v>83</v>
      </c>
      <c r="AE47" s="10" t="s">
        <v>83</v>
      </c>
      <c r="AF47" s="10" t="s">
        <v>83</v>
      </c>
      <c r="AG47" s="10" t="s">
        <v>86</v>
      </c>
      <c r="AH47" s="10" t="s">
        <v>83</v>
      </c>
      <c r="AI47" s="10" t="s">
        <v>83</v>
      </c>
      <c r="AJ47" s="10" t="s">
        <v>83</v>
      </c>
      <c r="AK47" s="10" t="s">
        <v>83</v>
      </c>
      <c r="AL47" s="10" t="s">
        <v>83</v>
      </c>
      <c r="AM47" s="10" t="s">
        <v>87</v>
      </c>
      <c r="AN47" s="10" t="s">
        <v>83</v>
      </c>
      <c r="AO47" s="10" t="s">
        <v>83</v>
      </c>
      <c r="AP47" s="10" t="s">
        <v>89</v>
      </c>
      <c r="AQ47" s="10" t="s">
        <v>83</v>
      </c>
      <c r="AR47" s="10" t="s">
        <v>83</v>
      </c>
      <c r="AS47" s="10" t="s">
        <v>86</v>
      </c>
      <c r="AT47" s="10" t="s">
        <v>89</v>
      </c>
      <c r="AU47" s="10" t="s">
        <v>83</v>
      </c>
      <c r="AV47" s="10" t="s">
        <v>83</v>
      </c>
      <c r="AW47" s="10" t="s">
        <v>83</v>
      </c>
      <c r="AX47" s="10" t="s">
        <v>86</v>
      </c>
      <c r="AY47" s="10" t="s">
        <v>83</v>
      </c>
      <c r="AZ47" s="10" t="s">
        <v>83</v>
      </c>
      <c r="BA47" s="10" t="s">
        <v>87</v>
      </c>
      <c r="BB47" s="10" t="s">
        <v>83</v>
      </c>
    </row>
    <row r="48" spans="1:54" x14ac:dyDescent="0.25">
      <c r="A48" s="2">
        <v>46</v>
      </c>
      <c r="B48" s="2" t="s">
        <v>152</v>
      </c>
      <c r="E48" s="7" t="s">
        <v>86</v>
      </c>
      <c r="F48" s="7" t="s">
        <v>138</v>
      </c>
      <c r="G48" s="7" t="s">
        <v>86</v>
      </c>
      <c r="H48" s="7" t="s">
        <v>86</v>
      </c>
      <c r="I48" s="7" t="s">
        <v>86</v>
      </c>
      <c r="J48" s="7" t="s">
        <v>86</v>
      </c>
      <c r="K48" s="7" t="s">
        <v>86</v>
      </c>
      <c r="L48" s="7" t="s">
        <v>86</v>
      </c>
      <c r="M48" s="7" t="s">
        <v>86</v>
      </c>
      <c r="N48" s="7" t="s">
        <v>86</v>
      </c>
      <c r="O48" s="7" t="s">
        <v>82</v>
      </c>
      <c r="P48" s="7" t="s">
        <v>86</v>
      </c>
      <c r="Q48" s="7" t="s">
        <v>86</v>
      </c>
      <c r="R48" s="7" t="s">
        <v>145</v>
      </c>
      <c r="S48" s="7" t="s">
        <v>98</v>
      </c>
      <c r="T48" s="7" t="s">
        <v>86</v>
      </c>
      <c r="U48" s="7" t="s">
        <v>86</v>
      </c>
      <c r="V48" s="7" t="s">
        <v>145</v>
      </c>
      <c r="W48" s="7" t="s">
        <v>86</v>
      </c>
      <c r="X48" s="7" t="s">
        <v>86</v>
      </c>
      <c r="Y48" s="7" t="s">
        <v>86</v>
      </c>
      <c r="Z48" s="7" t="s">
        <v>145</v>
      </c>
      <c r="AA48" s="7" t="s">
        <v>122</v>
      </c>
      <c r="AB48" s="7" t="s">
        <v>86</v>
      </c>
      <c r="AC48" s="7" t="s">
        <v>138</v>
      </c>
      <c r="AD48" s="10" t="s">
        <v>87</v>
      </c>
      <c r="AE48" s="10" t="s">
        <v>94</v>
      </c>
      <c r="AF48" s="10" t="s">
        <v>87</v>
      </c>
      <c r="AG48" s="10" t="s">
        <v>87</v>
      </c>
      <c r="AH48" s="10" t="s">
        <v>87</v>
      </c>
      <c r="AI48" s="10" t="s">
        <v>87</v>
      </c>
      <c r="AJ48" s="10" t="s">
        <v>87</v>
      </c>
      <c r="AK48" s="10" t="s">
        <v>87</v>
      </c>
      <c r="AL48" s="10" t="s">
        <v>87</v>
      </c>
      <c r="AM48" s="10" t="s">
        <v>87</v>
      </c>
      <c r="AN48" s="10" t="s">
        <v>83</v>
      </c>
      <c r="AO48" s="10" t="s">
        <v>87</v>
      </c>
      <c r="AP48" s="10" t="s">
        <v>87</v>
      </c>
      <c r="AQ48" s="10" t="s">
        <v>83</v>
      </c>
      <c r="AR48" s="10" t="s">
        <v>89</v>
      </c>
      <c r="AS48" s="10" t="s">
        <v>87</v>
      </c>
      <c r="AT48" s="10" t="s">
        <v>87</v>
      </c>
      <c r="AU48" s="10" t="s">
        <v>83</v>
      </c>
      <c r="AV48" s="10" t="s">
        <v>87</v>
      </c>
      <c r="AW48" s="10" t="s">
        <v>87</v>
      </c>
      <c r="AX48" s="10" t="s">
        <v>87</v>
      </c>
      <c r="AY48" s="10" t="s">
        <v>83</v>
      </c>
      <c r="AZ48" s="10" t="s">
        <v>123</v>
      </c>
      <c r="BA48" s="10" t="s">
        <v>87</v>
      </c>
      <c r="BB48" s="10" t="s">
        <v>94</v>
      </c>
    </row>
    <row r="49" spans="1:54" x14ac:dyDescent="0.25">
      <c r="A49" s="2">
        <v>47</v>
      </c>
      <c r="B49" s="2" t="s">
        <v>153</v>
      </c>
      <c r="E49" s="7" t="s">
        <v>84</v>
      </c>
      <c r="F49" s="7" t="s">
        <v>86</v>
      </c>
      <c r="G49" s="7" t="s">
        <v>84</v>
      </c>
      <c r="H49" s="7" t="s">
        <v>82</v>
      </c>
      <c r="I49" s="7" t="s">
        <v>82</v>
      </c>
      <c r="J49" s="7" t="s">
        <v>86</v>
      </c>
      <c r="K49" s="7" t="s">
        <v>84</v>
      </c>
      <c r="L49" s="7" t="s">
        <v>86</v>
      </c>
      <c r="M49" s="7" t="s">
        <v>86</v>
      </c>
      <c r="N49" s="7" t="s">
        <v>86</v>
      </c>
      <c r="O49" s="7" t="s">
        <v>86</v>
      </c>
      <c r="P49" s="7" t="s">
        <v>88</v>
      </c>
      <c r="Q49" s="7" t="s">
        <v>86</v>
      </c>
      <c r="R49" s="7" t="s">
        <v>84</v>
      </c>
      <c r="S49" s="7" t="s">
        <v>82</v>
      </c>
      <c r="T49" s="7" t="s">
        <v>86</v>
      </c>
      <c r="U49" s="7" t="s">
        <v>86</v>
      </c>
      <c r="V49" s="7" t="s">
        <v>86</v>
      </c>
      <c r="W49" s="7" t="s">
        <v>82</v>
      </c>
      <c r="X49" s="7" t="s">
        <v>86</v>
      </c>
      <c r="Y49" s="7" t="s">
        <v>84</v>
      </c>
      <c r="Z49" s="7" t="s">
        <v>82</v>
      </c>
      <c r="AA49" s="7" t="s">
        <v>84</v>
      </c>
      <c r="AB49" s="7" t="s">
        <v>86</v>
      </c>
      <c r="AC49" s="7" t="s">
        <v>84</v>
      </c>
      <c r="AD49" s="10" t="s">
        <v>83</v>
      </c>
      <c r="AE49" s="10" t="s">
        <v>87</v>
      </c>
      <c r="AF49" s="10" t="s">
        <v>83</v>
      </c>
      <c r="AG49" s="10" t="s">
        <v>83</v>
      </c>
      <c r="AH49" s="10" t="s">
        <v>83</v>
      </c>
      <c r="AI49" s="10" t="s">
        <v>87</v>
      </c>
      <c r="AJ49" s="10" t="s">
        <v>83</v>
      </c>
      <c r="AK49" s="10" t="s">
        <v>87</v>
      </c>
      <c r="AL49" s="10" t="s">
        <v>87</v>
      </c>
      <c r="AM49" s="10" t="s">
        <v>87</v>
      </c>
      <c r="AN49" s="10" t="s">
        <v>87</v>
      </c>
      <c r="AO49" s="10" t="s">
        <v>89</v>
      </c>
      <c r="AP49" s="10" t="s">
        <v>87</v>
      </c>
      <c r="AQ49" s="10" t="s">
        <v>83</v>
      </c>
      <c r="AR49" s="10" t="s">
        <v>83</v>
      </c>
      <c r="AS49" s="10" t="s">
        <v>87</v>
      </c>
      <c r="AT49" s="10" t="s">
        <v>87</v>
      </c>
      <c r="AU49" s="10" t="s">
        <v>87</v>
      </c>
      <c r="AV49" s="10" t="s">
        <v>83</v>
      </c>
      <c r="AW49" s="10" t="s">
        <v>87</v>
      </c>
      <c r="AX49" s="10" t="s">
        <v>83</v>
      </c>
      <c r="AY49" s="10" t="s">
        <v>83</v>
      </c>
      <c r="AZ49" s="10" t="s">
        <v>83</v>
      </c>
      <c r="BA49" s="10" t="s">
        <v>87</v>
      </c>
      <c r="BB49" s="10" t="s">
        <v>83</v>
      </c>
    </row>
    <row r="50" spans="1:54" x14ac:dyDescent="0.25">
      <c r="A50" s="2">
        <v>48</v>
      </c>
      <c r="B50" s="2" t="s">
        <v>154</v>
      </c>
      <c r="E50" s="7" t="s">
        <v>84</v>
      </c>
      <c r="F50" s="7" t="s">
        <v>88</v>
      </c>
      <c r="G50" s="7" t="s">
        <v>92</v>
      </c>
      <c r="H50" s="7" t="s">
        <v>84</v>
      </c>
      <c r="I50" s="7" t="s">
        <v>86</v>
      </c>
      <c r="J50" s="7" t="s">
        <v>86</v>
      </c>
      <c r="K50" s="7" t="s">
        <v>82</v>
      </c>
      <c r="L50" s="7" t="s">
        <v>82</v>
      </c>
      <c r="M50" s="7" t="s">
        <v>86</v>
      </c>
      <c r="N50" s="7" t="s">
        <v>82</v>
      </c>
      <c r="O50" s="7" t="s">
        <v>86</v>
      </c>
      <c r="P50" s="7" t="s">
        <v>84</v>
      </c>
      <c r="Q50" s="7" t="s">
        <v>84</v>
      </c>
      <c r="R50" s="7" t="s">
        <v>84</v>
      </c>
      <c r="S50" s="7" t="s">
        <v>145</v>
      </c>
      <c r="T50" s="7" t="s">
        <v>86</v>
      </c>
      <c r="U50" s="7" t="s">
        <v>84</v>
      </c>
      <c r="V50" s="7" t="s">
        <v>145</v>
      </c>
      <c r="W50" s="7" t="s">
        <v>82</v>
      </c>
      <c r="X50" s="7" t="s">
        <v>82</v>
      </c>
      <c r="Y50" s="7" t="s">
        <v>82</v>
      </c>
      <c r="Z50" s="7" t="s">
        <v>82</v>
      </c>
      <c r="AA50" s="7" t="s">
        <v>82</v>
      </c>
      <c r="AB50" s="7" t="s">
        <v>92</v>
      </c>
      <c r="AC50" s="7" t="s">
        <v>82</v>
      </c>
      <c r="AD50" s="10" t="s">
        <v>83</v>
      </c>
      <c r="AE50" s="10" t="s">
        <v>89</v>
      </c>
      <c r="AF50" s="10" t="s">
        <v>87</v>
      </c>
      <c r="AG50" s="10" t="s">
        <v>83</v>
      </c>
      <c r="AH50" s="10" t="s">
        <v>87</v>
      </c>
      <c r="AI50" s="10" t="s">
        <v>87</v>
      </c>
      <c r="AJ50" s="10" t="s">
        <v>83</v>
      </c>
      <c r="AK50" s="10" t="s">
        <v>83</v>
      </c>
      <c r="AL50" s="10" t="s">
        <v>87</v>
      </c>
      <c r="AM50" s="10" t="s">
        <v>83</v>
      </c>
      <c r="AN50" s="10" t="s">
        <v>87</v>
      </c>
      <c r="AO50" s="10" t="s">
        <v>83</v>
      </c>
      <c r="AP50" s="10" t="s">
        <v>83</v>
      </c>
      <c r="AQ50" s="10" t="s">
        <v>83</v>
      </c>
      <c r="AR50" s="10" t="s">
        <v>83</v>
      </c>
      <c r="AS50" s="10" t="s">
        <v>87</v>
      </c>
      <c r="AT50" s="10" t="s">
        <v>83</v>
      </c>
      <c r="AU50" s="10" t="s">
        <v>83</v>
      </c>
      <c r="AV50" s="10" t="s">
        <v>83</v>
      </c>
      <c r="AW50" s="10" t="s">
        <v>83</v>
      </c>
      <c r="AX50" s="10" t="s">
        <v>83</v>
      </c>
      <c r="AY50" s="10" t="s">
        <v>83</v>
      </c>
      <c r="AZ50" s="10" t="s">
        <v>83</v>
      </c>
      <c r="BA50" s="10" t="s">
        <v>87</v>
      </c>
      <c r="BB50" s="10" t="s">
        <v>83</v>
      </c>
    </row>
    <row r="51" spans="1:54" x14ac:dyDescent="0.25">
      <c r="A51" s="2">
        <v>49</v>
      </c>
      <c r="B51" s="2" t="s">
        <v>155</v>
      </c>
      <c r="E51" s="7" t="s">
        <v>86</v>
      </c>
      <c r="F51" s="7" t="s">
        <v>86</v>
      </c>
      <c r="G51" s="7" t="s">
        <v>82</v>
      </c>
      <c r="H51" s="7" t="s">
        <v>86</v>
      </c>
      <c r="I51" s="7" t="s">
        <v>91</v>
      </c>
      <c r="J51" s="7" t="s">
        <v>86</v>
      </c>
      <c r="K51" s="7" t="s">
        <v>86</v>
      </c>
      <c r="L51" s="7" t="s">
        <v>82</v>
      </c>
      <c r="M51" s="7" t="s">
        <v>86</v>
      </c>
      <c r="N51" s="7" t="s">
        <v>82</v>
      </c>
      <c r="O51" s="7" t="s">
        <v>82</v>
      </c>
      <c r="P51" s="7" t="s">
        <v>82</v>
      </c>
      <c r="Q51" s="7" t="s">
        <v>86</v>
      </c>
      <c r="R51" s="7" t="s">
        <v>86</v>
      </c>
      <c r="S51" s="7" t="s">
        <v>86</v>
      </c>
      <c r="T51" s="7" t="s">
        <v>86</v>
      </c>
      <c r="U51" s="7" t="s">
        <v>86</v>
      </c>
      <c r="V51" s="7" t="s">
        <v>86</v>
      </c>
      <c r="W51" s="7" t="s">
        <v>82</v>
      </c>
      <c r="X51" s="7" t="s">
        <v>86</v>
      </c>
      <c r="Y51" s="7" t="s">
        <v>82</v>
      </c>
      <c r="Z51" s="7" t="s">
        <v>88</v>
      </c>
      <c r="AA51" s="7" t="s">
        <v>91</v>
      </c>
      <c r="AB51" s="7" t="s">
        <v>86</v>
      </c>
      <c r="AC51" s="7" t="s">
        <v>82</v>
      </c>
      <c r="AD51" s="10" t="s">
        <v>87</v>
      </c>
      <c r="AE51" s="10" t="s">
        <v>87</v>
      </c>
      <c r="AF51" s="10" t="s">
        <v>83</v>
      </c>
      <c r="AG51" s="10" t="s">
        <v>87</v>
      </c>
      <c r="AH51" s="10" t="s">
        <v>89</v>
      </c>
      <c r="AI51" s="10" t="s">
        <v>87</v>
      </c>
      <c r="AJ51" s="10" t="s">
        <v>87</v>
      </c>
      <c r="AK51" s="10" t="s">
        <v>83</v>
      </c>
      <c r="AL51" s="10" t="s">
        <v>87</v>
      </c>
      <c r="AM51" s="10" t="s">
        <v>83</v>
      </c>
      <c r="AN51" s="10" t="s">
        <v>83</v>
      </c>
      <c r="AO51" s="10" t="s">
        <v>83</v>
      </c>
      <c r="AP51" s="10" t="s">
        <v>87</v>
      </c>
      <c r="AQ51" s="10" t="s">
        <v>87</v>
      </c>
      <c r="AR51" s="10" t="s">
        <v>87</v>
      </c>
      <c r="AS51" s="10" t="s">
        <v>87</v>
      </c>
      <c r="AT51" s="10" t="s">
        <v>87</v>
      </c>
      <c r="AU51" s="10" t="s">
        <v>87</v>
      </c>
      <c r="AV51" s="10" t="s">
        <v>83</v>
      </c>
      <c r="AW51" s="10" t="s">
        <v>87</v>
      </c>
      <c r="AX51" s="10" t="s">
        <v>83</v>
      </c>
      <c r="AY51" s="10" t="s">
        <v>89</v>
      </c>
      <c r="AZ51" s="10" t="s">
        <v>89</v>
      </c>
      <c r="BA51" s="10" t="s">
        <v>87</v>
      </c>
      <c r="BB51" s="10" t="s">
        <v>83</v>
      </c>
    </row>
    <row r="52" spans="1:54" x14ac:dyDescent="0.25">
      <c r="A52" s="2">
        <v>50</v>
      </c>
      <c r="B52" s="2" t="s">
        <v>156</v>
      </c>
      <c r="E52" s="7" t="s">
        <v>86</v>
      </c>
      <c r="F52" s="7" t="s">
        <v>86</v>
      </c>
      <c r="G52" s="7" t="s">
        <v>86</v>
      </c>
      <c r="H52" s="7" t="s">
        <v>82</v>
      </c>
      <c r="I52" s="7" t="s">
        <v>84</v>
      </c>
      <c r="J52" s="7" t="s">
        <v>86</v>
      </c>
      <c r="K52" s="7" t="s">
        <v>86</v>
      </c>
      <c r="L52" s="7" t="s">
        <v>86</v>
      </c>
      <c r="M52" s="7" t="s">
        <v>86</v>
      </c>
      <c r="N52" s="7" t="s">
        <v>86</v>
      </c>
      <c r="O52" s="7" t="s">
        <v>86</v>
      </c>
      <c r="P52" s="7" t="s">
        <v>88</v>
      </c>
      <c r="Q52" s="7" t="s">
        <v>86</v>
      </c>
      <c r="R52" s="7" t="s">
        <v>84</v>
      </c>
      <c r="S52" s="7" t="s">
        <v>86</v>
      </c>
      <c r="T52" s="7" t="s">
        <v>86</v>
      </c>
      <c r="U52" s="7" t="s">
        <v>86</v>
      </c>
      <c r="V52" s="7" t="s">
        <v>86</v>
      </c>
      <c r="W52" s="7" t="s">
        <v>82</v>
      </c>
      <c r="X52" s="7" t="s">
        <v>82</v>
      </c>
      <c r="Y52" s="7" t="s">
        <v>84</v>
      </c>
      <c r="Z52" s="7" t="s">
        <v>91</v>
      </c>
      <c r="AA52" s="7" t="s">
        <v>86</v>
      </c>
      <c r="AB52" s="7" t="s">
        <v>86</v>
      </c>
      <c r="AC52" s="7" t="s">
        <v>86</v>
      </c>
      <c r="AD52" s="10" t="s">
        <v>87</v>
      </c>
      <c r="AE52" s="10" t="s">
        <v>87</v>
      </c>
      <c r="AF52" s="10" t="s">
        <v>87</v>
      </c>
      <c r="AG52" s="10" t="s">
        <v>83</v>
      </c>
      <c r="AH52" s="10" t="s">
        <v>83</v>
      </c>
      <c r="AI52" s="10" t="s">
        <v>87</v>
      </c>
      <c r="AJ52" s="10" t="s">
        <v>87</v>
      </c>
      <c r="AK52" s="10" t="s">
        <v>87</v>
      </c>
      <c r="AL52" s="10" t="s">
        <v>87</v>
      </c>
      <c r="AM52" s="10" t="s">
        <v>87</v>
      </c>
      <c r="AN52" s="10" t="s">
        <v>87</v>
      </c>
      <c r="AO52" s="10" t="s">
        <v>89</v>
      </c>
      <c r="AP52" s="10" t="s">
        <v>87</v>
      </c>
      <c r="AQ52" s="10" t="s">
        <v>83</v>
      </c>
      <c r="AR52" s="10" t="s">
        <v>87</v>
      </c>
      <c r="AS52" s="10" t="s">
        <v>87</v>
      </c>
      <c r="AT52" s="10" t="s">
        <v>87</v>
      </c>
      <c r="AU52" s="10" t="s">
        <v>87</v>
      </c>
      <c r="AV52" s="10" t="s">
        <v>83</v>
      </c>
      <c r="AW52" s="10" t="s">
        <v>83</v>
      </c>
      <c r="AX52" s="10" t="s">
        <v>83</v>
      </c>
      <c r="AY52" s="10" t="s">
        <v>89</v>
      </c>
      <c r="AZ52" s="10" t="s">
        <v>87</v>
      </c>
      <c r="BA52" s="10" t="s">
        <v>87</v>
      </c>
      <c r="BB52" s="10" t="s">
        <v>87</v>
      </c>
    </row>
    <row r="53" spans="1:54" x14ac:dyDescent="0.25">
      <c r="A53" s="2">
        <v>51</v>
      </c>
      <c r="B53" s="2" t="s">
        <v>157</v>
      </c>
      <c r="E53" s="7" t="s">
        <v>82</v>
      </c>
      <c r="F53" s="7" t="s">
        <v>82</v>
      </c>
      <c r="G53" s="7" t="s">
        <v>84</v>
      </c>
      <c r="H53" s="7" t="s">
        <v>82</v>
      </c>
      <c r="I53" s="7" t="s">
        <v>82</v>
      </c>
      <c r="J53" s="7" t="s">
        <v>91</v>
      </c>
      <c r="K53" s="7" t="s">
        <v>82</v>
      </c>
      <c r="L53" s="7" t="s">
        <v>86</v>
      </c>
      <c r="M53" s="7" t="s">
        <v>86</v>
      </c>
      <c r="N53" s="7" t="s">
        <v>82</v>
      </c>
      <c r="O53" s="7" t="s">
        <v>82</v>
      </c>
      <c r="P53" s="7" t="s">
        <v>86</v>
      </c>
      <c r="Q53" s="7" t="s">
        <v>86</v>
      </c>
      <c r="R53" s="7" t="s">
        <v>86</v>
      </c>
      <c r="S53" s="7" t="s">
        <v>82</v>
      </c>
      <c r="T53" s="7" t="s">
        <v>82</v>
      </c>
      <c r="U53" s="7" t="s">
        <v>86</v>
      </c>
      <c r="V53" s="7" t="s">
        <v>86</v>
      </c>
      <c r="W53" s="7" t="s">
        <v>91</v>
      </c>
      <c r="X53" s="7" t="s">
        <v>82</v>
      </c>
      <c r="Y53" s="7" t="s">
        <v>91</v>
      </c>
      <c r="Z53" s="7" t="s">
        <v>82</v>
      </c>
      <c r="AA53" s="7" t="s">
        <v>82</v>
      </c>
      <c r="AB53" s="7" t="s">
        <v>86</v>
      </c>
      <c r="AC53" s="7" t="s">
        <v>86</v>
      </c>
      <c r="AD53" s="10" t="s">
        <v>83</v>
      </c>
      <c r="AE53" s="10" t="s">
        <v>83</v>
      </c>
      <c r="AF53" s="10" t="s">
        <v>83</v>
      </c>
      <c r="AG53" s="10" t="s">
        <v>83</v>
      </c>
      <c r="AH53" s="10" t="s">
        <v>83</v>
      </c>
      <c r="AI53" s="10" t="s">
        <v>89</v>
      </c>
      <c r="AJ53" s="10" t="s">
        <v>83</v>
      </c>
      <c r="AK53" s="10" t="s">
        <v>87</v>
      </c>
      <c r="AL53" s="10" t="s">
        <v>87</v>
      </c>
      <c r="AM53" s="10" t="s">
        <v>83</v>
      </c>
      <c r="AN53" s="10" t="s">
        <v>83</v>
      </c>
      <c r="AO53" s="10" t="s">
        <v>87</v>
      </c>
      <c r="AP53" s="10" t="s">
        <v>87</v>
      </c>
      <c r="AQ53" s="10" t="s">
        <v>87</v>
      </c>
      <c r="AR53" s="10" t="s">
        <v>83</v>
      </c>
      <c r="AS53" s="10" t="s">
        <v>83</v>
      </c>
      <c r="AT53" s="10" t="s">
        <v>87</v>
      </c>
      <c r="AU53" s="10" t="s">
        <v>87</v>
      </c>
      <c r="AV53" s="10" t="s">
        <v>89</v>
      </c>
      <c r="AW53" s="10" t="s">
        <v>83</v>
      </c>
      <c r="AX53" s="10" t="s">
        <v>89</v>
      </c>
      <c r="AY53" s="10" t="s">
        <v>83</v>
      </c>
      <c r="AZ53" s="10" t="s">
        <v>83</v>
      </c>
      <c r="BA53" s="10" t="s">
        <v>87</v>
      </c>
      <c r="BB53" s="10" t="s">
        <v>87</v>
      </c>
    </row>
    <row r="54" spans="1:54" x14ac:dyDescent="0.25">
      <c r="A54" s="2">
        <v>52</v>
      </c>
      <c r="B54" s="2" t="s">
        <v>158</v>
      </c>
      <c r="E54" s="7" t="s">
        <v>86</v>
      </c>
      <c r="F54" s="7" t="s">
        <v>84</v>
      </c>
      <c r="G54" s="7" t="s">
        <v>86</v>
      </c>
      <c r="H54" s="7" t="s">
        <v>86</v>
      </c>
      <c r="I54" s="7" t="s">
        <v>84</v>
      </c>
      <c r="J54" s="7" t="s">
        <v>82</v>
      </c>
      <c r="K54" s="7" t="s">
        <v>91</v>
      </c>
      <c r="L54" s="7" t="s">
        <v>86</v>
      </c>
      <c r="M54" s="7" t="s">
        <v>86</v>
      </c>
      <c r="N54" s="7" t="s">
        <v>86</v>
      </c>
      <c r="O54" s="7" t="s">
        <v>86</v>
      </c>
      <c r="P54" s="7" t="s">
        <v>86</v>
      </c>
      <c r="Q54" s="7" t="s">
        <v>91</v>
      </c>
      <c r="R54" s="7" t="s">
        <v>82</v>
      </c>
      <c r="S54" s="7" t="s">
        <v>86</v>
      </c>
      <c r="T54" s="7" t="s">
        <v>86</v>
      </c>
      <c r="U54" s="7" t="s">
        <v>86</v>
      </c>
      <c r="V54" s="7" t="s">
        <v>85</v>
      </c>
      <c r="W54" s="7" t="s">
        <v>86</v>
      </c>
      <c r="X54" s="7" t="s">
        <v>86</v>
      </c>
      <c r="Y54" s="7" t="s">
        <v>86</v>
      </c>
      <c r="Z54" s="7" t="s">
        <v>82</v>
      </c>
      <c r="AA54" s="7" t="s">
        <v>86</v>
      </c>
      <c r="AB54" s="7" t="s">
        <v>82</v>
      </c>
      <c r="AC54" s="7" t="s">
        <v>84</v>
      </c>
      <c r="AD54" s="10" t="s">
        <v>87</v>
      </c>
      <c r="AE54" s="10" t="s">
        <v>83</v>
      </c>
      <c r="AF54" s="10" t="s">
        <v>87</v>
      </c>
      <c r="AG54" s="10" t="s">
        <v>87</v>
      </c>
      <c r="AH54" s="10" t="s">
        <v>83</v>
      </c>
      <c r="AI54" s="10" t="s">
        <v>83</v>
      </c>
      <c r="AJ54" s="10" t="s">
        <v>89</v>
      </c>
      <c r="AK54" s="10" t="s">
        <v>87</v>
      </c>
      <c r="AL54" s="10" t="s">
        <v>87</v>
      </c>
      <c r="AM54" s="10" t="s">
        <v>87</v>
      </c>
      <c r="AN54" s="10" t="s">
        <v>87</v>
      </c>
      <c r="AO54" s="10" t="s">
        <v>87</v>
      </c>
      <c r="AP54" s="10" t="s">
        <v>89</v>
      </c>
      <c r="AQ54" s="10" t="s">
        <v>83</v>
      </c>
      <c r="AR54" s="10" t="s">
        <v>87</v>
      </c>
      <c r="AS54" s="10" t="s">
        <v>87</v>
      </c>
      <c r="AT54" s="10" t="s">
        <v>87</v>
      </c>
      <c r="AU54" s="10" t="s">
        <v>86</v>
      </c>
      <c r="AV54" s="10" t="s">
        <v>87</v>
      </c>
      <c r="AW54" s="10" t="s">
        <v>87</v>
      </c>
      <c r="AX54" s="10" t="s">
        <v>87</v>
      </c>
      <c r="AY54" s="10" t="s">
        <v>83</v>
      </c>
      <c r="AZ54" s="10" t="s">
        <v>87</v>
      </c>
      <c r="BA54" s="10" t="s">
        <v>83</v>
      </c>
      <c r="BB54" s="10" t="s">
        <v>83</v>
      </c>
    </row>
    <row r="55" spans="1:54" x14ac:dyDescent="0.25">
      <c r="A55" s="2">
        <v>53</v>
      </c>
      <c r="B55" s="2" t="s">
        <v>159</v>
      </c>
      <c r="E55" s="7" t="s">
        <v>88</v>
      </c>
      <c r="F55" s="7" t="s">
        <v>84</v>
      </c>
      <c r="G55" s="7" t="s">
        <v>86</v>
      </c>
      <c r="H55" s="7" t="s">
        <v>84</v>
      </c>
      <c r="I55" s="7" t="s">
        <v>145</v>
      </c>
      <c r="J55" s="7" t="s">
        <v>84</v>
      </c>
      <c r="K55" s="7" t="s">
        <v>84</v>
      </c>
      <c r="L55" s="7" t="s">
        <v>84</v>
      </c>
      <c r="M55" s="7" t="s">
        <v>84</v>
      </c>
      <c r="N55" s="7" t="s">
        <v>86</v>
      </c>
      <c r="O55" s="7" t="s">
        <v>86</v>
      </c>
      <c r="P55" s="7" t="s">
        <v>86</v>
      </c>
      <c r="Q55" s="7" t="s">
        <v>84</v>
      </c>
      <c r="R55" s="7" t="s">
        <v>86</v>
      </c>
      <c r="S55" s="7" t="s">
        <v>86</v>
      </c>
      <c r="T55" s="7" t="s">
        <v>86</v>
      </c>
      <c r="U55" s="7" t="s">
        <v>86</v>
      </c>
      <c r="V55" s="7" t="s">
        <v>86</v>
      </c>
      <c r="W55" s="7" t="s">
        <v>84</v>
      </c>
      <c r="X55" s="7" t="s">
        <v>86</v>
      </c>
      <c r="Y55" s="7" t="s">
        <v>86</v>
      </c>
      <c r="Z55" s="7" t="s">
        <v>86</v>
      </c>
      <c r="AA55" s="7" t="s">
        <v>86</v>
      </c>
      <c r="AB55" s="7" t="s">
        <v>84</v>
      </c>
      <c r="AC55" s="7" t="s">
        <v>84</v>
      </c>
      <c r="AD55" s="10" t="s">
        <v>89</v>
      </c>
      <c r="AE55" s="10" t="s">
        <v>83</v>
      </c>
      <c r="AF55" s="10" t="s">
        <v>87</v>
      </c>
      <c r="AG55" s="10" t="s">
        <v>83</v>
      </c>
      <c r="AH55" s="10" t="s">
        <v>83</v>
      </c>
      <c r="AI55" s="10" t="s">
        <v>83</v>
      </c>
      <c r="AJ55" s="10" t="s">
        <v>83</v>
      </c>
      <c r="AK55" s="10" t="s">
        <v>83</v>
      </c>
      <c r="AL55" s="10" t="s">
        <v>83</v>
      </c>
      <c r="AM55" s="10" t="s">
        <v>87</v>
      </c>
      <c r="AN55" s="10" t="s">
        <v>87</v>
      </c>
      <c r="AO55" s="10" t="s">
        <v>87</v>
      </c>
      <c r="AP55" s="10" t="s">
        <v>83</v>
      </c>
      <c r="AQ55" s="10" t="s">
        <v>87</v>
      </c>
      <c r="AR55" s="10" t="s">
        <v>87</v>
      </c>
      <c r="AS55" s="10" t="s">
        <v>87</v>
      </c>
      <c r="AT55" s="10" t="s">
        <v>87</v>
      </c>
      <c r="AU55" s="10" t="s">
        <v>87</v>
      </c>
      <c r="AV55" s="10" t="s">
        <v>83</v>
      </c>
      <c r="AW55" s="10" t="s">
        <v>87</v>
      </c>
      <c r="AX55" s="10" t="s">
        <v>87</v>
      </c>
      <c r="AY55" s="10" t="s">
        <v>87</v>
      </c>
      <c r="AZ55" s="10" t="s">
        <v>87</v>
      </c>
      <c r="BA55" s="10" t="s">
        <v>83</v>
      </c>
      <c r="BB55" s="10" t="s">
        <v>83</v>
      </c>
    </row>
    <row r="56" spans="1:54" x14ac:dyDescent="0.25">
      <c r="A56" s="2">
        <v>54</v>
      </c>
      <c r="B56" s="2" t="s">
        <v>160</v>
      </c>
      <c r="E56" s="7" t="s">
        <v>84</v>
      </c>
      <c r="F56" s="7" t="s">
        <v>86</v>
      </c>
      <c r="G56" s="7" t="s">
        <v>86</v>
      </c>
      <c r="H56" s="7" t="s">
        <v>92</v>
      </c>
      <c r="I56" s="7" t="s">
        <v>86</v>
      </c>
      <c r="J56" s="7" t="s">
        <v>86</v>
      </c>
      <c r="K56" s="7" t="s">
        <v>92</v>
      </c>
      <c r="L56" s="7" t="s">
        <v>86</v>
      </c>
      <c r="M56" s="7" t="s">
        <v>86</v>
      </c>
      <c r="N56" s="7" t="s">
        <v>86</v>
      </c>
      <c r="O56" s="7" t="s">
        <v>86</v>
      </c>
      <c r="P56" s="7" t="s">
        <v>92</v>
      </c>
      <c r="Q56" s="7" t="s">
        <v>84</v>
      </c>
      <c r="R56" s="7" t="s">
        <v>86</v>
      </c>
      <c r="S56" s="7" t="s">
        <v>96</v>
      </c>
      <c r="T56" s="7" t="s">
        <v>96</v>
      </c>
      <c r="U56" s="7" t="s">
        <v>92</v>
      </c>
      <c r="V56" s="7" t="s">
        <v>86</v>
      </c>
      <c r="W56" s="7" t="s">
        <v>96</v>
      </c>
      <c r="X56" s="7" t="s">
        <v>86</v>
      </c>
      <c r="Y56" s="7" t="s">
        <v>96</v>
      </c>
      <c r="Z56" s="7" t="s">
        <v>145</v>
      </c>
      <c r="AA56" s="7" t="s">
        <v>84</v>
      </c>
      <c r="AB56" s="7" t="s">
        <v>91</v>
      </c>
      <c r="AC56" s="7" t="s">
        <v>92</v>
      </c>
      <c r="AD56" s="10" t="s">
        <v>83</v>
      </c>
      <c r="AE56" s="10" t="s">
        <v>87</v>
      </c>
      <c r="AF56" s="10" t="s">
        <v>87</v>
      </c>
      <c r="AG56" s="10" t="s">
        <v>87</v>
      </c>
      <c r="AH56" s="10" t="s">
        <v>87</v>
      </c>
      <c r="AI56" s="10" t="s">
        <v>87</v>
      </c>
      <c r="AJ56" s="10" t="s">
        <v>87</v>
      </c>
      <c r="AK56" s="10" t="s">
        <v>87</v>
      </c>
      <c r="AL56" s="10" t="s">
        <v>87</v>
      </c>
      <c r="AM56" s="10" t="s">
        <v>87</v>
      </c>
      <c r="AN56" s="10" t="s">
        <v>87</v>
      </c>
      <c r="AO56" s="10" t="s">
        <v>87</v>
      </c>
      <c r="AP56" s="10" t="s">
        <v>83</v>
      </c>
      <c r="AQ56" s="10" t="s">
        <v>87</v>
      </c>
      <c r="AR56" s="10" t="s">
        <v>87</v>
      </c>
      <c r="AS56" s="10" t="s">
        <v>87</v>
      </c>
      <c r="AT56" s="10" t="s">
        <v>87</v>
      </c>
      <c r="AU56" s="10" t="s">
        <v>87</v>
      </c>
      <c r="AV56" s="10" t="s">
        <v>87</v>
      </c>
      <c r="AW56" s="10" t="s">
        <v>87</v>
      </c>
      <c r="AX56" s="10" t="s">
        <v>87</v>
      </c>
      <c r="AY56" s="10" t="s">
        <v>83</v>
      </c>
      <c r="AZ56" s="10" t="s">
        <v>83</v>
      </c>
      <c r="BA56" s="10" t="s">
        <v>89</v>
      </c>
      <c r="BB56" s="10" t="s">
        <v>87</v>
      </c>
    </row>
    <row r="57" spans="1:54" x14ac:dyDescent="0.25">
      <c r="A57" s="2">
        <v>55</v>
      </c>
      <c r="B57" s="2" t="s">
        <v>161</v>
      </c>
      <c r="E57" s="7" t="s">
        <v>85</v>
      </c>
      <c r="F57" s="7" t="s">
        <v>86</v>
      </c>
      <c r="G57" s="7" t="s">
        <v>86</v>
      </c>
      <c r="H57" s="7" t="s">
        <v>84</v>
      </c>
      <c r="I57" s="7" t="s">
        <v>86</v>
      </c>
      <c r="J57" s="7" t="s">
        <v>84</v>
      </c>
      <c r="K57" s="7" t="s">
        <v>82</v>
      </c>
      <c r="L57" s="7" t="s">
        <v>82</v>
      </c>
      <c r="M57" s="7" t="s">
        <v>86</v>
      </c>
      <c r="N57" s="7" t="s">
        <v>82</v>
      </c>
      <c r="O57" s="7" t="s">
        <v>86</v>
      </c>
      <c r="P57" s="7" t="s">
        <v>82</v>
      </c>
      <c r="Q57" s="7" t="s">
        <v>82</v>
      </c>
      <c r="R57" s="7" t="s">
        <v>84</v>
      </c>
      <c r="S57" s="7" t="s">
        <v>84</v>
      </c>
      <c r="T57" s="7" t="s">
        <v>86</v>
      </c>
      <c r="U57" s="7" t="s">
        <v>85</v>
      </c>
      <c r="V57" s="7" t="s">
        <v>86</v>
      </c>
      <c r="W57" s="7" t="s">
        <v>82</v>
      </c>
      <c r="X57" s="7" t="s">
        <v>86</v>
      </c>
      <c r="Y57" s="7" t="s">
        <v>82</v>
      </c>
      <c r="Z57" s="7" t="s">
        <v>86</v>
      </c>
      <c r="AA57" s="7" t="s">
        <v>86</v>
      </c>
      <c r="AB57" s="7" t="s">
        <v>86</v>
      </c>
      <c r="AC57" s="7" t="s">
        <v>92</v>
      </c>
      <c r="AD57" s="10" t="s">
        <v>86</v>
      </c>
      <c r="AE57" s="10" t="s">
        <v>87</v>
      </c>
      <c r="AF57" s="10" t="s">
        <v>87</v>
      </c>
      <c r="AG57" s="10" t="s">
        <v>83</v>
      </c>
      <c r="AH57" s="10" t="s">
        <v>87</v>
      </c>
      <c r="AI57" s="10" t="s">
        <v>83</v>
      </c>
      <c r="AJ57" s="10" t="s">
        <v>83</v>
      </c>
      <c r="AK57" s="10" t="s">
        <v>83</v>
      </c>
      <c r="AL57" s="10" t="s">
        <v>87</v>
      </c>
      <c r="AM57" s="10" t="s">
        <v>83</v>
      </c>
      <c r="AN57" s="10" t="s">
        <v>87</v>
      </c>
      <c r="AO57" s="10" t="s">
        <v>83</v>
      </c>
      <c r="AP57" s="10" t="s">
        <v>83</v>
      </c>
      <c r="AQ57" s="10" t="s">
        <v>83</v>
      </c>
      <c r="AR57" s="10" t="s">
        <v>83</v>
      </c>
      <c r="AS57" s="10" t="s">
        <v>87</v>
      </c>
      <c r="AT57" s="10" t="s">
        <v>86</v>
      </c>
      <c r="AU57" s="10" t="s">
        <v>87</v>
      </c>
      <c r="AV57" s="10" t="s">
        <v>83</v>
      </c>
      <c r="AW57" s="10" t="s">
        <v>87</v>
      </c>
      <c r="AX57" s="10" t="s">
        <v>83</v>
      </c>
      <c r="AY57" s="10" t="s">
        <v>87</v>
      </c>
      <c r="AZ57" s="10" t="s">
        <v>87</v>
      </c>
      <c r="BA57" s="10" t="s">
        <v>87</v>
      </c>
      <c r="BB57" s="10" t="s">
        <v>87</v>
      </c>
    </row>
    <row r="58" spans="1:54" x14ac:dyDescent="0.25">
      <c r="A58" s="2">
        <v>56</v>
      </c>
      <c r="B58" s="2" t="s">
        <v>162</v>
      </c>
      <c r="E58" s="7" t="s">
        <v>86</v>
      </c>
      <c r="F58" s="7" t="s">
        <v>86</v>
      </c>
      <c r="G58" s="7" t="s">
        <v>86</v>
      </c>
      <c r="H58" s="7" t="s">
        <v>86</v>
      </c>
      <c r="I58" s="7" t="s">
        <v>86</v>
      </c>
      <c r="J58" s="7" t="s">
        <v>86</v>
      </c>
      <c r="K58" s="7" t="s">
        <v>86</v>
      </c>
      <c r="L58" s="7" t="s">
        <v>86</v>
      </c>
      <c r="M58" s="7" t="s">
        <v>86</v>
      </c>
      <c r="N58" s="7" t="s">
        <v>82</v>
      </c>
      <c r="O58" s="7" t="s">
        <v>86</v>
      </c>
      <c r="P58" s="7" t="s">
        <v>86</v>
      </c>
      <c r="Q58" s="7" t="s">
        <v>86</v>
      </c>
      <c r="R58" s="7" t="s">
        <v>86</v>
      </c>
      <c r="S58" s="7" t="s">
        <v>86</v>
      </c>
      <c r="T58" s="7" t="s">
        <v>82</v>
      </c>
      <c r="U58" s="7" t="s">
        <v>82</v>
      </c>
      <c r="V58" s="7" t="s">
        <v>86</v>
      </c>
      <c r="W58" s="7" t="s">
        <v>82</v>
      </c>
      <c r="X58" s="7" t="s">
        <v>86</v>
      </c>
      <c r="Y58" s="7" t="s">
        <v>86</v>
      </c>
      <c r="Z58" s="7" t="s">
        <v>86</v>
      </c>
      <c r="AA58" s="7" t="s">
        <v>86</v>
      </c>
      <c r="AB58" s="7" t="s">
        <v>86</v>
      </c>
      <c r="AC58" s="7" t="s">
        <v>86</v>
      </c>
      <c r="AD58" s="10" t="s">
        <v>87</v>
      </c>
      <c r="AE58" s="10" t="s">
        <v>87</v>
      </c>
      <c r="AF58" s="10" t="s">
        <v>87</v>
      </c>
      <c r="AG58" s="10" t="s">
        <v>87</v>
      </c>
      <c r="AH58" s="10" t="s">
        <v>87</v>
      </c>
      <c r="AI58" s="10" t="s">
        <v>87</v>
      </c>
      <c r="AJ58" s="10" t="s">
        <v>87</v>
      </c>
      <c r="AK58" s="10" t="s">
        <v>87</v>
      </c>
      <c r="AL58" s="10" t="s">
        <v>87</v>
      </c>
      <c r="AM58" s="10" t="s">
        <v>83</v>
      </c>
      <c r="AN58" s="10" t="s">
        <v>87</v>
      </c>
      <c r="AO58" s="10" t="s">
        <v>87</v>
      </c>
      <c r="AP58" s="10" t="s">
        <v>87</v>
      </c>
      <c r="AQ58" s="10" t="s">
        <v>87</v>
      </c>
      <c r="AR58" s="10" t="s">
        <v>87</v>
      </c>
      <c r="AS58" s="10" t="s">
        <v>83</v>
      </c>
      <c r="AT58" s="10" t="s">
        <v>83</v>
      </c>
      <c r="AU58" s="10" t="s">
        <v>87</v>
      </c>
      <c r="AV58" s="10" t="s">
        <v>83</v>
      </c>
      <c r="AW58" s="10" t="s">
        <v>87</v>
      </c>
      <c r="AX58" s="10" t="s">
        <v>87</v>
      </c>
      <c r="AY58" s="10" t="s">
        <v>87</v>
      </c>
      <c r="AZ58" s="10" t="s">
        <v>87</v>
      </c>
      <c r="BA58" s="10" t="s">
        <v>87</v>
      </c>
      <c r="BB58" s="10" t="s">
        <v>87</v>
      </c>
    </row>
    <row r="59" spans="1:54" x14ac:dyDescent="0.25">
      <c r="A59" s="2">
        <v>57</v>
      </c>
      <c r="B59" s="2" t="s">
        <v>163</v>
      </c>
      <c r="E59" s="7" t="s">
        <v>84</v>
      </c>
      <c r="F59" s="7" t="s">
        <v>86</v>
      </c>
      <c r="G59" s="7" t="s">
        <v>84</v>
      </c>
      <c r="H59" s="7" t="s">
        <v>86</v>
      </c>
      <c r="I59" s="7" t="s">
        <v>85</v>
      </c>
      <c r="J59" s="7" t="s">
        <v>92</v>
      </c>
      <c r="K59" s="7" t="s">
        <v>82</v>
      </c>
      <c r="L59" s="7" t="s">
        <v>92</v>
      </c>
      <c r="M59" s="7" t="s">
        <v>86</v>
      </c>
      <c r="N59" s="7" t="s">
        <v>92</v>
      </c>
      <c r="O59" s="7" t="s">
        <v>86</v>
      </c>
      <c r="P59" s="7" t="s">
        <v>91</v>
      </c>
      <c r="Q59" s="7" t="s">
        <v>86</v>
      </c>
      <c r="R59" s="7" t="s">
        <v>86</v>
      </c>
      <c r="S59" s="7" t="s">
        <v>84</v>
      </c>
      <c r="T59" s="7" t="s">
        <v>92</v>
      </c>
      <c r="U59" s="7" t="s">
        <v>82</v>
      </c>
      <c r="V59" s="7" t="s">
        <v>82</v>
      </c>
      <c r="W59" s="7" t="s">
        <v>88</v>
      </c>
      <c r="X59" s="7" t="s">
        <v>82</v>
      </c>
      <c r="Y59" s="7" t="s">
        <v>86</v>
      </c>
      <c r="Z59" s="7" t="s">
        <v>86</v>
      </c>
      <c r="AA59" s="7" t="s">
        <v>92</v>
      </c>
      <c r="AB59" s="7" t="s">
        <v>86</v>
      </c>
      <c r="AC59" s="7" t="s">
        <v>86</v>
      </c>
      <c r="AD59" s="10" t="s">
        <v>83</v>
      </c>
      <c r="AE59" s="10" t="s">
        <v>87</v>
      </c>
      <c r="AF59" s="10" t="s">
        <v>83</v>
      </c>
      <c r="AG59" s="10" t="s">
        <v>87</v>
      </c>
      <c r="AH59" s="10" t="s">
        <v>86</v>
      </c>
      <c r="AI59" s="10" t="s">
        <v>87</v>
      </c>
      <c r="AJ59" s="10" t="s">
        <v>83</v>
      </c>
      <c r="AK59" s="10" t="s">
        <v>87</v>
      </c>
      <c r="AL59" s="10" t="s">
        <v>87</v>
      </c>
      <c r="AM59" s="10" t="s">
        <v>87</v>
      </c>
      <c r="AN59" s="10" t="s">
        <v>87</v>
      </c>
      <c r="AO59" s="10" t="s">
        <v>89</v>
      </c>
      <c r="AP59" s="10" t="s">
        <v>87</v>
      </c>
      <c r="AQ59" s="10" t="s">
        <v>87</v>
      </c>
      <c r="AR59" s="10" t="s">
        <v>83</v>
      </c>
      <c r="AS59" s="10" t="s">
        <v>87</v>
      </c>
      <c r="AT59" s="10" t="s">
        <v>83</v>
      </c>
      <c r="AU59" s="10" t="s">
        <v>83</v>
      </c>
      <c r="AV59" s="10" t="s">
        <v>89</v>
      </c>
      <c r="AW59" s="10" t="s">
        <v>83</v>
      </c>
      <c r="AX59" s="10" t="s">
        <v>87</v>
      </c>
      <c r="AY59" s="10" t="s">
        <v>87</v>
      </c>
      <c r="AZ59" s="10" t="s">
        <v>87</v>
      </c>
      <c r="BA59" s="10" t="s">
        <v>87</v>
      </c>
      <c r="BB59" s="10" t="s">
        <v>87</v>
      </c>
    </row>
    <row r="60" spans="1:54" x14ac:dyDescent="0.25">
      <c r="A60" s="2">
        <v>58</v>
      </c>
      <c r="B60" s="2" t="s">
        <v>164</v>
      </c>
      <c r="E60" s="7" t="s">
        <v>86</v>
      </c>
      <c r="F60" s="7" t="s">
        <v>86</v>
      </c>
      <c r="G60" s="7" t="s">
        <v>86</v>
      </c>
      <c r="H60" s="7" t="s">
        <v>84</v>
      </c>
      <c r="I60" s="7" t="s">
        <v>85</v>
      </c>
      <c r="J60" s="7" t="s">
        <v>86</v>
      </c>
      <c r="K60" s="7" t="s">
        <v>86</v>
      </c>
      <c r="L60" s="7" t="s">
        <v>86</v>
      </c>
      <c r="M60" s="7" t="s">
        <v>82</v>
      </c>
      <c r="N60" s="7" t="s">
        <v>86</v>
      </c>
      <c r="O60" s="7" t="s">
        <v>86</v>
      </c>
      <c r="P60" s="7" t="s">
        <v>86</v>
      </c>
      <c r="Q60" s="7" t="s">
        <v>86</v>
      </c>
      <c r="R60" s="7" t="s">
        <v>84</v>
      </c>
      <c r="S60" s="7" t="s">
        <v>84</v>
      </c>
      <c r="T60" s="7" t="s">
        <v>86</v>
      </c>
      <c r="U60" s="7" t="s">
        <v>86</v>
      </c>
      <c r="V60" s="7" t="s">
        <v>138</v>
      </c>
      <c r="W60" s="7" t="s">
        <v>86</v>
      </c>
      <c r="X60" s="7" t="s">
        <v>86</v>
      </c>
      <c r="Y60" s="7" t="s">
        <v>82</v>
      </c>
      <c r="Z60" s="7" t="s">
        <v>86</v>
      </c>
      <c r="AA60" s="7" t="s">
        <v>86</v>
      </c>
      <c r="AB60" s="7" t="s">
        <v>86</v>
      </c>
      <c r="AC60" s="7" t="s">
        <v>84</v>
      </c>
      <c r="AD60" s="10" t="s">
        <v>87</v>
      </c>
      <c r="AE60" s="10" t="s">
        <v>87</v>
      </c>
      <c r="AF60" s="10" t="s">
        <v>87</v>
      </c>
      <c r="AG60" s="10" t="s">
        <v>83</v>
      </c>
      <c r="AH60" s="10" t="s">
        <v>86</v>
      </c>
      <c r="AI60" s="10" t="s">
        <v>87</v>
      </c>
      <c r="AJ60" s="10" t="s">
        <v>87</v>
      </c>
      <c r="AK60" s="10" t="s">
        <v>87</v>
      </c>
      <c r="AL60" s="10" t="s">
        <v>83</v>
      </c>
      <c r="AM60" s="10" t="s">
        <v>87</v>
      </c>
      <c r="AN60" s="10" t="s">
        <v>87</v>
      </c>
      <c r="AO60" s="10" t="s">
        <v>87</v>
      </c>
      <c r="AP60" s="10" t="s">
        <v>87</v>
      </c>
      <c r="AQ60" s="10" t="s">
        <v>83</v>
      </c>
      <c r="AR60" s="10" t="s">
        <v>83</v>
      </c>
      <c r="AS60" s="10" t="s">
        <v>87</v>
      </c>
      <c r="AT60" s="10" t="s">
        <v>87</v>
      </c>
      <c r="AU60" s="10" t="s">
        <v>94</v>
      </c>
      <c r="AV60" s="10" t="s">
        <v>87</v>
      </c>
      <c r="AW60" s="10" t="s">
        <v>87</v>
      </c>
      <c r="AX60" s="10" t="s">
        <v>83</v>
      </c>
      <c r="AY60" s="10" t="s">
        <v>87</v>
      </c>
      <c r="AZ60" s="10" t="s">
        <v>87</v>
      </c>
      <c r="BA60" s="10" t="s">
        <v>87</v>
      </c>
      <c r="BB60" s="10" t="s">
        <v>83</v>
      </c>
    </row>
    <row r="61" spans="1:54" x14ac:dyDescent="0.25">
      <c r="A61" s="2">
        <v>59</v>
      </c>
      <c r="B61" s="2" t="s">
        <v>165</v>
      </c>
      <c r="E61" s="7" t="s">
        <v>166</v>
      </c>
      <c r="F61" s="7" t="s">
        <v>145</v>
      </c>
      <c r="G61" s="7" t="s">
        <v>82</v>
      </c>
      <c r="H61" s="7" t="s">
        <v>86</v>
      </c>
      <c r="I61" s="7" t="s">
        <v>86</v>
      </c>
      <c r="J61" s="7" t="s">
        <v>91</v>
      </c>
      <c r="K61" s="7" t="s">
        <v>82</v>
      </c>
      <c r="L61" s="7" t="s">
        <v>145</v>
      </c>
      <c r="M61" s="7" t="s">
        <v>82</v>
      </c>
      <c r="N61" s="7" t="s">
        <v>167</v>
      </c>
      <c r="O61" s="7" t="s">
        <v>84</v>
      </c>
      <c r="P61" s="7" t="s">
        <v>86</v>
      </c>
      <c r="Q61" s="7" t="s">
        <v>86</v>
      </c>
      <c r="R61" s="7" t="s">
        <v>86</v>
      </c>
      <c r="S61" s="7" t="s">
        <v>167</v>
      </c>
      <c r="T61" s="7" t="s">
        <v>145</v>
      </c>
      <c r="U61" s="7" t="s">
        <v>84</v>
      </c>
      <c r="V61" s="7" t="s">
        <v>82</v>
      </c>
      <c r="W61" s="7" t="s">
        <v>86</v>
      </c>
      <c r="X61" s="7" t="s">
        <v>145</v>
      </c>
      <c r="Y61" s="7" t="s">
        <v>82</v>
      </c>
      <c r="Z61" s="7" t="s">
        <v>86</v>
      </c>
      <c r="AA61" s="7" t="s">
        <v>86</v>
      </c>
      <c r="AB61" s="7" t="s">
        <v>86</v>
      </c>
      <c r="AC61" s="7" t="s">
        <v>145</v>
      </c>
      <c r="AD61" s="10" t="s">
        <v>94</v>
      </c>
      <c r="AE61" s="10" t="s">
        <v>83</v>
      </c>
      <c r="AF61" s="10" t="s">
        <v>83</v>
      </c>
      <c r="AG61" s="10" t="s">
        <v>87</v>
      </c>
      <c r="AH61" s="10" t="s">
        <v>87</v>
      </c>
      <c r="AI61" s="10" t="s">
        <v>89</v>
      </c>
      <c r="AJ61" s="10" t="s">
        <v>83</v>
      </c>
      <c r="AK61" s="10" t="s">
        <v>83</v>
      </c>
      <c r="AL61" s="10" t="s">
        <v>83</v>
      </c>
      <c r="AM61" s="10" t="s">
        <v>94</v>
      </c>
      <c r="AN61" s="10" t="s">
        <v>83</v>
      </c>
      <c r="AO61" s="10" t="s">
        <v>87</v>
      </c>
      <c r="AP61" s="10" t="s">
        <v>87</v>
      </c>
      <c r="AQ61" s="10" t="s">
        <v>87</v>
      </c>
      <c r="AR61" s="10" t="s">
        <v>94</v>
      </c>
      <c r="AS61" s="10" t="s">
        <v>83</v>
      </c>
      <c r="AT61" s="10" t="s">
        <v>83</v>
      </c>
      <c r="AU61" s="10" t="s">
        <v>83</v>
      </c>
      <c r="AV61" s="10" t="s">
        <v>87</v>
      </c>
      <c r="AW61" s="10" t="s">
        <v>83</v>
      </c>
      <c r="AX61" s="10" t="s">
        <v>83</v>
      </c>
      <c r="AY61" s="10" t="s">
        <v>87</v>
      </c>
      <c r="AZ61" s="10" t="s">
        <v>87</v>
      </c>
      <c r="BA61" s="10" t="s">
        <v>87</v>
      </c>
      <c r="BB61" s="10" t="s">
        <v>83</v>
      </c>
    </row>
    <row r="62" spans="1:54" x14ac:dyDescent="0.25">
      <c r="A62" s="2">
        <v>60</v>
      </c>
      <c r="B62" s="2" t="s">
        <v>168</v>
      </c>
      <c r="E62" s="7" t="s">
        <v>84</v>
      </c>
      <c r="F62" s="7" t="s">
        <v>86</v>
      </c>
      <c r="G62" s="7" t="s">
        <v>86</v>
      </c>
      <c r="H62" s="7" t="s">
        <v>129</v>
      </c>
      <c r="I62" s="7" t="s">
        <v>84</v>
      </c>
      <c r="J62" s="7" t="s">
        <v>92</v>
      </c>
      <c r="K62" s="7" t="s">
        <v>91</v>
      </c>
      <c r="L62" s="7" t="s">
        <v>91</v>
      </c>
      <c r="M62" s="7" t="s">
        <v>92</v>
      </c>
      <c r="N62" s="7" t="s">
        <v>84</v>
      </c>
      <c r="O62" s="7" t="s">
        <v>92</v>
      </c>
      <c r="P62" s="7" t="s">
        <v>86</v>
      </c>
      <c r="Q62" s="7" t="s">
        <v>82</v>
      </c>
      <c r="R62" s="7" t="s">
        <v>84</v>
      </c>
      <c r="S62" s="7" t="s">
        <v>85</v>
      </c>
      <c r="T62" s="7" t="s">
        <v>85</v>
      </c>
      <c r="U62" s="7" t="s">
        <v>82</v>
      </c>
      <c r="V62" s="7" t="s">
        <v>86</v>
      </c>
      <c r="W62" s="7" t="s">
        <v>82</v>
      </c>
      <c r="X62" s="7" t="s">
        <v>84</v>
      </c>
      <c r="Y62" s="7" t="s">
        <v>86</v>
      </c>
      <c r="Z62" s="7" t="s">
        <v>84</v>
      </c>
      <c r="AA62" s="7" t="s">
        <v>145</v>
      </c>
      <c r="AB62" s="7" t="s">
        <v>82</v>
      </c>
      <c r="AC62" s="7" t="s">
        <v>85</v>
      </c>
      <c r="AD62" s="10" t="s">
        <v>83</v>
      </c>
      <c r="AE62" s="10" t="s">
        <v>87</v>
      </c>
      <c r="AF62" s="10" t="s">
        <v>87</v>
      </c>
      <c r="AG62" s="10" t="s">
        <v>94</v>
      </c>
      <c r="AH62" s="10" t="s">
        <v>83</v>
      </c>
      <c r="AI62" s="10" t="s">
        <v>87</v>
      </c>
      <c r="AJ62" s="10" t="s">
        <v>89</v>
      </c>
      <c r="AK62" s="10" t="s">
        <v>89</v>
      </c>
      <c r="AL62" s="10" t="s">
        <v>87</v>
      </c>
      <c r="AM62" s="10" t="s">
        <v>83</v>
      </c>
      <c r="AN62" s="10" t="s">
        <v>87</v>
      </c>
      <c r="AO62" s="10" t="s">
        <v>87</v>
      </c>
      <c r="AP62" s="10" t="s">
        <v>83</v>
      </c>
      <c r="AQ62" s="10" t="s">
        <v>83</v>
      </c>
      <c r="AR62" s="10" t="s">
        <v>86</v>
      </c>
      <c r="AS62" s="10" t="s">
        <v>86</v>
      </c>
      <c r="AT62" s="10" t="s">
        <v>83</v>
      </c>
      <c r="AU62" s="10" t="s">
        <v>87</v>
      </c>
      <c r="AV62" s="10" t="s">
        <v>83</v>
      </c>
      <c r="AW62" s="10" t="s">
        <v>83</v>
      </c>
      <c r="AX62" s="10" t="s">
        <v>87</v>
      </c>
      <c r="AY62" s="10" t="s">
        <v>83</v>
      </c>
      <c r="AZ62" s="10" t="s">
        <v>83</v>
      </c>
      <c r="BA62" s="10" t="s">
        <v>83</v>
      </c>
      <c r="BB62" s="10" t="s">
        <v>86</v>
      </c>
    </row>
    <row r="63" spans="1:54" x14ac:dyDescent="0.25">
      <c r="A63" s="2">
        <v>61</v>
      </c>
      <c r="B63" s="2" t="s">
        <v>169</v>
      </c>
      <c r="E63" s="7" t="s">
        <v>86</v>
      </c>
      <c r="F63" s="7" t="s">
        <v>86</v>
      </c>
      <c r="G63" s="7" t="s">
        <v>82</v>
      </c>
      <c r="H63" s="7" t="s">
        <v>86</v>
      </c>
      <c r="I63" s="7" t="s">
        <v>86</v>
      </c>
      <c r="J63" s="7" t="s">
        <v>86</v>
      </c>
      <c r="K63" s="7" t="s">
        <v>86</v>
      </c>
      <c r="L63" s="7" t="s">
        <v>86</v>
      </c>
      <c r="M63" s="7" t="s">
        <v>82</v>
      </c>
      <c r="N63" s="7" t="s">
        <v>86</v>
      </c>
      <c r="O63" s="7" t="s">
        <v>86</v>
      </c>
      <c r="P63" s="7" t="s">
        <v>86</v>
      </c>
      <c r="Q63" s="7" t="s">
        <v>82</v>
      </c>
      <c r="R63" s="7" t="s">
        <v>82</v>
      </c>
      <c r="S63" s="7" t="s">
        <v>86</v>
      </c>
      <c r="T63" s="7" t="s">
        <v>86</v>
      </c>
      <c r="U63" s="7" t="s">
        <v>86</v>
      </c>
      <c r="V63" s="7" t="s">
        <v>86</v>
      </c>
      <c r="W63" s="7" t="s">
        <v>86</v>
      </c>
      <c r="X63" s="7" t="s">
        <v>86</v>
      </c>
      <c r="Y63" s="7" t="s">
        <v>86</v>
      </c>
      <c r="Z63" s="7" t="s">
        <v>82</v>
      </c>
      <c r="AA63" s="7" t="s">
        <v>86</v>
      </c>
      <c r="AB63" s="7" t="s">
        <v>86</v>
      </c>
      <c r="AC63" s="7" t="s">
        <v>86</v>
      </c>
      <c r="AD63" s="10" t="s">
        <v>87</v>
      </c>
      <c r="AE63" s="10" t="s">
        <v>87</v>
      </c>
      <c r="AF63" s="10" t="s">
        <v>83</v>
      </c>
      <c r="AG63" s="10" t="s">
        <v>87</v>
      </c>
      <c r="AH63" s="10" t="s">
        <v>87</v>
      </c>
      <c r="AI63" s="10" t="s">
        <v>87</v>
      </c>
      <c r="AJ63" s="10" t="s">
        <v>87</v>
      </c>
      <c r="AK63" s="10" t="s">
        <v>87</v>
      </c>
      <c r="AL63" s="10" t="s">
        <v>83</v>
      </c>
      <c r="AM63" s="10" t="s">
        <v>87</v>
      </c>
      <c r="AN63" s="10" t="s">
        <v>87</v>
      </c>
      <c r="AO63" s="10" t="s">
        <v>87</v>
      </c>
      <c r="AP63" s="10" t="s">
        <v>83</v>
      </c>
      <c r="AQ63" s="10" t="s">
        <v>83</v>
      </c>
      <c r="AR63" s="10" t="s">
        <v>87</v>
      </c>
      <c r="AS63" s="10" t="s">
        <v>87</v>
      </c>
      <c r="AT63" s="10" t="s">
        <v>87</v>
      </c>
      <c r="AU63" s="10" t="s">
        <v>87</v>
      </c>
      <c r="AV63" s="10" t="s">
        <v>87</v>
      </c>
      <c r="AW63" s="10" t="s">
        <v>87</v>
      </c>
      <c r="AX63" s="10" t="s">
        <v>87</v>
      </c>
      <c r="AY63" s="10" t="s">
        <v>83</v>
      </c>
      <c r="AZ63" s="10" t="s">
        <v>87</v>
      </c>
      <c r="BA63" s="10" t="s">
        <v>87</v>
      </c>
      <c r="BB63" s="10" t="s">
        <v>87</v>
      </c>
    </row>
    <row r="64" spans="1:54" x14ac:dyDescent="0.25">
      <c r="A64" s="2">
        <v>62</v>
      </c>
      <c r="B64" s="2" t="s">
        <v>170</v>
      </c>
      <c r="E64" s="7" t="s">
        <v>86</v>
      </c>
      <c r="F64" s="7" t="s">
        <v>86</v>
      </c>
      <c r="G64" s="7" t="s">
        <v>86</v>
      </c>
      <c r="H64" s="7" t="s">
        <v>86</v>
      </c>
      <c r="I64" s="7" t="s">
        <v>86</v>
      </c>
      <c r="J64" s="7" t="s">
        <v>86</v>
      </c>
      <c r="K64" s="7" t="s">
        <v>86</v>
      </c>
      <c r="L64" s="7" t="s">
        <v>86</v>
      </c>
      <c r="M64" s="7" t="s">
        <v>86</v>
      </c>
      <c r="N64" s="7" t="s">
        <v>86</v>
      </c>
      <c r="O64" s="7" t="s">
        <v>86</v>
      </c>
      <c r="P64" s="7" t="s">
        <v>86</v>
      </c>
      <c r="Q64" s="7" t="s">
        <v>86</v>
      </c>
      <c r="R64" s="7" t="s">
        <v>82</v>
      </c>
      <c r="S64" s="7" t="s">
        <v>86</v>
      </c>
      <c r="T64" s="7" t="s">
        <v>86</v>
      </c>
      <c r="U64" s="7" t="s">
        <v>82</v>
      </c>
      <c r="V64" s="7" t="s">
        <v>86</v>
      </c>
      <c r="W64" s="7" t="s">
        <v>86</v>
      </c>
      <c r="X64" s="7" t="s">
        <v>86</v>
      </c>
      <c r="Y64" s="7" t="s">
        <v>86</v>
      </c>
      <c r="Z64" s="7" t="s">
        <v>86</v>
      </c>
      <c r="AA64" s="7" t="s">
        <v>86</v>
      </c>
      <c r="AB64" s="7" t="s">
        <v>86</v>
      </c>
      <c r="AC64" s="7" t="s">
        <v>86</v>
      </c>
      <c r="AD64" s="10" t="s">
        <v>87</v>
      </c>
      <c r="AE64" s="10" t="s">
        <v>87</v>
      </c>
      <c r="AF64" s="10" t="s">
        <v>87</v>
      </c>
      <c r="AG64" s="10" t="s">
        <v>87</v>
      </c>
      <c r="AH64" s="10" t="s">
        <v>87</v>
      </c>
      <c r="AI64" s="10" t="s">
        <v>87</v>
      </c>
      <c r="AJ64" s="10" t="s">
        <v>87</v>
      </c>
      <c r="AK64" s="10" t="s">
        <v>87</v>
      </c>
      <c r="AL64" s="10" t="s">
        <v>87</v>
      </c>
      <c r="AM64" s="10" t="s">
        <v>87</v>
      </c>
      <c r="AN64" s="10" t="s">
        <v>87</v>
      </c>
      <c r="AO64" s="10" t="s">
        <v>87</v>
      </c>
      <c r="AP64" s="10" t="s">
        <v>87</v>
      </c>
      <c r="AQ64" s="10" t="s">
        <v>83</v>
      </c>
      <c r="AR64" s="10" t="s">
        <v>87</v>
      </c>
      <c r="AS64" s="10" t="s">
        <v>87</v>
      </c>
      <c r="AT64" s="10" t="s">
        <v>83</v>
      </c>
      <c r="AU64" s="10" t="s">
        <v>87</v>
      </c>
      <c r="AV64" s="10" t="s">
        <v>87</v>
      </c>
      <c r="AW64" s="10" t="s">
        <v>87</v>
      </c>
      <c r="AX64" s="10" t="s">
        <v>87</v>
      </c>
      <c r="AY64" s="10" t="s">
        <v>87</v>
      </c>
      <c r="AZ64" s="10" t="s">
        <v>87</v>
      </c>
      <c r="BA64" s="10" t="s">
        <v>87</v>
      </c>
      <c r="BB64" s="10" t="s">
        <v>87</v>
      </c>
    </row>
    <row r="65" spans="1:59" x14ac:dyDescent="0.25">
      <c r="A65" s="2">
        <v>63</v>
      </c>
      <c r="B65" s="2" t="s">
        <v>171</v>
      </c>
      <c r="E65" s="7" t="s">
        <v>92</v>
      </c>
      <c r="F65" s="7" t="s">
        <v>92</v>
      </c>
      <c r="G65" s="7" t="s">
        <v>84</v>
      </c>
      <c r="H65" s="7" t="s">
        <v>86</v>
      </c>
      <c r="I65" s="7" t="s">
        <v>86</v>
      </c>
      <c r="J65" s="7" t="s">
        <v>92</v>
      </c>
      <c r="K65" s="7" t="s">
        <v>84</v>
      </c>
      <c r="L65" s="7" t="s">
        <v>86</v>
      </c>
      <c r="M65" s="7" t="s">
        <v>84</v>
      </c>
      <c r="N65" s="7" t="s">
        <v>91</v>
      </c>
      <c r="O65" s="7" t="s">
        <v>84</v>
      </c>
      <c r="P65" s="7" t="s">
        <v>92</v>
      </c>
      <c r="Q65" s="7" t="s">
        <v>84</v>
      </c>
      <c r="R65" s="7" t="s">
        <v>84</v>
      </c>
      <c r="S65" s="7" t="s">
        <v>92</v>
      </c>
      <c r="T65" s="7" t="s">
        <v>92</v>
      </c>
      <c r="U65" s="7" t="s">
        <v>91</v>
      </c>
      <c r="V65" s="7" t="s">
        <v>82</v>
      </c>
      <c r="W65" s="7" t="s">
        <v>86</v>
      </c>
      <c r="X65" s="7" t="s">
        <v>86</v>
      </c>
      <c r="Y65" s="7" t="s">
        <v>92</v>
      </c>
      <c r="Z65" s="7" t="s">
        <v>92</v>
      </c>
      <c r="AA65" s="7" t="s">
        <v>92</v>
      </c>
      <c r="AB65" s="7" t="s">
        <v>92</v>
      </c>
      <c r="AC65" s="7" t="s">
        <v>85</v>
      </c>
      <c r="AD65" s="10" t="s">
        <v>87</v>
      </c>
      <c r="AE65" s="10" t="s">
        <v>87</v>
      </c>
      <c r="AF65" s="10" t="s">
        <v>83</v>
      </c>
      <c r="AG65" s="10" t="s">
        <v>87</v>
      </c>
      <c r="AH65" s="10" t="s">
        <v>87</v>
      </c>
      <c r="AI65" s="10" t="s">
        <v>87</v>
      </c>
      <c r="AJ65" s="10" t="s">
        <v>83</v>
      </c>
      <c r="AK65" s="10" t="s">
        <v>87</v>
      </c>
      <c r="AL65" s="10" t="s">
        <v>83</v>
      </c>
      <c r="AM65" s="10" t="s">
        <v>89</v>
      </c>
      <c r="AN65" s="10" t="s">
        <v>83</v>
      </c>
      <c r="AO65" s="10" t="s">
        <v>87</v>
      </c>
      <c r="AP65" s="10" t="s">
        <v>83</v>
      </c>
      <c r="AQ65" s="10" t="s">
        <v>83</v>
      </c>
      <c r="AR65" s="10" t="s">
        <v>87</v>
      </c>
      <c r="AS65" s="10" t="s">
        <v>87</v>
      </c>
      <c r="AT65" s="10" t="s">
        <v>89</v>
      </c>
      <c r="AU65" s="10" t="s">
        <v>83</v>
      </c>
      <c r="AV65" s="10" t="s">
        <v>87</v>
      </c>
      <c r="AW65" s="10" t="s">
        <v>87</v>
      </c>
      <c r="AX65" s="10" t="s">
        <v>87</v>
      </c>
      <c r="AY65" s="10" t="s">
        <v>87</v>
      </c>
      <c r="AZ65" s="10" t="s">
        <v>87</v>
      </c>
      <c r="BA65" s="10" t="s">
        <v>87</v>
      </c>
      <c r="BB65" s="10" t="s">
        <v>86</v>
      </c>
    </row>
    <row r="66" spans="1:59" x14ac:dyDescent="0.25">
      <c r="A66" s="2">
        <v>64</v>
      </c>
      <c r="B66" s="2" t="s">
        <v>172</v>
      </c>
      <c r="E66" s="7" t="s">
        <v>86</v>
      </c>
      <c r="F66" s="7" t="s">
        <v>86</v>
      </c>
      <c r="G66" s="7" t="s">
        <v>86</v>
      </c>
      <c r="H66" s="7" t="s">
        <v>86</v>
      </c>
      <c r="I66" s="7" t="s">
        <v>86</v>
      </c>
      <c r="J66" s="7" t="s">
        <v>88</v>
      </c>
      <c r="K66" s="7" t="s">
        <v>86</v>
      </c>
      <c r="L66" s="7" t="s">
        <v>86</v>
      </c>
      <c r="M66" s="7" t="s">
        <v>86</v>
      </c>
      <c r="N66" s="7" t="s">
        <v>86</v>
      </c>
      <c r="O66" s="7" t="s">
        <v>86</v>
      </c>
      <c r="P66" s="7" t="s">
        <v>92</v>
      </c>
      <c r="Q66" s="7" t="s">
        <v>86</v>
      </c>
      <c r="R66" s="7" t="s">
        <v>86</v>
      </c>
      <c r="S66" s="7" t="s">
        <v>86</v>
      </c>
      <c r="T66" s="7" t="s">
        <v>86</v>
      </c>
      <c r="U66" s="7" t="s">
        <v>92</v>
      </c>
      <c r="V66" s="7" t="s">
        <v>86</v>
      </c>
      <c r="W66" s="7" t="s">
        <v>86</v>
      </c>
      <c r="X66" s="7" t="s">
        <v>86</v>
      </c>
      <c r="Y66" s="7" t="s">
        <v>86</v>
      </c>
      <c r="Z66" s="7" t="s">
        <v>86</v>
      </c>
      <c r="AA66" s="7" t="s">
        <v>86</v>
      </c>
      <c r="AB66" s="7" t="s">
        <v>86</v>
      </c>
      <c r="AC66" s="7" t="s">
        <v>86</v>
      </c>
      <c r="AD66" s="10" t="s">
        <v>87</v>
      </c>
      <c r="AE66" s="10" t="s">
        <v>87</v>
      </c>
      <c r="AF66" s="10" t="s">
        <v>87</v>
      </c>
      <c r="AG66" s="10" t="s">
        <v>87</v>
      </c>
      <c r="AH66" s="10" t="s">
        <v>87</v>
      </c>
      <c r="AI66" s="10" t="s">
        <v>89</v>
      </c>
      <c r="AJ66" s="10" t="s">
        <v>87</v>
      </c>
      <c r="AK66" s="10" t="s">
        <v>87</v>
      </c>
      <c r="AL66" s="10" t="s">
        <v>87</v>
      </c>
      <c r="AM66" s="10" t="s">
        <v>87</v>
      </c>
      <c r="AN66" s="10" t="s">
        <v>87</v>
      </c>
      <c r="AO66" s="10" t="s">
        <v>87</v>
      </c>
      <c r="AP66" s="10" t="s">
        <v>87</v>
      </c>
      <c r="AQ66" s="10" t="s">
        <v>87</v>
      </c>
      <c r="AR66" s="10" t="s">
        <v>87</v>
      </c>
      <c r="AS66" s="10" t="s">
        <v>87</v>
      </c>
      <c r="AT66" s="10" t="s">
        <v>87</v>
      </c>
      <c r="AU66" s="10" t="s">
        <v>87</v>
      </c>
      <c r="AV66" s="10" t="s">
        <v>87</v>
      </c>
      <c r="AW66" s="10" t="s">
        <v>87</v>
      </c>
      <c r="AX66" s="10" t="s">
        <v>87</v>
      </c>
      <c r="AY66" s="10" t="s">
        <v>87</v>
      </c>
      <c r="AZ66" s="10" t="s">
        <v>87</v>
      </c>
      <c r="BA66" s="10" t="s">
        <v>87</v>
      </c>
      <c r="BB66" s="10" t="s">
        <v>87</v>
      </c>
    </row>
    <row r="67" spans="1:59" x14ac:dyDescent="0.25">
      <c r="A67" s="2">
        <v>65</v>
      </c>
      <c r="B67" s="2" t="s">
        <v>173</v>
      </c>
      <c r="E67" s="7" t="s">
        <v>138</v>
      </c>
      <c r="F67" s="7" t="s">
        <v>92</v>
      </c>
      <c r="G67" s="7" t="s">
        <v>82</v>
      </c>
      <c r="H67" s="7" t="s">
        <v>85</v>
      </c>
      <c r="I67" s="7" t="s">
        <v>91</v>
      </c>
      <c r="J67" s="7" t="s">
        <v>86</v>
      </c>
      <c r="K67" s="7" t="s">
        <v>86</v>
      </c>
      <c r="L67" s="7" t="s">
        <v>84</v>
      </c>
      <c r="M67" s="7" t="s">
        <v>86</v>
      </c>
      <c r="N67" s="7" t="s">
        <v>84</v>
      </c>
      <c r="O67" s="7" t="s">
        <v>85</v>
      </c>
      <c r="P67" s="7" t="s">
        <v>86</v>
      </c>
      <c r="Q67" s="7" t="s">
        <v>92</v>
      </c>
      <c r="R67" s="7" t="s">
        <v>84</v>
      </c>
      <c r="S67" s="7" t="s">
        <v>84</v>
      </c>
      <c r="T67" s="7" t="s">
        <v>82</v>
      </c>
      <c r="U67" s="7" t="s">
        <v>85</v>
      </c>
      <c r="V67" s="7" t="s">
        <v>84</v>
      </c>
      <c r="W67" s="7" t="s">
        <v>84</v>
      </c>
      <c r="X67" s="7" t="s">
        <v>145</v>
      </c>
      <c r="Y67" s="7" t="s">
        <v>174</v>
      </c>
      <c r="Z67" s="7" t="s">
        <v>91</v>
      </c>
      <c r="AA67" s="7" t="s">
        <v>84</v>
      </c>
      <c r="AB67" s="7" t="s">
        <v>86</v>
      </c>
      <c r="AC67" s="7" t="s">
        <v>85</v>
      </c>
      <c r="AD67" s="10" t="s">
        <v>94</v>
      </c>
      <c r="AE67" s="10" t="s">
        <v>87</v>
      </c>
      <c r="AF67" s="10" t="s">
        <v>83</v>
      </c>
      <c r="AG67" s="10" t="s">
        <v>86</v>
      </c>
      <c r="AH67" s="10" t="s">
        <v>89</v>
      </c>
      <c r="AI67" s="10" t="s">
        <v>87</v>
      </c>
      <c r="AJ67" s="10" t="s">
        <v>87</v>
      </c>
      <c r="AK67" s="10" t="s">
        <v>83</v>
      </c>
      <c r="AL67" s="10" t="s">
        <v>87</v>
      </c>
      <c r="AM67" s="10" t="s">
        <v>83</v>
      </c>
      <c r="AN67" s="10" t="s">
        <v>86</v>
      </c>
      <c r="AO67" s="10" t="s">
        <v>87</v>
      </c>
      <c r="AP67" s="10" t="s">
        <v>87</v>
      </c>
      <c r="AQ67" s="10" t="s">
        <v>83</v>
      </c>
      <c r="AR67" s="10" t="s">
        <v>83</v>
      </c>
      <c r="AS67" s="10" t="s">
        <v>83</v>
      </c>
      <c r="AT67" s="10" t="s">
        <v>86</v>
      </c>
      <c r="AU67" s="10" t="s">
        <v>83</v>
      </c>
      <c r="AV67" s="10" t="s">
        <v>83</v>
      </c>
      <c r="AW67" s="10" t="s">
        <v>83</v>
      </c>
      <c r="AX67" s="10" t="s">
        <v>94</v>
      </c>
      <c r="AY67" s="10" t="s">
        <v>89</v>
      </c>
      <c r="AZ67" s="10" t="s">
        <v>83</v>
      </c>
      <c r="BA67" s="10" t="s">
        <v>87</v>
      </c>
      <c r="BB67" s="10" t="s">
        <v>86</v>
      </c>
    </row>
    <row r="68" spans="1:59" x14ac:dyDescent="0.25">
      <c r="A68" s="2">
        <v>66</v>
      </c>
      <c r="B68" s="2" t="s">
        <v>175</v>
      </c>
      <c r="E68" s="7" t="s">
        <v>86</v>
      </c>
      <c r="F68" s="7" t="s">
        <v>86</v>
      </c>
      <c r="G68" s="7" t="s">
        <v>82</v>
      </c>
      <c r="H68" s="7" t="s">
        <v>84</v>
      </c>
      <c r="I68" s="7" t="s">
        <v>86</v>
      </c>
      <c r="J68" s="7" t="s">
        <v>82</v>
      </c>
      <c r="K68" s="7" t="s">
        <v>86</v>
      </c>
      <c r="L68" s="7" t="s">
        <v>86</v>
      </c>
      <c r="M68" s="7" t="s">
        <v>82</v>
      </c>
      <c r="N68" s="7" t="s">
        <v>82</v>
      </c>
      <c r="O68" s="7" t="s">
        <v>86</v>
      </c>
      <c r="P68" s="7" t="s">
        <v>86</v>
      </c>
      <c r="Q68" s="7" t="s">
        <v>86</v>
      </c>
      <c r="R68" s="7" t="s">
        <v>86</v>
      </c>
      <c r="S68" s="7" t="s">
        <v>86</v>
      </c>
      <c r="T68" s="7" t="s">
        <v>86</v>
      </c>
      <c r="U68" s="7" t="s">
        <v>84</v>
      </c>
      <c r="V68" s="7" t="s">
        <v>86</v>
      </c>
      <c r="W68" s="7" t="s">
        <v>92</v>
      </c>
      <c r="X68" s="7" t="s">
        <v>86</v>
      </c>
      <c r="Y68" s="7" t="s">
        <v>82</v>
      </c>
      <c r="Z68" s="7" t="s">
        <v>82</v>
      </c>
      <c r="AA68" s="7" t="s">
        <v>84</v>
      </c>
      <c r="AB68" s="7" t="s">
        <v>91</v>
      </c>
      <c r="AC68" s="7" t="s">
        <v>86</v>
      </c>
      <c r="AD68" s="10" t="s">
        <v>87</v>
      </c>
      <c r="AE68" s="10" t="s">
        <v>87</v>
      </c>
      <c r="AF68" s="10" t="s">
        <v>83</v>
      </c>
      <c r="AG68" s="10" t="s">
        <v>83</v>
      </c>
      <c r="AH68" s="10" t="s">
        <v>87</v>
      </c>
      <c r="AI68" s="10" t="s">
        <v>83</v>
      </c>
      <c r="AJ68" s="10" t="s">
        <v>87</v>
      </c>
      <c r="AK68" s="10" t="s">
        <v>87</v>
      </c>
      <c r="AL68" s="10" t="s">
        <v>83</v>
      </c>
      <c r="AM68" s="10" t="s">
        <v>83</v>
      </c>
      <c r="AN68" s="10" t="s">
        <v>87</v>
      </c>
      <c r="AO68" s="10" t="s">
        <v>87</v>
      </c>
      <c r="AP68" s="10" t="s">
        <v>87</v>
      </c>
      <c r="AQ68" s="10" t="s">
        <v>87</v>
      </c>
      <c r="AR68" s="10" t="s">
        <v>87</v>
      </c>
      <c r="AS68" s="10" t="s">
        <v>87</v>
      </c>
      <c r="AT68" s="10" t="s">
        <v>83</v>
      </c>
      <c r="AU68" s="10" t="s">
        <v>87</v>
      </c>
      <c r="AV68" s="10" t="s">
        <v>87</v>
      </c>
      <c r="AW68" s="10" t="s">
        <v>87</v>
      </c>
      <c r="AX68" s="10" t="s">
        <v>83</v>
      </c>
      <c r="AY68" s="10" t="s">
        <v>83</v>
      </c>
      <c r="AZ68" s="10" t="s">
        <v>83</v>
      </c>
      <c r="BA68" s="10" t="s">
        <v>89</v>
      </c>
      <c r="BB68" s="10" t="s">
        <v>87</v>
      </c>
    </row>
    <row r="69" spans="1:59" x14ac:dyDescent="0.25">
      <c r="A69" s="2">
        <v>67</v>
      </c>
      <c r="B69" s="2" t="s">
        <v>176</v>
      </c>
      <c r="E69" s="7" t="s">
        <v>86</v>
      </c>
      <c r="F69" s="7" t="s">
        <v>86</v>
      </c>
      <c r="G69" s="7" t="s">
        <v>86</v>
      </c>
      <c r="H69" s="7" t="s">
        <v>86</v>
      </c>
      <c r="I69" s="7" t="s">
        <v>86</v>
      </c>
      <c r="J69" s="7" t="s">
        <v>86</v>
      </c>
      <c r="K69" s="7" t="s">
        <v>86</v>
      </c>
      <c r="L69" s="7" t="s">
        <v>86</v>
      </c>
      <c r="M69" s="7" t="s">
        <v>86</v>
      </c>
      <c r="N69" s="7" t="s">
        <v>86</v>
      </c>
      <c r="O69" s="7" t="s">
        <v>86</v>
      </c>
      <c r="P69" s="7" t="s">
        <v>86</v>
      </c>
      <c r="Q69" s="7" t="s">
        <v>86</v>
      </c>
      <c r="R69" s="7" t="s">
        <v>84</v>
      </c>
      <c r="S69" s="7" t="s">
        <v>86</v>
      </c>
      <c r="T69" s="7" t="s">
        <v>82</v>
      </c>
      <c r="U69" s="7" t="s">
        <v>91</v>
      </c>
      <c r="V69" s="7" t="s">
        <v>86</v>
      </c>
      <c r="W69" s="7" t="s">
        <v>86</v>
      </c>
      <c r="X69" s="7" t="s">
        <v>82</v>
      </c>
      <c r="Y69" s="7" t="s">
        <v>86</v>
      </c>
      <c r="Z69" s="7" t="s">
        <v>86</v>
      </c>
      <c r="AA69" s="7" t="s">
        <v>86</v>
      </c>
      <c r="AB69" s="7" t="s">
        <v>86</v>
      </c>
      <c r="AC69" s="7" t="s">
        <v>82</v>
      </c>
      <c r="AD69" s="10" t="s">
        <v>87</v>
      </c>
      <c r="AE69" s="10" t="s">
        <v>87</v>
      </c>
      <c r="AF69" s="10" t="s">
        <v>87</v>
      </c>
      <c r="AG69" s="10" t="s">
        <v>87</v>
      </c>
      <c r="AH69" s="10" t="s">
        <v>87</v>
      </c>
      <c r="AI69" s="10" t="s">
        <v>87</v>
      </c>
      <c r="AJ69" s="10" t="s">
        <v>87</v>
      </c>
      <c r="AK69" s="10" t="s">
        <v>87</v>
      </c>
      <c r="AL69" s="10" t="s">
        <v>87</v>
      </c>
      <c r="AM69" s="10" t="s">
        <v>87</v>
      </c>
      <c r="AN69" s="10" t="s">
        <v>87</v>
      </c>
      <c r="AO69" s="10" t="s">
        <v>87</v>
      </c>
      <c r="AP69" s="10" t="s">
        <v>87</v>
      </c>
      <c r="AQ69" s="10" t="s">
        <v>83</v>
      </c>
      <c r="AR69" s="10" t="s">
        <v>87</v>
      </c>
      <c r="AS69" s="10" t="s">
        <v>83</v>
      </c>
      <c r="AT69" s="10" t="s">
        <v>89</v>
      </c>
      <c r="AU69" s="10" t="s">
        <v>87</v>
      </c>
      <c r="AV69" s="10" t="s">
        <v>87</v>
      </c>
      <c r="AW69" s="10" t="s">
        <v>83</v>
      </c>
      <c r="AX69" s="10" t="s">
        <v>87</v>
      </c>
      <c r="AY69" s="10" t="s">
        <v>87</v>
      </c>
      <c r="AZ69" s="10" t="s">
        <v>87</v>
      </c>
      <c r="BA69" s="10" t="s">
        <v>87</v>
      </c>
      <c r="BB69" s="10" t="s">
        <v>83</v>
      </c>
    </row>
    <row r="70" spans="1:59" x14ac:dyDescent="0.25">
      <c r="A70" s="2">
        <v>68</v>
      </c>
      <c r="B70" s="2" t="s">
        <v>177</v>
      </c>
      <c r="E70" s="7" t="s">
        <v>86</v>
      </c>
      <c r="F70" s="7" t="s">
        <v>84</v>
      </c>
      <c r="G70" s="7" t="s">
        <v>84</v>
      </c>
      <c r="H70" s="7" t="s">
        <v>86</v>
      </c>
      <c r="I70" s="7" t="s">
        <v>84</v>
      </c>
      <c r="J70" s="7" t="s">
        <v>86</v>
      </c>
      <c r="K70" s="7" t="s">
        <v>91</v>
      </c>
      <c r="L70" s="7" t="s">
        <v>86</v>
      </c>
      <c r="M70" s="7" t="s">
        <v>86</v>
      </c>
      <c r="N70" s="7" t="s">
        <v>84</v>
      </c>
      <c r="O70" s="7" t="s">
        <v>92</v>
      </c>
      <c r="P70" s="7" t="s">
        <v>86</v>
      </c>
      <c r="Q70" s="7" t="s">
        <v>82</v>
      </c>
      <c r="R70" s="7" t="s">
        <v>82</v>
      </c>
      <c r="S70" s="7" t="s">
        <v>84</v>
      </c>
      <c r="T70" s="7" t="s">
        <v>138</v>
      </c>
      <c r="U70" s="7" t="s">
        <v>86</v>
      </c>
      <c r="V70" s="7" t="s">
        <v>82</v>
      </c>
      <c r="W70" s="7" t="s">
        <v>86</v>
      </c>
      <c r="X70" s="7" t="s">
        <v>82</v>
      </c>
      <c r="Y70" s="7" t="s">
        <v>86</v>
      </c>
      <c r="Z70" s="7" t="s">
        <v>86</v>
      </c>
      <c r="AA70" s="7" t="s">
        <v>84</v>
      </c>
      <c r="AB70" s="7" t="s">
        <v>82</v>
      </c>
      <c r="AC70" s="7" t="s">
        <v>84</v>
      </c>
      <c r="AD70" s="10" t="s">
        <v>87</v>
      </c>
      <c r="AE70" s="10" t="s">
        <v>83</v>
      </c>
      <c r="AF70" s="10" t="s">
        <v>83</v>
      </c>
      <c r="AG70" s="10" t="s">
        <v>87</v>
      </c>
      <c r="AH70" s="10" t="s">
        <v>83</v>
      </c>
      <c r="AI70" s="10" t="s">
        <v>87</v>
      </c>
      <c r="AJ70" s="10" t="s">
        <v>89</v>
      </c>
      <c r="AK70" s="10" t="s">
        <v>87</v>
      </c>
      <c r="AL70" s="10" t="s">
        <v>87</v>
      </c>
      <c r="AM70" s="10" t="s">
        <v>83</v>
      </c>
      <c r="AN70" s="10" t="s">
        <v>87</v>
      </c>
      <c r="AO70" s="10" t="s">
        <v>87</v>
      </c>
      <c r="AP70" s="10" t="s">
        <v>83</v>
      </c>
      <c r="AQ70" s="10" t="s">
        <v>83</v>
      </c>
      <c r="AR70" s="10" t="s">
        <v>83</v>
      </c>
      <c r="AS70" s="10" t="s">
        <v>94</v>
      </c>
      <c r="AT70" s="10" t="s">
        <v>87</v>
      </c>
      <c r="AU70" s="10" t="s">
        <v>83</v>
      </c>
      <c r="AV70" s="10" t="s">
        <v>87</v>
      </c>
      <c r="AW70" s="10" t="s">
        <v>83</v>
      </c>
      <c r="AX70" s="10" t="s">
        <v>87</v>
      </c>
      <c r="AY70" s="10" t="s">
        <v>87</v>
      </c>
      <c r="AZ70" s="10" t="s">
        <v>83</v>
      </c>
      <c r="BA70" s="10" t="s">
        <v>83</v>
      </c>
      <c r="BB70" s="10" t="s">
        <v>83</v>
      </c>
    </row>
    <row r="71" spans="1:59" x14ac:dyDescent="0.25">
      <c r="A71" s="2">
        <v>69</v>
      </c>
      <c r="B71" s="2" t="s">
        <v>178</v>
      </c>
      <c r="E71" s="7" t="s">
        <v>84</v>
      </c>
      <c r="F71" s="7" t="s">
        <v>84</v>
      </c>
      <c r="G71" s="7" t="s">
        <v>86</v>
      </c>
      <c r="H71" s="7" t="s">
        <v>145</v>
      </c>
      <c r="I71" s="7" t="s">
        <v>84</v>
      </c>
      <c r="J71" s="7" t="s">
        <v>145</v>
      </c>
      <c r="K71" s="7" t="s">
        <v>84</v>
      </c>
      <c r="L71" s="7" t="s">
        <v>82</v>
      </c>
      <c r="M71" s="7" t="s">
        <v>82</v>
      </c>
      <c r="N71" s="7" t="s">
        <v>86</v>
      </c>
      <c r="O71" s="7" t="s">
        <v>84</v>
      </c>
      <c r="P71" s="7" t="s">
        <v>86</v>
      </c>
      <c r="Q71" s="7" t="s">
        <v>84</v>
      </c>
      <c r="R71" s="7" t="s">
        <v>84</v>
      </c>
      <c r="S71" s="7" t="s">
        <v>86</v>
      </c>
      <c r="T71" s="7" t="s">
        <v>88</v>
      </c>
      <c r="U71" s="7" t="s">
        <v>82</v>
      </c>
      <c r="V71" s="7" t="s">
        <v>84</v>
      </c>
      <c r="W71" s="7" t="s">
        <v>91</v>
      </c>
      <c r="X71" s="7" t="s">
        <v>86</v>
      </c>
      <c r="Y71" s="7" t="s">
        <v>84</v>
      </c>
      <c r="Z71" s="7" t="s">
        <v>84</v>
      </c>
      <c r="AA71" s="7" t="s">
        <v>84</v>
      </c>
      <c r="AB71" s="7" t="s">
        <v>84</v>
      </c>
      <c r="AC71" s="7" t="s">
        <v>85</v>
      </c>
      <c r="AD71" s="10" t="s">
        <v>83</v>
      </c>
      <c r="AE71" s="10" t="s">
        <v>83</v>
      </c>
      <c r="AF71" s="10" t="s">
        <v>87</v>
      </c>
      <c r="AG71" s="10" t="s">
        <v>83</v>
      </c>
      <c r="AH71" s="10" t="s">
        <v>83</v>
      </c>
      <c r="AI71" s="10" t="s">
        <v>83</v>
      </c>
      <c r="AJ71" s="10" t="s">
        <v>83</v>
      </c>
      <c r="AK71" s="10" t="s">
        <v>83</v>
      </c>
      <c r="AL71" s="10" t="s">
        <v>83</v>
      </c>
      <c r="AM71" s="10" t="s">
        <v>87</v>
      </c>
      <c r="AN71" s="10" t="s">
        <v>83</v>
      </c>
      <c r="AO71" s="10" t="s">
        <v>87</v>
      </c>
      <c r="AP71" s="10" t="s">
        <v>83</v>
      </c>
      <c r="AQ71" s="10" t="s">
        <v>83</v>
      </c>
      <c r="AR71" s="10" t="s">
        <v>87</v>
      </c>
      <c r="AS71" s="10" t="s">
        <v>89</v>
      </c>
      <c r="AT71" s="10" t="s">
        <v>83</v>
      </c>
      <c r="AU71" s="10" t="s">
        <v>83</v>
      </c>
      <c r="AV71" s="10" t="s">
        <v>89</v>
      </c>
      <c r="AW71" s="10" t="s">
        <v>87</v>
      </c>
      <c r="AX71" s="10" t="s">
        <v>83</v>
      </c>
      <c r="AY71" s="10" t="s">
        <v>83</v>
      </c>
      <c r="AZ71" s="10" t="s">
        <v>83</v>
      </c>
      <c r="BA71" s="10" t="s">
        <v>83</v>
      </c>
      <c r="BB71" s="10" t="s">
        <v>86</v>
      </c>
    </row>
    <row r="72" spans="1:59" x14ac:dyDescent="0.25">
      <c r="A72" s="2">
        <v>70</v>
      </c>
      <c r="B72" s="2" t="s">
        <v>179</v>
      </c>
      <c r="E72" s="7" t="s">
        <v>82</v>
      </c>
      <c r="F72" s="7" t="s">
        <v>84</v>
      </c>
      <c r="H72" s="7" t="s">
        <v>82</v>
      </c>
      <c r="I72" s="7" t="s">
        <v>86</v>
      </c>
      <c r="J72" s="7" t="s">
        <v>86</v>
      </c>
      <c r="L72" s="7" t="s">
        <v>86</v>
      </c>
      <c r="M72" s="7" t="s">
        <v>86</v>
      </c>
      <c r="N72" s="7" t="s">
        <v>86</v>
      </c>
      <c r="O72" s="7" t="s">
        <v>96</v>
      </c>
      <c r="P72" s="7" t="s">
        <v>96</v>
      </c>
      <c r="Q72" s="7" t="s">
        <v>96</v>
      </c>
      <c r="R72" s="7" t="s">
        <v>96</v>
      </c>
      <c r="S72" s="7" t="s">
        <v>86</v>
      </c>
      <c r="T72" s="7" t="s">
        <v>86</v>
      </c>
      <c r="U72" s="7" t="s">
        <v>86</v>
      </c>
      <c r="V72" s="7" t="s">
        <v>96</v>
      </c>
      <c r="W72" s="7" t="s">
        <v>86</v>
      </c>
      <c r="X72" s="7" t="s">
        <v>86</v>
      </c>
      <c r="Y72" s="7" t="s">
        <v>86</v>
      </c>
      <c r="Z72" s="7" t="s">
        <v>96</v>
      </c>
      <c r="AA72" s="7" t="s">
        <v>86</v>
      </c>
      <c r="AB72" s="7" t="s">
        <v>96</v>
      </c>
      <c r="AC72" s="7" t="s">
        <v>96</v>
      </c>
      <c r="AD72" s="10" t="s">
        <v>83</v>
      </c>
      <c r="AE72" s="10" t="s">
        <v>83</v>
      </c>
      <c r="AG72" s="10" t="s">
        <v>83</v>
      </c>
      <c r="AH72" s="10" t="s">
        <v>87</v>
      </c>
      <c r="AI72" s="10" t="s">
        <v>87</v>
      </c>
      <c r="AK72" s="10" t="s">
        <v>87</v>
      </c>
      <c r="AL72" s="10" t="s">
        <v>87</v>
      </c>
      <c r="AM72" s="10" t="s">
        <v>87</v>
      </c>
      <c r="AN72" s="10" t="s">
        <v>87</v>
      </c>
      <c r="AO72" s="10" t="s">
        <v>87</v>
      </c>
      <c r="AP72" s="10" t="s">
        <v>87</v>
      </c>
      <c r="AQ72" s="10" t="s">
        <v>87</v>
      </c>
      <c r="AR72" s="10" t="s">
        <v>87</v>
      </c>
      <c r="AS72" s="10" t="s">
        <v>87</v>
      </c>
      <c r="AT72" s="10" t="s">
        <v>87</v>
      </c>
      <c r="AU72" s="10" t="s">
        <v>87</v>
      </c>
      <c r="AV72" s="10" t="s">
        <v>87</v>
      </c>
      <c r="AW72" s="10" t="s">
        <v>87</v>
      </c>
      <c r="AX72" s="10" t="s">
        <v>87</v>
      </c>
      <c r="AY72" s="10" t="s">
        <v>87</v>
      </c>
      <c r="AZ72" s="10" t="s">
        <v>87</v>
      </c>
      <c r="BA72" s="10" t="s">
        <v>87</v>
      </c>
      <c r="BB72" s="10" t="s">
        <v>87</v>
      </c>
    </row>
    <row r="73" spans="1:59" x14ac:dyDescent="0.25">
      <c r="A73" s="2">
        <v>71</v>
      </c>
      <c r="B73" s="2" t="s">
        <v>180</v>
      </c>
      <c r="E73" s="7" t="s">
        <v>85</v>
      </c>
      <c r="F73" s="7" t="s">
        <v>96</v>
      </c>
      <c r="G73" s="7" t="s">
        <v>82</v>
      </c>
      <c r="H73" s="7" t="s">
        <v>84</v>
      </c>
      <c r="I73" s="7" t="s">
        <v>181</v>
      </c>
      <c r="J73" s="7" t="s">
        <v>85</v>
      </c>
      <c r="K73" s="7" t="s">
        <v>86</v>
      </c>
      <c r="L73" s="7" t="s">
        <v>85</v>
      </c>
      <c r="M73" s="7" t="s">
        <v>84</v>
      </c>
      <c r="N73" s="7" t="s">
        <v>84</v>
      </c>
      <c r="O73" s="7" t="s">
        <v>85</v>
      </c>
      <c r="P73" s="7" t="s">
        <v>86</v>
      </c>
      <c r="Q73" s="7" t="s">
        <v>85</v>
      </c>
      <c r="R73" s="7" t="s">
        <v>86</v>
      </c>
      <c r="S73" s="7" t="s">
        <v>82</v>
      </c>
      <c r="T73" s="7" t="s">
        <v>86</v>
      </c>
      <c r="U73" s="7" t="s">
        <v>86</v>
      </c>
      <c r="V73" s="7" t="s">
        <v>84</v>
      </c>
      <c r="W73" s="7" t="s">
        <v>84</v>
      </c>
      <c r="X73" s="7" t="s">
        <v>86</v>
      </c>
      <c r="Y73" s="7" t="s">
        <v>85</v>
      </c>
      <c r="Z73" s="7" t="s">
        <v>85</v>
      </c>
      <c r="AA73" s="7" t="s">
        <v>86</v>
      </c>
      <c r="AB73" s="7" t="s">
        <v>85</v>
      </c>
      <c r="AC73" s="7" t="s">
        <v>84</v>
      </c>
      <c r="AD73" s="10" t="s">
        <v>86</v>
      </c>
      <c r="AE73" s="10" t="s">
        <v>87</v>
      </c>
      <c r="AF73" s="10" t="s">
        <v>83</v>
      </c>
      <c r="AG73" s="10" t="s">
        <v>83</v>
      </c>
      <c r="AH73" s="10" t="s">
        <v>94</v>
      </c>
      <c r="AI73" s="10" t="s">
        <v>86</v>
      </c>
      <c r="AJ73" s="10" t="s">
        <v>87</v>
      </c>
      <c r="AK73" s="10" t="s">
        <v>86</v>
      </c>
      <c r="AL73" s="10" t="s">
        <v>83</v>
      </c>
      <c r="AM73" s="10" t="s">
        <v>83</v>
      </c>
      <c r="AN73" s="10" t="s">
        <v>86</v>
      </c>
      <c r="AO73" s="10" t="s">
        <v>87</v>
      </c>
      <c r="AP73" s="10" t="s">
        <v>86</v>
      </c>
      <c r="AQ73" s="10" t="s">
        <v>87</v>
      </c>
      <c r="AR73" s="10" t="s">
        <v>83</v>
      </c>
      <c r="AS73" s="10" t="s">
        <v>87</v>
      </c>
      <c r="AT73" s="10" t="s">
        <v>87</v>
      </c>
      <c r="AU73" s="10" t="s">
        <v>83</v>
      </c>
      <c r="AV73" s="10" t="s">
        <v>83</v>
      </c>
      <c r="AW73" s="10" t="s">
        <v>87</v>
      </c>
      <c r="AX73" s="10" t="s">
        <v>86</v>
      </c>
      <c r="AY73" s="10" t="s">
        <v>86</v>
      </c>
      <c r="AZ73" s="10" t="s">
        <v>87</v>
      </c>
      <c r="BA73" s="10" t="s">
        <v>86</v>
      </c>
      <c r="BB73" s="10" t="s">
        <v>83</v>
      </c>
      <c r="BG73" s="13" t="s">
        <v>182</v>
      </c>
    </row>
    <row r="74" spans="1:59" x14ac:dyDescent="0.25">
      <c r="A74" s="2">
        <v>72</v>
      </c>
      <c r="B74" s="2" t="s">
        <v>183</v>
      </c>
      <c r="E74" s="7" t="s">
        <v>82</v>
      </c>
      <c r="F74" s="7" t="s">
        <v>82</v>
      </c>
      <c r="G74" s="7" t="s">
        <v>86</v>
      </c>
      <c r="H74" s="7" t="s">
        <v>82</v>
      </c>
      <c r="I74" s="7" t="s">
        <v>86</v>
      </c>
      <c r="J74" s="7" t="s">
        <v>86</v>
      </c>
      <c r="K74" s="7" t="s">
        <v>86</v>
      </c>
      <c r="L74" s="7" t="s">
        <v>86</v>
      </c>
      <c r="M74" s="7" t="s">
        <v>86</v>
      </c>
      <c r="N74" s="7" t="s">
        <v>86</v>
      </c>
      <c r="O74" s="7" t="s">
        <v>82</v>
      </c>
      <c r="P74" s="7" t="s">
        <v>86</v>
      </c>
      <c r="Q74" s="7" t="s">
        <v>82</v>
      </c>
      <c r="R74" s="7" t="s">
        <v>91</v>
      </c>
      <c r="S74" s="7" t="s">
        <v>86</v>
      </c>
      <c r="T74" s="7" t="s">
        <v>86</v>
      </c>
      <c r="U74" s="7" t="s">
        <v>82</v>
      </c>
      <c r="V74" s="7" t="s">
        <v>86</v>
      </c>
      <c r="W74" s="7" t="s">
        <v>86</v>
      </c>
      <c r="X74" s="7" t="s">
        <v>86</v>
      </c>
      <c r="Y74" s="7" t="s">
        <v>86</v>
      </c>
      <c r="Z74" s="7" t="s">
        <v>86</v>
      </c>
      <c r="AA74" s="7" t="s">
        <v>86</v>
      </c>
      <c r="AB74" s="7" t="s">
        <v>82</v>
      </c>
      <c r="AC74" s="7" t="s">
        <v>86</v>
      </c>
      <c r="AD74" s="10" t="s">
        <v>83</v>
      </c>
      <c r="AE74" s="10" t="s">
        <v>83</v>
      </c>
      <c r="AF74" s="10" t="s">
        <v>87</v>
      </c>
      <c r="AG74" s="10" t="s">
        <v>83</v>
      </c>
      <c r="AH74" s="10" t="s">
        <v>87</v>
      </c>
      <c r="AI74" s="10" t="s">
        <v>87</v>
      </c>
      <c r="AJ74" s="10" t="s">
        <v>87</v>
      </c>
      <c r="AK74" s="10" t="s">
        <v>87</v>
      </c>
      <c r="AL74" s="10" t="s">
        <v>87</v>
      </c>
      <c r="AM74" s="10" t="s">
        <v>87</v>
      </c>
      <c r="AN74" s="10" t="s">
        <v>83</v>
      </c>
      <c r="AO74" s="10" t="s">
        <v>87</v>
      </c>
      <c r="AP74" s="10" t="s">
        <v>83</v>
      </c>
      <c r="AQ74" s="10" t="s">
        <v>89</v>
      </c>
      <c r="AR74" s="10" t="s">
        <v>87</v>
      </c>
      <c r="AS74" s="10" t="s">
        <v>87</v>
      </c>
      <c r="AT74" s="10" t="s">
        <v>83</v>
      </c>
      <c r="AU74" s="10" t="s">
        <v>87</v>
      </c>
      <c r="AV74" s="10" t="s">
        <v>87</v>
      </c>
      <c r="AW74" s="10" t="s">
        <v>87</v>
      </c>
      <c r="AX74" s="10" t="s">
        <v>87</v>
      </c>
      <c r="AY74" s="10" t="s">
        <v>87</v>
      </c>
      <c r="AZ74" s="10" t="s">
        <v>87</v>
      </c>
      <c r="BA74" s="10" t="s">
        <v>83</v>
      </c>
      <c r="BB74" s="10" t="s">
        <v>87</v>
      </c>
    </row>
    <row r="75" spans="1:59" x14ac:dyDescent="0.25">
      <c r="A75" s="2">
        <v>73</v>
      </c>
      <c r="B75" s="2" t="s">
        <v>184</v>
      </c>
      <c r="E75" s="7" t="s">
        <v>86</v>
      </c>
      <c r="F75" s="7" t="s">
        <v>86</v>
      </c>
      <c r="G75" s="7" t="s">
        <v>84</v>
      </c>
      <c r="H75" s="7" t="s">
        <v>86</v>
      </c>
      <c r="I75" s="7" t="s">
        <v>86</v>
      </c>
      <c r="J75" s="7" t="s">
        <v>86</v>
      </c>
      <c r="K75" s="7" t="s">
        <v>84</v>
      </c>
      <c r="L75" s="7" t="s">
        <v>86</v>
      </c>
      <c r="M75" s="7" t="s">
        <v>84</v>
      </c>
      <c r="N75" s="7" t="s">
        <v>86</v>
      </c>
      <c r="O75" s="7" t="s">
        <v>86</v>
      </c>
      <c r="P75" s="7" t="s">
        <v>82</v>
      </c>
      <c r="Q75" s="7" t="s">
        <v>86</v>
      </c>
      <c r="R75" s="7" t="s">
        <v>86</v>
      </c>
      <c r="S75" s="7" t="s">
        <v>86</v>
      </c>
      <c r="T75" s="7" t="s">
        <v>86</v>
      </c>
      <c r="U75" s="7" t="s">
        <v>86</v>
      </c>
      <c r="V75" s="7" t="s">
        <v>85</v>
      </c>
      <c r="W75" s="7" t="s">
        <v>98</v>
      </c>
      <c r="X75" s="7" t="s">
        <v>86</v>
      </c>
      <c r="Y75" s="7" t="s">
        <v>86</v>
      </c>
      <c r="Z75" s="7" t="s">
        <v>86</v>
      </c>
      <c r="AA75" s="7" t="s">
        <v>86</v>
      </c>
      <c r="AB75" s="7" t="s">
        <v>82</v>
      </c>
      <c r="AC75" s="7" t="s">
        <v>86</v>
      </c>
      <c r="AD75" s="10" t="s">
        <v>87</v>
      </c>
      <c r="AE75" s="10" t="s">
        <v>87</v>
      </c>
      <c r="AF75" s="10" t="s">
        <v>83</v>
      </c>
      <c r="AG75" s="10" t="s">
        <v>87</v>
      </c>
      <c r="AH75" s="10" t="s">
        <v>87</v>
      </c>
      <c r="AI75" s="10" t="s">
        <v>87</v>
      </c>
      <c r="AJ75" s="10" t="s">
        <v>83</v>
      </c>
      <c r="AK75" s="10" t="s">
        <v>87</v>
      </c>
      <c r="AL75" s="10" t="s">
        <v>83</v>
      </c>
      <c r="AM75" s="10" t="s">
        <v>87</v>
      </c>
      <c r="AN75" s="10" t="s">
        <v>87</v>
      </c>
      <c r="AO75" s="10" t="s">
        <v>83</v>
      </c>
      <c r="AP75" s="10" t="s">
        <v>87</v>
      </c>
      <c r="AQ75" s="10" t="s">
        <v>87</v>
      </c>
      <c r="AR75" s="10" t="s">
        <v>87</v>
      </c>
      <c r="AS75" s="10" t="s">
        <v>87</v>
      </c>
      <c r="AT75" s="10" t="s">
        <v>87</v>
      </c>
      <c r="AU75" s="10" t="s">
        <v>86</v>
      </c>
      <c r="AV75" s="10" t="s">
        <v>89</v>
      </c>
      <c r="AW75" s="10" t="s">
        <v>87</v>
      </c>
      <c r="AX75" s="10" t="s">
        <v>87</v>
      </c>
      <c r="AY75" s="10" t="s">
        <v>87</v>
      </c>
      <c r="AZ75" s="10" t="s">
        <v>87</v>
      </c>
      <c r="BA75" s="10" t="s">
        <v>83</v>
      </c>
      <c r="BB75" s="10" t="s">
        <v>87</v>
      </c>
    </row>
    <row r="76" spans="1:59" x14ac:dyDescent="0.25">
      <c r="A76" s="2">
        <v>74</v>
      </c>
      <c r="B76" s="2" t="s">
        <v>185</v>
      </c>
      <c r="E76" s="7" t="s">
        <v>84</v>
      </c>
      <c r="F76" s="7" t="s">
        <v>86</v>
      </c>
      <c r="G76" s="7" t="s">
        <v>85</v>
      </c>
      <c r="H76" s="7" t="s">
        <v>84</v>
      </c>
      <c r="I76" s="7" t="s">
        <v>85</v>
      </c>
      <c r="J76" s="7" t="s">
        <v>138</v>
      </c>
      <c r="K76" s="7" t="s">
        <v>84</v>
      </c>
      <c r="L76" s="7" t="s">
        <v>84</v>
      </c>
      <c r="M76" s="7" t="s">
        <v>84</v>
      </c>
      <c r="N76" s="7" t="s">
        <v>86</v>
      </c>
      <c r="O76" s="7" t="s">
        <v>145</v>
      </c>
      <c r="P76" s="7" t="s">
        <v>85</v>
      </c>
      <c r="Q76" s="7" t="s">
        <v>85</v>
      </c>
      <c r="R76" s="7" t="s">
        <v>84</v>
      </c>
      <c r="S76" s="7" t="s">
        <v>84</v>
      </c>
      <c r="T76" s="7" t="s">
        <v>84</v>
      </c>
      <c r="U76" s="7" t="s">
        <v>82</v>
      </c>
      <c r="W76" s="7" t="s">
        <v>86</v>
      </c>
      <c r="X76" s="7" t="s">
        <v>84</v>
      </c>
      <c r="Y76" s="7" t="s">
        <v>86</v>
      </c>
      <c r="Z76" s="7" t="s">
        <v>85</v>
      </c>
      <c r="AA76" s="7" t="s">
        <v>82</v>
      </c>
      <c r="AB76" s="7" t="s">
        <v>84</v>
      </c>
      <c r="AC76" s="7" t="s">
        <v>92</v>
      </c>
      <c r="AD76" s="10" t="s">
        <v>83</v>
      </c>
      <c r="AE76" s="10" t="s">
        <v>87</v>
      </c>
      <c r="AF76" s="10" t="s">
        <v>86</v>
      </c>
      <c r="AG76" s="10" t="s">
        <v>83</v>
      </c>
      <c r="AH76" s="10" t="s">
        <v>86</v>
      </c>
      <c r="AI76" s="10" t="s">
        <v>94</v>
      </c>
      <c r="AJ76" s="10" t="s">
        <v>83</v>
      </c>
      <c r="AK76" s="10" t="s">
        <v>83</v>
      </c>
      <c r="AL76" s="10" t="s">
        <v>83</v>
      </c>
      <c r="AM76" s="10" t="s">
        <v>87</v>
      </c>
      <c r="AN76" s="10" t="s">
        <v>83</v>
      </c>
      <c r="AO76" s="10" t="s">
        <v>86</v>
      </c>
      <c r="AP76" s="10" t="s">
        <v>86</v>
      </c>
      <c r="AQ76" s="10" t="s">
        <v>83</v>
      </c>
      <c r="AR76" s="10" t="s">
        <v>83</v>
      </c>
      <c r="AS76" s="10" t="s">
        <v>83</v>
      </c>
      <c r="AT76" s="10" t="s">
        <v>83</v>
      </c>
      <c r="AV76" s="10" t="s">
        <v>87</v>
      </c>
      <c r="AW76" s="10" t="s">
        <v>83</v>
      </c>
      <c r="AX76" s="10" t="s">
        <v>87</v>
      </c>
      <c r="AY76" s="10" t="s">
        <v>86</v>
      </c>
      <c r="AZ76" s="10" t="s">
        <v>83</v>
      </c>
      <c r="BA76" s="10" t="s">
        <v>83</v>
      </c>
      <c r="BB76" s="10" t="s">
        <v>87</v>
      </c>
    </row>
    <row r="77" spans="1:59" x14ac:dyDescent="0.25">
      <c r="A77" s="2">
        <v>75</v>
      </c>
      <c r="B77" s="2" t="s">
        <v>186</v>
      </c>
      <c r="E77" s="7" t="s">
        <v>86</v>
      </c>
      <c r="F77" s="7" t="s">
        <v>84</v>
      </c>
      <c r="G77" s="7" t="s">
        <v>84</v>
      </c>
      <c r="H77" s="7" t="s">
        <v>85</v>
      </c>
      <c r="I77" s="7" t="s">
        <v>92</v>
      </c>
      <c r="J77" s="7" t="s">
        <v>82</v>
      </c>
      <c r="K77" s="7" t="s">
        <v>85</v>
      </c>
      <c r="L77" s="7" t="s">
        <v>91</v>
      </c>
      <c r="M77" s="7" t="s">
        <v>85</v>
      </c>
      <c r="N77" s="7" t="s">
        <v>145</v>
      </c>
      <c r="O77" s="7" t="s">
        <v>84</v>
      </c>
      <c r="P77" s="7" t="s">
        <v>82</v>
      </c>
      <c r="Q77" s="7" t="s">
        <v>85</v>
      </c>
      <c r="R77" s="7" t="s">
        <v>84</v>
      </c>
      <c r="S77" s="7" t="s">
        <v>84</v>
      </c>
      <c r="T77" s="7" t="s">
        <v>145</v>
      </c>
      <c r="U77" s="7" t="s">
        <v>92</v>
      </c>
      <c r="V77" s="7" t="s">
        <v>92</v>
      </c>
      <c r="W77" s="7" t="s">
        <v>92</v>
      </c>
      <c r="X77" s="7" t="s">
        <v>84</v>
      </c>
      <c r="Y77" s="7" t="s">
        <v>92</v>
      </c>
      <c r="Z77" s="7" t="s">
        <v>85</v>
      </c>
      <c r="AA77" s="7" t="s">
        <v>145</v>
      </c>
      <c r="AB77" s="7" t="s">
        <v>84</v>
      </c>
      <c r="AC77" s="7" t="s">
        <v>84</v>
      </c>
      <c r="AD77" s="10" t="s">
        <v>87</v>
      </c>
      <c r="AE77" s="10" t="s">
        <v>83</v>
      </c>
      <c r="AF77" s="10" t="s">
        <v>83</v>
      </c>
      <c r="AG77" s="10" t="s">
        <v>86</v>
      </c>
      <c r="AH77" s="10" t="s">
        <v>87</v>
      </c>
      <c r="AI77" s="10" t="s">
        <v>83</v>
      </c>
      <c r="AJ77" s="10" t="s">
        <v>86</v>
      </c>
      <c r="AK77" s="10" t="s">
        <v>89</v>
      </c>
      <c r="AL77" s="10" t="s">
        <v>86</v>
      </c>
      <c r="AM77" s="10" t="s">
        <v>83</v>
      </c>
      <c r="AN77" s="10" t="s">
        <v>83</v>
      </c>
      <c r="AO77" s="10" t="s">
        <v>83</v>
      </c>
      <c r="AP77" s="10" t="s">
        <v>86</v>
      </c>
      <c r="AQ77" s="10" t="s">
        <v>83</v>
      </c>
      <c r="AR77" s="10" t="s">
        <v>83</v>
      </c>
      <c r="AS77" s="10" t="s">
        <v>83</v>
      </c>
      <c r="AT77" s="10" t="s">
        <v>87</v>
      </c>
      <c r="AU77" s="10" t="s">
        <v>87</v>
      </c>
      <c r="AV77" s="10" t="s">
        <v>87</v>
      </c>
      <c r="AW77" s="10" t="s">
        <v>83</v>
      </c>
      <c r="AX77" s="10" t="s">
        <v>87</v>
      </c>
      <c r="AY77" s="10" t="s">
        <v>86</v>
      </c>
      <c r="AZ77" s="10" t="s">
        <v>83</v>
      </c>
      <c r="BA77" s="10" t="s">
        <v>83</v>
      </c>
      <c r="BB77" s="10" t="s">
        <v>83</v>
      </c>
    </row>
    <row r="78" spans="1:59" x14ac:dyDescent="0.25">
      <c r="A78" s="2">
        <v>76</v>
      </c>
      <c r="B78" s="2" t="s">
        <v>187</v>
      </c>
      <c r="E78" s="7" t="s">
        <v>86</v>
      </c>
      <c r="F78" s="7" t="s">
        <v>86</v>
      </c>
      <c r="G78" s="7" t="s">
        <v>85</v>
      </c>
      <c r="H78" s="7" t="s">
        <v>85</v>
      </c>
      <c r="I78" s="7" t="s">
        <v>86</v>
      </c>
      <c r="J78" s="7" t="s">
        <v>86</v>
      </c>
      <c r="K78" s="7" t="s">
        <v>86</v>
      </c>
      <c r="L78" s="7" t="s">
        <v>86</v>
      </c>
      <c r="M78" s="7" t="s">
        <v>86</v>
      </c>
      <c r="N78" s="7" t="s">
        <v>82</v>
      </c>
      <c r="O78" s="7" t="s">
        <v>85</v>
      </c>
      <c r="P78" s="7" t="s">
        <v>92</v>
      </c>
      <c r="Q78" s="7" t="s">
        <v>86</v>
      </c>
      <c r="R78" s="7" t="s">
        <v>86</v>
      </c>
      <c r="S78" s="7" t="s">
        <v>86</v>
      </c>
      <c r="T78" s="7" t="s">
        <v>86</v>
      </c>
      <c r="U78" s="7" t="s">
        <v>85</v>
      </c>
      <c r="V78" s="7" t="s">
        <v>86</v>
      </c>
      <c r="W78" s="7" t="s">
        <v>86</v>
      </c>
      <c r="X78" s="7" t="s">
        <v>91</v>
      </c>
      <c r="Y78" s="7" t="s">
        <v>86</v>
      </c>
      <c r="Z78" s="7" t="s">
        <v>86</v>
      </c>
      <c r="AA78" s="7" t="s">
        <v>82</v>
      </c>
      <c r="AB78" s="7" t="s">
        <v>84</v>
      </c>
      <c r="AC78" s="7" t="s">
        <v>85</v>
      </c>
      <c r="AD78" s="10" t="s">
        <v>87</v>
      </c>
      <c r="AE78" s="10" t="s">
        <v>87</v>
      </c>
      <c r="AF78" s="10" t="s">
        <v>86</v>
      </c>
      <c r="AG78" s="10" t="s">
        <v>86</v>
      </c>
      <c r="AH78" s="10" t="s">
        <v>87</v>
      </c>
      <c r="AI78" s="10" t="s">
        <v>87</v>
      </c>
      <c r="AJ78" s="10" t="s">
        <v>87</v>
      </c>
      <c r="AK78" s="10" t="s">
        <v>87</v>
      </c>
      <c r="AL78" s="10" t="s">
        <v>87</v>
      </c>
      <c r="AM78" s="10" t="s">
        <v>83</v>
      </c>
      <c r="AN78" s="10" t="s">
        <v>86</v>
      </c>
      <c r="AO78" s="10" t="s">
        <v>87</v>
      </c>
      <c r="AP78" s="10" t="s">
        <v>87</v>
      </c>
      <c r="AQ78" s="10" t="s">
        <v>87</v>
      </c>
      <c r="AR78" s="10" t="s">
        <v>87</v>
      </c>
      <c r="AS78" s="10" t="s">
        <v>87</v>
      </c>
      <c r="AT78" s="10" t="s">
        <v>86</v>
      </c>
      <c r="AU78" s="10" t="s">
        <v>87</v>
      </c>
      <c r="AV78" s="10" t="s">
        <v>87</v>
      </c>
      <c r="AW78" s="10" t="s">
        <v>89</v>
      </c>
      <c r="AX78" s="10" t="s">
        <v>87</v>
      </c>
      <c r="AY78" s="10" t="s">
        <v>87</v>
      </c>
      <c r="AZ78" s="10" t="s">
        <v>83</v>
      </c>
      <c r="BA78" s="10" t="s">
        <v>83</v>
      </c>
      <c r="BB78" s="10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A48D-F6FC-486A-9A37-A705EEF0F024}">
  <dimension ref="A1:EF78"/>
  <sheetViews>
    <sheetView topLeftCell="A2" workbookViewId="0"/>
  </sheetViews>
  <sheetFormatPr defaultRowHeight="15" x14ac:dyDescent="0.25"/>
  <cols>
    <col min="1" max="1" width="3" bestFit="1" customWidth="1"/>
    <col min="2" max="2" width="12.8554687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7" width="3.7109375" bestFit="1" customWidth="1"/>
    <col min="8" max="8" width="4.5703125" bestFit="1" customWidth="1"/>
    <col min="9" max="9" width="3.7109375" bestFit="1" customWidth="1"/>
    <col min="10" max="10" width="4.5703125" bestFit="1" customWidth="1"/>
    <col min="11" max="11" width="3.7109375" bestFit="1" customWidth="1"/>
    <col min="12" max="12" width="4.5703125" bestFit="1" customWidth="1"/>
    <col min="13" max="14" width="3.7109375" bestFit="1" customWidth="1"/>
    <col min="15" max="15" width="5.5703125" bestFit="1" customWidth="1"/>
    <col min="16" max="16" width="3.7109375" bestFit="1" customWidth="1"/>
    <col min="17" max="17" width="4.5703125" bestFit="1" customWidth="1"/>
    <col min="18" max="18" width="3.7109375" bestFit="1" customWidth="1"/>
    <col min="19" max="19" width="3.7109375" style="17" bestFit="1" customWidth="1"/>
    <col min="20" max="20" width="3.7109375" style="10" bestFit="1" customWidth="1"/>
    <col min="21" max="38" width="3.7109375" bestFit="1" customWidth="1"/>
    <col min="39" max="39" width="4.5703125" bestFit="1" customWidth="1"/>
    <col min="40" max="73" width="3.7109375" bestFit="1" customWidth="1"/>
    <col min="74" max="74" width="3.7109375" style="10" bestFit="1" customWidth="1"/>
    <col min="75" max="86" width="3.7109375" bestFit="1" customWidth="1"/>
    <col min="87" max="87" width="3.7109375" style="10" bestFit="1" customWidth="1"/>
    <col min="88" max="88" width="4.5703125" bestFit="1" customWidth="1"/>
    <col min="89" max="89" width="3.7109375" style="10" bestFit="1" customWidth="1"/>
    <col min="90" max="91" width="3.7109375" bestFit="1" customWidth="1"/>
    <col min="92" max="92" width="3.7109375" style="10" bestFit="1" customWidth="1"/>
    <col min="93" max="93" width="3.7109375" bestFit="1" customWidth="1"/>
    <col min="94" max="94" width="4.5703125" bestFit="1" customWidth="1"/>
    <col min="95" max="99" width="3.7109375" bestFit="1" customWidth="1"/>
    <col min="100" max="100" width="4.5703125" bestFit="1" customWidth="1"/>
    <col min="101" max="104" width="3.7109375" bestFit="1" customWidth="1"/>
    <col min="105" max="105" width="4.5703125" bestFit="1" customWidth="1"/>
    <col min="106" max="106" width="3.7109375" bestFit="1" customWidth="1"/>
    <col min="107" max="107" width="3.7109375" style="10" bestFit="1" customWidth="1"/>
    <col min="108" max="109" width="3.7109375" bestFit="1" customWidth="1"/>
    <col min="110" max="110" width="3.7109375" style="10" bestFit="1" customWidth="1"/>
    <col min="111" max="112" width="3.7109375" bestFit="1" customWidth="1"/>
    <col min="113" max="113" width="4.5703125" bestFit="1" customWidth="1"/>
    <col min="114" max="114" width="3.7109375" bestFit="1" customWidth="1"/>
    <col min="115" max="115" width="3.7109375" style="10" bestFit="1" customWidth="1"/>
    <col min="116" max="116" width="3.7109375" bestFit="1" customWidth="1"/>
    <col min="117" max="117" width="3.7109375" style="10" bestFit="1" customWidth="1"/>
    <col min="118" max="118" width="3.7109375" bestFit="1" customWidth="1"/>
    <col min="119" max="119" width="3.7109375" style="10" bestFit="1" customWidth="1"/>
    <col min="120" max="122" width="4.5703125" bestFit="1" customWidth="1"/>
    <col min="123" max="123" width="3.7109375" style="10" bestFit="1" customWidth="1"/>
    <col min="124" max="124" width="3.7109375" bestFit="1" customWidth="1"/>
    <col min="125" max="125" width="3.7109375" style="10" bestFit="1" customWidth="1"/>
    <col min="126" max="128" width="4.5703125" bestFit="1" customWidth="1"/>
    <col min="129" max="129" width="3.7109375" style="17" bestFit="1" customWidth="1"/>
    <col min="130" max="136" width="3.7109375" bestFit="1" customWidth="1"/>
  </cols>
  <sheetData>
    <row r="1" spans="1:136" ht="38.25" x14ac:dyDescent="0.25">
      <c r="F1" s="15" t="s">
        <v>94</v>
      </c>
      <c r="G1" s="15" t="s">
        <v>121</v>
      </c>
      <c r="H1" s="15" t="s">
        <v>86</v>
      </c>
      <c r="I1" s="15" t="s">
        <v>193</v>
      </c>
      <c r="J1" s="15" t="s">
        <v>83</v>
      </c>
      <c r="K1" s="15" t="s">
        <v>196</v>
      </c>
      <c r="L1" s="15" t="s">
        <v>108</v>
      </c>
      <c r="M1" s="15" t="s">
        <v>102</v>
      </c>
      <c r="N1" s="15" t="s">
        <v>200</v>
      </c>
      <c r="O1" s="15" t="s">
        <v>87</v>
      </c>
      <c r="P1" s="15" t="s">
        <v>123</v>
      </c>
      <c r="Q1" s="15" t="s">
        <v>89</v>
      </c>
      <c r="U1" s="15" t="s">
        <v>207</v>
      </c>
      <c r="V1" s="15" t="s">
        <v>209</v>
      </c>
      <c r="W1" s="15" t="s">
        <v>211</v>
      </c>
      <c r="X1" s="15" t="s">
        <v>213</v>
      </c>
      <c r="Y1" s="15" t="s">
        <v>215</v>
      </c>
      <c r="Z1" s="15" t="s">
        <v>217</v>
      </c>
      <c r="AA1" s="15" t="s">
        <v>219</v>
      </c>
      <c r="AB1" s="15" t="s">
        <v>221</v>
      </c>
      <c r="AC1" s="15" t="s">
        <v>223</v>
      </c>
      <c r="AD1" s="15" t="s">
        <v>225</v>
      </c>
      <c r="AE1" s="15" t="s">
        <v>227</v>
      </c>
      <c r="AF1" s="15" t="s">
        <v>229</v>
      </c>
      <c r="AG1" s="15" t="s">
        <v>231</v>
      </c>
      <c r="AH1" s="15" t="s">
        <v>233</v>
      </c>
      <c r="AI1" s="15" t="s">
        <v>235</v>
      </c>
      <c r="AJ1" s="15" t="s">
        <v>237</v>
      </c>
      <c r="AK1" s="15" t="s">
        <v>200</v>
      </c>
      <c r="AL1" s="15" t="s">
        <v>240</v>
      </c>
      <c r="AM1" s="15" t="s">
        <v>93</v>
      </c>
      <c r="AN1" s="15" t="s">
        <v>243</v>
      </c>
      <c r="AO1" s="15" t="s">
        <v>245</v>
      </c>
      <c r="AP1" s="15" t="s">
        <v>247</v>
      </c>
      <c r="AQ1" s="15" t="s">
        <v>249</v>
      </c>
      <c r="AR1" s="15" t="s">
        <v>251</v>
      </c>
      <c r="AS1" s="15" t="s">
        <v>253</v>
      </c>
      <c r="AT1" s="15" t="s">
        <v>255</v>
      </c>
      <c r="AU1" s="15" t="s">
        <v>257</v>
      </c>
      <c r="AV1" s="15" t="s">
        <v>127</v>
      </c>
      <c r="AW1" s="15" t="s">
        <v>166</v>
      </c>
      <c r="AX1" s="15" t="s">
        <v>167</v>
      </c>
      <c r="AY1" s="15" t="s">
        <v>83</v>
      </c>
      <c r="AZ1" s="15" t="s">
        <v>181</v>
      </c>
      <c r="BA1" s="15" t="s">
        <v>264</v>
      </c>
      <c r="BB1" s="15" t="s">
        <v>266</v>
      </c>
      <c r="BC1" s="15" t="s">
        <v>268</v>
      </c>
      <c r="BD1" s="15" t="s">
        <v>270</v>
      </c>
      <c r="BE1" s="15" t="s">
        <v>272</v>
      </c>
      <c r="BF1" s="15" t="s">
        <v>274</v>
      </c>
      <c r="BG1" s="15" t="s">
        <v>276</v>
      </c>
      <c r="BH1" s="15" t="s">
        <v>278</v>
      </c>
      <c r="BI1" s="15" t="s">
        <v>174</v>
      </c>
      <c r="BJ1" s="15" t="s">
        <v>281</v>
      </c>
      <c r="BK1" s="15" t="s">
        <v>283</v>
      </c>
      <c r="BL1" s="15" t="s">
        <v>285</v>
      </c>
      <c r="BM1" s="15" t="s">
        <v>287</v>
      </c>
      <c r="BN1" s="15" t="s">
        <v>289</v>
      </c>
      <c r="BO1" s="15" t="s">
        <v>291</v>
      </c>
      <c r="BP1" s="15" t="s">
        <v>129</v>
      </c>
      <c r="BQ1" s="15" t="s">
        <v>138</v>
      </c>
      <c r="BR1" s="15" t="s">
        <v>295</v>
      </c>
      <c r="BS1" s="15" t="s">
        <v>297</v>
      </c>
      <c r="BT1" s="15" t="s">
        <v>299</v>
      </c>
      <c r="BU1" s="15" t="s">
        <v>301</v>
      </c>
      <c r="BW1" s="15" t="s">
        <v>303</v>
      </c>
      <c r="BX1" s="15" t="s">
        <v>305</v>
      </c>
      <c r="BY1" s="15" t="s">
        <v>307</v>
      </c>
      <c r="BZ1" s="15" t="s">
        <v>120</v>
      </c>
      <c r="CA1" s="15" t="s">
        <v>310</v>
      </c>
      <c r="CB1" s="15" t="s">
        <v>312</v>
      </c>
      <c r="CC1" s="15" t="s">
        <v>314</v>
      </c>
      <c r="CD1" s="15" t="s">
        <v>316</v>
      </c>
      <c r="CE1" s="15" t="s">
        <v>318</v>
      </c>
      <c r="CF1" s="15" t="s">
        <v>320</v>
      </c>
      <c r="CG1" s="15" t="s">
        <v>322</v>
      </c>
      <c r="CH1" s="15" t="s">
        <v>324</v>
      </c>
      <c r="CJ1" s="15" t="s">
        <v>85</v>
      </c>
      <c r="CL1" s="15" t="s">
        <v>327</v>
      </c>
      <c r="CM1" s="15" t="s">
        <v>329</v>
      </c>
      <c r="CO1" s="15" t="s">
        <v>331</v>
      </c>
      <c r="CP1" s="15" t="s">
        <v>84</v>
      </c>
      <c r="CQ1" s="15" t="s">
        <v>334</v>
      </c>
      <c r="CR1" s="15" t="s">
        <v>336</v>
      </c>
      <c r="CS1" s="15" t="s">
        <v>338</v>
      </c>
      <c r="CT1" s="15" t="s">
        <v>340</v>
      </c>
      <c r="CU1" s="15" t="s">
        <v>342</v>
      </c>
      <c r="CV1" s="15" t="s">
        <v>145</v>
      </c>
      <c r="CW1" s="15" t="s">
        <v>345</v>
      </c>
      <c r="CX1" s="15" t="s">
        <v>347</v>
      </c>
      <c r="CY1" s="15" t="s">
        <v>349</v>
      </c>
      <c r="CZ1" s="15" t="s">
        <v>351</v>
      </c>
      <c r="DA1" s="15" t="s">
        <v>82</v>
      </c>
      <c r="DB1" s="15" t="s">
        <v>354</v>
      </c>
      <c r="DD1" s="15" t="s">
        <v>356</v>
      </c>
      <c r="DE1" s="15" t="s">
        <v>358</v>
      </c>
      <c r="DG1" s="15" t="s">
        <v>108</v>
      </c>
      <c r="DH1" s="15" t="s">
        <v>361</v>
      </c>
      <c r="DI1" s="15" t="s">
        <v>124</v>
      </c>
      <c r="DJ1" s="15" t="s">
        <v>364</v>
      </c>
      <c r="DL1" s="15" t="s">
        <v>101</v>
      </c>
      <c r="DN1" s="15" t="s">
        <v>367</v>
      </c>
      <c r="DP1" s="15" t="s">
        <v>92</v>
      </c>
      <c r="DQ1" s="15" t="s">
        <v>96</v>
      </c>
      <c r="DR1" s="15" t="s">
        <v>86</v>
      </c>
      <c r="DT1" s="15" t="s">
        <v>122</v>
      </c>
      <c r="DV1" s="15" t="s">
        <v>98</v>
      </c>
      <c r="DW1" s="15" t="s">
        <v>88</v>
      </c>
      <c r="DX1" s="15" t="s">
        <v>91</v>
      </c>
      <c r="DZ1" s="15" t="s">
        <v>377</v>
      </c>
      <c r="EA1" s="15" t="s">
        <v>182</v>
      </c>
      <c r="EB1" s="15" t="s">
        <v>380</v>
      </c>
      <c r="EC1" s="15" t="s">
        <v>278</v>
      </c>
      <c r="ED1" s="15" t="s">
        <v>383</v>
      </c>
      <c r="EE1" s="15" t="s">
        <v>385</v>
      </c>
      <c r="EF1" s="15" t="s">
        <v>387</v>
      </c>
    </row>
    <row r="2" spans="1:136" ht="221.25" x14ac:dyDescent="0.25">
      <c r="B2" s="1" t="s">
        <v>0</v>
      </c>
      <c r="C2" s="1" t="s">
        <v>1</v>
      </c>
      <c r="D2" s="1" t="s">
        <v>2</v>
      </c>
      <c r="E2" s="16" t="s">
        <v>188</v>
      </c>
      <c r="F2" s="18" t="s">
        <v>189</v>
      </c>
      <c r="G2" s="19" t="s">
        <v>190</v>
      </c>
      <c r="H2" s="20" t="s">
        <v>191</v>
      </c>
      <c r="I2" s="21" t="s">
        <v>192</v>
      </c>
      <c r="J2" s="22" t="s">
        <v>194</v>
      </c>
      <c r="K2" s="23" t="s">
        <v>195</v>
      </c>
      <c r="L2" s="24" t="s">
        <v>197</v>
      </c>
      <c r="M2" s="25" t="s">
        <v>198</v>
      </c>
      <c r="N2" s="26" t="s">
        <v>199</v>
      </c>
      <c r="O2" s="27" t="s">
        <v>201</v>
      </c>
      <c r="P2" s="28" t="s">
        <v>202</v>
      </c>
      <c r="Q2" s="29" t="s">
        <v>203</v>
      </c>
      <c r="R2" s="15" t="s">
        <v>204</v>
      </c>
      <c r="S2" s="16" t="s">
        <v>205</v>
      </c>
      <c r="T2" s="30" t="s">
        <v>189</v>
      </c>
      <c r="U2" s="15" t="s">
        <v>206</v>
      </c>
      <c r="V2" s="15" t="s">
        <v>208</v>
      </c>
      <c r="W2" s="15" t="s">
        <v>210</v>
      </c>
      <c r="X2" s="15" t="s">
        <v>212</v>
      </c>
      <c r="Y2" s="15" t="s">
        <v>214</v>
      </c>
      <c r="Z2" s="15" t="s">
        <v>216</v>
      </c>
      <c r="AA2" s="15" t="s">
        <v>218</v>
      </c>
      <c r="AB2" s="15" t="s">
        <v>220</v>
      </c>
      <c r="AC2" s="15" t="s">
        <v>222</v>
      </c>
      <c r="AD2" s="15" t="s">
        <v>224</v>
      </c>
      <c r="AE2" s="15" t="s">
        <v>226</v>
      </c>
      <c r="AF2" s="15" t="s">
        <v>228</v>
      </c>
      <c r="AG2" s="15" t="s">
        <v>230</v>
      </c>
      <c r="AH2" s="15" t="s">
        <v>232</v>
      </c>
      <c r="AI2" s="15" t="s">
        <v>234</v>
      </c>
      <c r="AJ2" s="15" t="s">
        <v>236</v>
      </c>
      <c r="AK2" s="15" t="s">
        <v>238</v>
      </c>
      <c r="AL2" s="15" t="s">
        <v>239</v>
      </c>
      <c r="AM2" s="15" t="s">
        <v>241</v>
      </c>
      <c r="AN2" s="15" t="s">
        <v>242</v>
      </c>
      <c r="AO2" s="15" t="s">
        <v>244</v>
      </c>
      <c r="AP2" s="15" t="s">
        <v>246</v>
      </c>
      <c r="AQ2" s="15" t="s">
        <v>248</v>
      </c>
      <c r="AR2" s="15" t="s">
        <v>250</v>
      </c>
      <c r="AS2" s="15" t="s">
        <v>252</v>
      </c>
      <c r="AT2" s="15" t="s">
        <v>254</v>
      </c>
      <c r="AU2" s="15" t="s">
        <v>256</v>
      </c>
      <c r="AV2" s="15" t="s">
        <v>258</v>
      </c>
      <c r="AW2" s="15" t="s">
        <v>259</v>
      </c>
      <c r="AX2" s="15" t="s">
        <v>260</v>
      </c>
      <c r="AY2" s="15" t="s">
        <v>261</v>
      </c>
      <c r="AZ2" s="15" t="s">
        <v>262</v>
      </c>
      <c r="BA2" s="15" t="s">
        <v>263</v>
      </c>
      <c r="BB2" s="15" t="s">
        <v>265</v>
      </c>
      <c r="BC2" s="15" t="s">
        <v>267</v>
      </c>
      <c r="BD2" s="15" t="s">
        <v>269</v>
      </c>
      <c r="BE2" s="15" t="s">
        <v>271</v>
      </c>
      <c r="BF2" s="15" t="s">
        <v>273</v>
      </c>
      <c r="BG2" s="15" t="s">
        <v>275</v>
      </c>
      <c r="BH2" s="15" t="s">
        <v>277</v>
      </c>
      <c r="BI2" s="15" t="s">
        <v>279</v>
      </c>
      <c r="BJ2" s="15" t="s">
        <v>280</v>
      </c>
      <c r="BK2" s="15" t="s">
        <v>282</v>
      </c>
      <c r="BL2" s="15" t="s">
        <v>284</v>
      </c>
      <c r="BM2" s="15" t="s">
        <v>286</v>
      </c>
      <c r="BN2" s="15" t="s">
        <v>288</v>
      </c>
      <c r="BO2" s="15" t="s">
        <v>290</v>
      </c>
      <c r="BP2" s="15" t="s">
        <v>292</v>
      </c>
      <c r="BQ2" s="15" t="s">
        <v>293</v>
      </c>
      <c r="BR2" s="15" t="s">
        <v>294</v>
      </c>
      <c r="BS2" s="15" t="s">
        <v>296</v>
      </c>
      <c r="BT2" s="15" t="s">
        <v>298</v>
      </c>
      <c r="BU2" s="15" t="s">
        <v>300</v>
      </c>
      <c r="BV2" s="30" t="s">
        <v>190</v>
      </c>
      <c r="BW2" s="15" t="s">
        <v>302</v>
      </c>
      <c r="BX2" s="15" t="s">
        <v>304</v>
      </c>
      <c r="BY2" s="15" t="s">
        <v>306</v>
      </c>
      <c r="BZ2" s="15" t="s">
        <v>308</v>
      </c>
      <c r="CA2" s="15" t="s">
        <v>309</v>
      </c>
      <c r="CB2" s="15" t="s">
        <v>311</v>
      </c>
      <c r="CC2" s="15" t="s">
        <v>313</v>
      </c>
      <c r="CD2" s="15" t="s">
        <v>315</v>
      </c>
      <c r="CE2" s="15" t="s">
        <v>317</v>
      </c>
      <c r="CF2" s="15" t="s">
        <v>319</v>
      </c>
      <c r="CG2" s="15" t="s">
        <v>321</v>
      </c>
      <c r="CH2" s="15" t="s">
        <v>323</v>
      </c>
      <c r="CI2" s="30" t="s">
        <v>191</v>
      </c>
      <c r="CJ2" s="15" t="s">
        <v>325</v>
      </c>
      <c r="CK2" s="30" t="s">
        <v>192</v>
      </c>
      <c r="CL2" s="15" t="s">
        <v>326</v>
      </c>
      <c r="CM2" s="15" t="s">
        <v>328</v>
      </c>
      <c r="CN2" s="30" t="s">
        <v>194</v>
      </c>
      <c r="CO2" s="15" t="s">
        <v>330</v>
      </c>
      <c r="CP2" s="15" t="s">
        <v>332</v>
      </c>
      <c r="CQ2" s="15" t="s">
        <v>333</v>
      </c>
      <c r="CR2" s="15" t="s">
        <v>335</v>
      </c>
      <c r="CS2" s="15" t="s">
        <v>337</v>
      </c>
      <c r="CT2" s="15" t="s">
        <v>339</v>
      </c>
      <c r="CU2" s="15" t="s">
        <v>341</v>
      </c>
      <c r="CV2" s="15" t="s">
        <v>343</v>
      </c>
      <c r="CW2" s="15" t="s">
        <v>344</v>
      </c>
      <c r="CX2" s="15" t="s">
        <v>346</v>
      </c>
      <c r="CY2" s="15" t="s">
        <v>348</v>
      </c>
      <c r="CZ2" s="15" t="s">
        <v>350</v>
      </c>
      <c r="DA2" s="15" t="s">
        <v>352</v>
      </c>
      <c r="DB2" s="15" t="s">
        <v>353</v>
      </c>
      <c r="DC2" s="30" t="s">
        <v>195</v>
      </c>
      <c r="DD2" s="15" t="s">
        <v>355</v>
      </c>
      <c r="DE2" s="15" t="s">
        <v>357</v>
      </c>
      <c r="DF2" s="30" t="s">
        <v>197</v>
      </c>
      <c r="DG2" s="15" t="s">
        <v>359</v>
      </c>
      <c r="DH2" s="15" t="s">
        <v>360</v>
      </c>
      <c r="DI2" s="15" t="s">
        <v>362</v>
      </c>
      <c r="DJ2" s="15" t="s">
        <v>363</v>
      </c>
      <c r="DK2" s="30" t="s">
        <v>198</v>
      </c>
      <c r="DL2" s="15" t="s">
        <v>365</v>
      </c>
      <c r="DM2" s="30" t="s">
        <v>199</v>
      </c>
      <c r="DN2" s="15" t="s">
        <v>366</v>
      </c>
      <c r="DO2" s="30" t="s">
        <v>201</v>
      </c>
      <c r="DP2" s="15" t="s">
        <v>368</v>
      </c>
      <c r="DQ2" s="15" t="s">
        <v>369</v>
      </c>
      <c r="DR2" s="15" t="s">
        <v>370</v>
      </c>
      <c r="DS2" s="30" t="s">
        <v>202</v>
      </c>
      <c r="DT2" s="15" t="s">
        <v>371</v>
      </c>
      <c r="DU2" s="30" t="s">
        <v>203</v>
      </c>
      <c r="DV2" s="15" t="s">
        <v>372</v>
      </c>
      <c r="DW2" s="15" t="s">
        <v>373</v>
      </c>
      <c r="DX2" s="15" t="s">
        <v>374</v>
      </c>
      <c r="DY2" s="16" t="s">
        <v>375</v>
      </c>
      <c r="DZ2" s="15" t="s">
        <v>376</v>
      </c>
      <c r="EA2" s="15" t="s">
        <v>378</v>
      </c>
      <c r="EB2" s="15" t="s">
        <v>379</v>
      </c>
      <c r="EC2" s="15" t="s">
        <v>381</v>
      </c>
      <c r="ED2" s="15" t="s">
        <v>382</v>
      </c>
      <c r="EE2" s="15" t="s">
        <v>384</v>
      </c>
      <c r="EF2" s="15" t="s">
        <v>386</v>
      </c>
    </row>
    <row r="3" spans="1:136" x14ac:dyDescent="0.25">
      <c r="A3">
        <v>1</v>
      </c>
      <c r="B3" t="s">
        <v>81</v>
      </c>
      <c r="F3">
        <f>IF(R3=0,0,COUNTIF('2023 FR_imgsummary'!AD3:BB3,"C")*100/R3)</f>
        <v>0</v>
      </c>
      <c r="G3">
        <f>IF(R3=0,0,COUNTIF('2023 FR_imgsummary'!AD3:BB3,"G")*100/R3)</f>
        <v>0</v>
      </c>
      <c r="H3" s="31">
        <f>IF(R3=0,0,COUNTIF('2023 FR_imgsummary'!AD3:BB3,"S")*100/R3)</f>
        <v>4.166666666666667</v>
      </c>
      <c r="I3">
        <f>IF(R3=0,0,COUNTIF('2023 FR_imgsummary'!AD3:BB3,"Z")*100/R3)</f>
        <v>0</v>
      </c>
      <c r="J3" s="31">
        <f>IF(R3=0,0,COUNTIF('2023 FR_imgsummary'!AD3:BB3,"MA")*100/R3)</f>
        <v>83.333333333333329</v>
      </c>
      <c r="K3">
        <f>IF(R3=0,0,COUNTIF('2023 FR_imgsummary'!AD3:BB3,"OL")*100/R3)</f>
        <v>0</v>
      </c>
      <c r="L3">
        <f>IF(R3=0,0,COUNTIF('2023 FR_imgsummary'!AD3:BB3,"DCA")*100/R3)</f>
        <v>0</v>
      </c>
      <c r="M3">
        <f>IF(R3=0,0,COUNTIF('2023 FR_imgsummary'!AD3:BB3,"CA")*100/R3)</f>
        <v>0</v>
      </c>
      <c r="N3">
        <f>IF(R3=0,0,COUNTIF('2023 FR_imgsummary'!AD3:BB3,"DC")*100/R3)</f>
        <v>0</v>
      </c>
      <c r="O3" s="31">
        <f>IF(R3=0,0,COUNTIF('2023 FR_imgsummary'!AD3:BB3,"SPR")*100/R3)</f>
        <v>12.5</v>
      </c>
      <c r="P3">
        <f>IF(R3=0,0,COUNTIF('2023 FR_imgsummary'!AD3:BB3,"U")*100/R3)</f>
        <v>0</v>
      </c>
      <c r="Q3" s="31">
        <f>IF(R3=0,0,COUNTIF('2023 FR_imgsummary'!AD3:BB3,"TWS")*100/R3)</f>
        <v>4.166666666666667</v>
      </c>
      <c r="R3">
        <f>25-COUNTIF('2023 FR_imgsummary'!AD3:BB3,"TWS")</f>
        <v>24</v>
      </c>
      <c r="U3">
        <f>IF(R3=0,0,COUNTIF('2023 FR_imgsummary'!E3:AC3,"AC")*100/R3)</f>
        <v>0</v>
      </c>
      <c r="V3">
        <f>IF(R3=0,0,COUNTIF('2023 FR_imgsummary'!E3:AC3,"AP")*100/R3)</f>
        <v>0</v>
      </c>
      <c r="W3">
        <f>IF(R3=0,0,COUNTIF('2023 FR_imgsummary'!E3:AC3,"APR")*100/R3)</f>
        <v>0</v>
      </c>
      <c r="X3">
        <f>IF(R3=0,0,COUNTIF('2023 FR_imgsummary'!E3:AC3,"AA")*100/R3)</f>
        <v>0</v>
      </c>
      <c r="Y3">
        <f>IF(R3=0,0,COUNTIF('2023 FR_imgsummary'!E3:AC3,"AF")*100/R3)</f>
        <v>0</v>
      </c>
      <c r="Z3">
        <f>IF(R3=0,0,COUNTIF('2023 FR_imgsummary'!E3:AC3,"AG")*100/R3)</f>
        <v>0</v>
      </c>
      <c r="AA3">
        <f>IF(R3=0,0,COUNTIF('2023 FR_imgsummary'!E3:AC3,"AL")*100/R3)</f>
        <v>0</v>
      </c>
      <c r="AB3">
        <f>IF(R3=0,0,COUNTIF('2023 FR_imgsummary'!E3:AC3,"AT")*100/R3)</f>
        <v>0</v>
      </c>
      <c r="AC3">
        <f>IF(R3=0,0,COUNTIF('2023 FR_imgsummary'!E3:AC3,"AU")*100/R3)</f>
        <v>0</v>
      </c>
      <c r="AD3">
        <f>IF(R3=0,0,COUNTIF('2023 FR_imgsummary'!E3:AC3,"CB")*100/R3)</f>
        <v>0</v>
      </c>
      <c r="AE3">
        <f>IF(R3=0,0,COUNTIF('2023 FR_imgsummary'!E3:AC3,"CN")*100/R3)</f>
        <v>0</v>
      </c>
      <c r="AF3">
        <f>IF(R3=0,0,COUNTIF('2023 FR_imgsummary'!E3:AC3,"CORAL")*100/R3)</f>
        <v>0</v>
      </c>
      <c r="AG3">
        <f>IF(R3=0,0,COUNTIF('2023 FR_imgsummary'!E3:AC3,"CORJU")*100/R3)</f>
        <v>0</v>
      </c>
      <c r="AH3">
        <f>IF(R3=0,0,COUNTIF('2023 FR_imgsummary'!E3:AC3,"DCY")*100/R3)</f>
        <v>0</v>
      </c>
      <c r="AI3">
        <f>IF(R3=0,0,COUNTIF('2023 FR_imgsummary'!E3:AC3,"DST")*100/R3)</f>
        <v>0</v>
      </c>
      <c r="AJ3">
        <f>IF(R3=0,0,COUNTIF('2023 FR_imgsummary'!E3:AC3,"DSO")*100/R3)</f>
        <v>0</v>
      </c>
      <c r="AK3">
        <f>IF(R3=0,0,COUNTIF('2023 FR_imgsummary'!E3:AC3,"DC")*100/R3)</f>
        <v>0</v>
      </c>
      <c r="AL3">
        <f>IF(R3=0,0,COUNTIF('2023 FR_imgsummary'!E3:AC3,"DL")*100/R3)</f>
        <v>0</v>
      </c>
      <c r="AM3">
        <f>IF(R3=0,0,COUNTIF('2023 FR_imgsummary'!E3:AC3,"DS")*100/R3)</f>
        <v>0</v>
      </c>
      <c r="AN3">
        <f>IF(R3=0,0,COUNTIF('2023 FR_imgsummary'!E3:AC3,"EF")*100/R3)</f>
        <v>0</v>
      </c>
      <c r="AO3">
        <f>IF(R3=0,0,COUNTIF('2023 FR_imgsummary'!E3:AC3,"FF")*100/R3)</f>
        <v>0</v>
      </c>
      <c r="AP3">
        <f>IF(R3=0,0,COUNTIF('2023 FR_imgsummary'!E3:AC3,"IS")*100/R3)</f>
        <v>0</v>
      </c>
      <c r="AQ3">
        <f>IF(R3=0,0,COUNTIF('2023 FR_imgsummary'!E3:AC3,"LC")*100/R3)</f>
        <v>0</v>
      </c>
      <c r="AR3">
        <f>IF(R3=0,0,COUNTIF('2023 FR_imgsummary'!E3:AC3,"MD")*100/R3)</f>
        <v>0</v>
      </c>
      <c r="AS3">
        <f>IF(R3=0,0,COUNTIF('2023 FR_imgsummary'!E3:AC3,"MM")*100/R3)</f>
        <v>0</v>
      </c>
      <c r="AT3">
        <f>IF(R3=0,0,COUNTIF('2023 FR_imgsummary'!E3:AC3,"MAR")*100/R3)</f>
        <v>0</v>
      </c>
      <c r="AU3">
        <f>IF(R3=0,0,COUNTIF('2023 FR_imgsummary'!E3:AC3,"MME")*100/R3)</f>
        <v>0</v>
      </c>
      <c r="AV3">
        <f>IF(R3=0,0,COUNTIF('2023 FR_imgsummary'!E3:AC3,"MILA")*100/R3)</f>
        <v>0</v>
      </c>
      <c r="AW3">
        <f>IF(R3=0,0,COUNTIF('2023 FR_imgsummary'!E3:AC3,"MILC")*100/R3)</f>
        <v>0</v>
      </c>
      <c r="AX3">
        <f>IF(R3=0,0,COUNTIF('2023 FR_imgsummary'!E3:AC3,"MILS")*100/R3)</f>
        <v>0</v>
      </c>
      <c r="AY3">
        <f>IF(R3=0,0,COUNTIF('2023 FR_imgsummary'!E3:AC3,"MA")*100/R3)</f>
        <v>0</v>
      </c>
      <c r="AZ3">
        <f>IF(R3=0,0,COUNTIF('2023 FR_imgsummary'!E3:AC3,"MC")*100/R3)</f>
        <v>0</v>
      </c>
      <c r="BA3">
        <f>IF(R3=0,0,COUNTIF('2023 FR_imgsummary'!E3:AC3,"MFAV")*100/R3)</f>
        <v>0</v>
      </c>
      <c r="BB3">
        <f>IF(R3=0,0,COUNTIF('2023 FR_imgsummary'!E3:AC3,"MFRN")*100/R3)</f>
        <v>0</v>
      </c>
      <c r="BC3">
        <f>IF(R3=0,0,COUNTIF('2023 FR_imgsummary'!E3:AC3,"MAN")*100/R3)</f>
        <v>0</v>
      </c>
      <c r="BD3">
        <f>IF(R3=0,0,COUNTIF('2023 FR_imgsummary'!E3:AC3,"MAL")*100/R3)</f>
        <v>0</v>
      </c>
      <c r="BE3">
        <f>IF(R3=0,0,COUNTIF('2023 FR_imgsummary'!E3:AC3,"MDA")*100/R3)</f>
        <v>0</v>
      </c>
      <c r="BF3">
        <f>IF(R3=0,0,COUNTIF('2023 FR_imgsummary'!E3:AC3,"MF")*100/R3)</f>
        <v>0</v>
      </c>
      <c r="BG3">
        <f>IF(R3=0,0,COUNTIF('2023 FR_imgsummary'!E3:AC3,"ML")*100/R3)</f>
        <v>0</v>
      </c>
      <c r="BH3">
        <f>IF(R3=0,0,COUNTIF('2023 FR_imgsummary'!E3:AC3,"OD")*100/R3)</f>
        <v>0</v>
      </c>
      <c r="BI3">
        <f>IF(R3=0,0,COUNTIF('2023 FR_imgsummary'!E3:AC3,"PA")*100/R3)</f>
        <v>0</v>
      </c>
      <c r="BJ3">
        <f>IF(R3=0,0,COUNTIF('2023 FR_imgsummary'!E3:AC3,"PB")*100/R3)</f>
        <v>0</v>
      </c>
      <c r="BK3">
        <f>IF(R3=0,0,COUNTIF('2023 FR_imgsummary'!E3:AC3,"PD")*100/R3)</f>
        <v>0</v>
      </c>
      <c r="BL3">
        <f>IF(R3=0,0,COUNTIF('2023 FR_imgsummary'!E3:AC3,"PF")*100/R3)</f>
        <v>0</v>
      </c>
      <c r="BM3">
        <f>IF(R3=0,0,COUNTIF('2023 FR_imgsummary'!E3:AC3,"PP")*100/R3)</f>
        <v>0</v>
      </c>
      <c r="BN3">
        <f>IF(R3=0,0,COUNTIF('2023 FR_imgsummary'!E3:AC3,"SC")*100/R3)</f>
        <v>0</v>
      </c>
      <c r="BO3">
        <f>IF(R3=0,0,COUNTIF('2023 FR_imgsummary'!E3:AC3,"SL")*100/R3)</f>
        <v>0</v>
      </c>
      <c r="BP3">
        <f>IF(R3=0,0,COUNTIF('2023 FR_imgsummary'!E3:AC3,"SR")*100/R3)</f>
        <v>0</v>
      </c>
      <c r="BQ3">
        <f>IF(R3=0,0,COUNTIF('2023 FR_imgsummary'!E3:AC3,"SS")*100/R3)</f>
        <v>0</v>
      </c>
      <c r="BR3">
        <f>IF(R3=0,0,COUNTIF('2023 FR_imgsummary'!E3:AC3,"SB")*100/R3)</f>
        <v>0</v>
      </c>
      <c r="BS3">
        <f>IF(R3=0,0,COUNTIF('2023 FR_imgsummary'!E3:AC3,"SH")*100/R3)</f>
        <v>0</v>
      </c>
      <c r="BT3">
        <f>IF(R3=0,0,COUNTIF('2023 FR_imgsummary'!E3:AC3,"SM")*100/R3)</f>
        <v>0</v>
      </c>
      <c r="BU3">
        <f>IF(R3=0,0,COUNTIF('2023 FR_imgsummary'!E3:AC3,"TA")*100/R3)</f>
        <v>0</v>
      </c>
      <c r="BW3">
        <f>IF(R3=0,0,COUNTIF('2023 FR_imgsummary'!E3:AC3,"BRI")*100/R3)</f>
        <v>0</v>
      </c>
      <c r="BX3">
        <f>IF(R3=0,0,COUNTIF('2023 FR_imgsummary'!E3:AC3,"ERY")*100/R3)</f>
        <v>0</v>
      </c>
      <c r="BY3">
        <f>IF(R3=0,0,COUNTIF('2023 FR_imgsummary'!E3:AC3,"EUN")*100/R3)</f>
        <v>0</v>
      </c>
      <c r="BZ3">
        <f>IF(R3=0,0,COUNTIF('2023 FR_imgsummary'!E3:AC3,"GORG")*100/R3)</f>
        <v>0</v>
      </c>
      <c r="CA3">
        <f>IF(R3=0,0,COUNTIF('2023 FR_imgsummary'!E3:AC3,"ICIL")*100/R3)</f>
        <v>0</v>
      </c>
      <c r="CB3">
        <f>IF(R3=0,0,COUNTIF('2023 FR_imgsummary'!E3:AC3,"MUR")*100/R3)</f>
        <v>0</v>
      </c>
      <c r="CC3">
        <f>IF(R3=0,0,COUNTIF('2023 FR_imgsummary'!E3:AC3,"MOPS")*100/R3)</f>
        <v>0</v>
      </c>
      <c r="CD3">
        <f>IF(R3=0,0,COUNTIF('2023 FR_imgsummary'!E3:AC3,"PAURA")*100/R3)</f>
        <v>0</v>
      </c>
      <c r="CE3">
        <f>IF(R3=0,0,COUNTIF('2023 FR_imgsummary'!E3:AC3,"PRELA")*100/R3)</f>
        <v>0</v>
      </c>
      <c r="CF3">
        <f>IF(R3=0,0,COUNTIF('2023 FR_imgsummary'!E3:AC3,"PSDP")*100/R3)</f>
        <v>0</v>
      </c>
      <c r="CG3">
        <f>IF(R3=0,0,COUNTIF('2023 FR_imgsummary'!E3:AC3,"PSPT")*100/R3)</f>
        <v>0</v>
      </c>
      <c r="CH3">
        <f>IF(R3=0,0,COUNTIF('2023 FR_imgsummary'!E3:AC3,"PTER")*100/R3)</f>
        <v>0</v>
      </c>
      <c r="CJ3" s="31">
        <f>IF(R3=0,0,COUNTIF('2023 FR_imgsummary'!E3:AC3,"SPO")*100/R3)</f>
        <v>4.166666666666667</v>
      </c>
      <c r="CL3">
        <f>IF(R3=0,0,COUNTIF('2023 FR_imgsummary'!E3:AC3,"PAL")*100/R3)</f>
        <v>0</v>
      </c>
      <c r="CM3">
        <f>IF(R3=0,0,COUNTIF('2023 FR_imgsummary'!E3:AC3,"ZO")*100/R3)</f>
        <v>0</v>
      </c>
      <c r="CO3">
        <f>IF(R3=0,0,COUNTIF('2023 FR_imgsummary'!E3:AC3,"AMP")*100/R3)</f>
        <v>0</v>
      </c>
      <c r="CP3" s="31">
        <f>IF(R3=0,0,COUNTIF('2023 FR_imgsummary'!E3:AC3,"DICT")*100/R3)</f>
        <v>29.166666666666668</v>
      </c>
      <c r="CQ3">
        <f>IF(R3=0,0,COUNTIF('2023 FR_imgsummary'!E3:AC3,"HALI")*100/R3)</f>
        <v>0</v>
      </c>
      <c r="CR3">
        <f>IF(R3=0,0,COUNTIF('2023 FR_imgsummary'!E3:AC3,"LIAG")*100/R3)</f>
        <v>0</v>
      </c>
      <c r="CS3">
        <f>IF(R3=0,0,COUNTIF('2023 FR_imgsummary'!E3:AC3,"LOBO")*100/R3)</f>
        <v>0</v>
      </c>
      <c r="CT3">
        <f>IF(R3=0,0,COUNTIF('2023 FR_imgsummary'!E3:AC3,"MACA")*100/R3)</f>
        <v>0</v>
      </c>
      <c r="CU3">
        <f>IF(R3=0,0,COUNTIF('2023 FR_imgsummary'!E3:AC3,"PAD")*100/R3)</f>
        <v>0</v>
      </c>
      <c r="CV3">
        <f>IF(R3=0,0,COUNTIF('2023 FR_imgsummary'!E3:AC3,"POR")*100/R3)</f>
        <v>0</v>
      </c>
      <c r="CW3">
        <f>IF(R3=0,0,COUNTIF('2023 FR_imgsummary'!E3:AC3,"SARG")*100/R3)</f>
        <v>0</v>
      </c>
      <c r="CX3">
        <f>IF(R3=0,0,COUNTIF('2023 FR_imgsummary'!E3:AC3,"SCHIZ")*100/R3)</f>
        <v>0</v>
      </c>
      <c r="CY3">
        <f>IF(R3=0,0,COUNTIF('2023 FR_imgsummary'!E3:AC3,"STY")*100/R3)</f>
        <v>0</v>
      </c>
      <c r="CZ3">
        <f>IF(R3=0,0,COUNTIF('2023 FR_imgsummary'!E3:AC3,"TURB")*100/R3)</f>
        <v>0</v>
      </c>
      <c r="DA3" s="31">
        <f>IF(R3=0,0,COUNTIF('2023 FR_imgsummary'!E3:AC3,"TURF")*100/R3)</f>
        <v>54.166666666666664</v>
      </c>
      <c r="DB3">
        <f>IF(R3=0,0,COUNTIF('2023 FR_imgsummary'!E3:AC3,"WRAN")*100/R3)</f>
        <v>0</v>
      </c>
      <c r="DD3">
        <f>IF(R3=0,0,COUNTIF('2023 FR_imgsummary'!E3:AC3,"ASC")*100/R3)</f>
        <v>0</v>
      </c>
      <c r="DE3">
        <f>IF(R3=0,0,COUNTIF('2023 FR_imgsummary'!E3:AC3,"O")*100/R3)</f>
        <v>0</v>
      </c>
      <c r="DG3">
        <f>IF(R3=0,0,COUNTIF('2023 FR_imgsummary'!E3:AC3,"DCA")*100/R3)</f>
        <v>0</v>
      </c>
      <c r="DH3">
        <f>IF(R3=0,0,COUNTIF('2023 FR_imgsummary'!E3:AC3,"DG")*100/R3)</f>
        <v>0</v>
      </c>
      <c r="DI3">
        <f>IF(R3=0,0,COUNTIF('2023 FR_imgsummary'!E3:AC3,"ODC")*100/R3)</f>
        <v>0</v>
      </c>
      <c r="DJ3">
        <f>IF(R3=0,0,COUNTIF('2023 FR_imgsummary'!E3:AC3,"RDC")*100/R3)</f>
        <v>0</v>
      </c>
      <c r="DL3">
        <f>IF(R3=0,0,COUNTIF('2023 FR_imgsummary'!E3:AC3,"CALG")*100/R3)</f>
        <v>0</v>
      </c>
      <c r="DN3">
        <f>IF(R3=0,0,COUNTIF('2023 FR_imgsummary'!E3:AC3,"DCOR")*100/R3)</f>
        <v>0</v>
      </c>
      <c r="DP3">
        <f>IF(R3=0,0,COUNTIF('2023 FR_imgsummary'!E3:AC3,"P")*100/R3)</f>
        <v>0</v>
      </c>
      <c r="DQ3">
        <f>IF(R3=0,0,COUNTIF('2023 FR_imgsummary'!E3:AC3,"R")*100/R3)</f>
        <v>0</v>
      </c>
      <c r="DR3" s="31">
        <f>IF(R3=0,0,COUNTIF('2023 FR_imgsummary'!E3:AC3,"S")*100/R3)</f>
        <v>12.5</v>
      </c>
      <c r="DT3">
        <f>IF(R3=0,0,COUNTIF('2023 FR_imgsummary'!E3:AC3,"UNK")*100/R3)</f>
        <v>0</v>
      </c>
      <c r="DV3">
        <f>COUNTIF('2023 FR_imgsummary'!E3:AC3,"SHAD")*100/25</f>
        <v>0</v>
      </c>
      <c r="DW3" s="31">
        <f>COUNTIF('2023 FR_imgsummary'!E3:AC3,"TAPE")*100/25</f>
        <v>4</v>
      </c>
      <c r="DX3">
        <f>COUNTIF('2023 FR_imgsummary'!E3:AC3,"WAND")*100/25</f>
        <v>0</v>
      </c>
      <c r="DZ3">
        <f>IF(R3=0,0,COUNTIF('2023 FR_imgsummary'!BC3:CA3,"ASP")*100/R3)</f>
        <v>0</v>
      </c>
      <c r="EA3">
        <f>IF(R3=0,0,COUNTIF('2023 FR_imgsummary'!BC3:CA3,"BL")*100/R3)</f>
        <v>0</v>
      </c>
      <c r="EB3">
        <f>IF(R3=0,0,COUNTIF('2023 FR_imgsummary'!BC3:CA3,"BBD")*100/R3)</f>
        <v>0</v>
      </c>
      <c r="EC3">
        <f>IF(R3=0,0,COUNTIF('2023 FR_imgsummary'!BC3:CA3,"OD")*100/R3)</f>
        <v>0</v>
      </c>
      <c r="ED3">
        <f>IF(R3=0,0,COUNTIF('2023 FR_imgsummary'!BC3:CA3,"PLA")*100/R3)</f>
        <v>0</v>
      </c>
      <c r="EE3">
        <f>IF(R3=0,0,COUNTIF('2023 FR_imgsummary'!BC3:CA3,"WBD")*100/R3)</f>
        <v>0</v>
      </c>
      <c r="EF3">
        <f>IF(R3=0,0,COUNTIF('2023 FR_imgsummary'!BC3:CA3,"YBD")*100/R3)</f>
        <v>0</v>
      </c>
    </row>
    <row r="4" spans="1:136" x14ac:dyDescent="0.25">
      <c r="A4">
        <v>2</v>
      </c>
      <c r="B4" t="s">
        <v>90</v>
      </c>
      <c r="F4" s="31">
        <f>IF(R4=0,0,COUNTIF('2023 FR_imgsummary'!AD4:BB4,"C")*100/R4)</f>
        <v>10</v>
      </c>
      <c r="G4">
        <f>IF(R4=0,0,COUNTIF('2023 FR_imgsummary'!AD4:BB4,"G")*100/R4)</f>
        <v>0</v>
      </c>
      <c r="H4" s="31">
        <f>IF(R4=0,0,COUNTIF('2023 FR_imgsummary'!AD4:BB4,"S")*100/R4)</f>
        <v>10</v>
      </c>
      <c r="I4">
        <f>IF(R4=0,0,COUNTIF('2023 FR_imgsummary'!AD4:BB4,"Z")*100/R4)</f>
        <v>0</v>
      </c>
      <c r="J4" s="31">
        <f>IF(R4=0,0,COUNTIF('2023 FR_imgsummary'!AD4:BB4,"MA")*100/R4)</f>
        <v>50</v>
      </c>
      <c r="K4">
        <f>IF(R4=0,0,COUNTIF('2023 FR_imgsummary'!AD4:BB4,"OL")*100/R4)</f>
        <v>0</v>
      </c>
      <c r="L4">
        <f>IF(R4=0,0,COUNTIF('2023 FR_imgsummary'!AD4:BB4,"DCA")*100/R4)</f>
        <v>0</v>
      </c>
      <c r="M4">
        <f>IF(R4=0,0,COUNTIF('2023 FR_imgsummary'!AD4:BB4,"CA")*100/R4)</f>
        <v>0</v>
      </c>
      <c r="N4">
        <f>IF(R4=0,0,COUNTIF('2023 FR_imgsummary'!AD4:BB4,"DC")*100/R4)</f>
        <v>0</v>
      </c>
      <c r="O4" s="31">
        <f>IF(R4=0,0,COUNTIF('2023 FR_imgsummary'!AD4:BB4,"SPR")*100/R4)</f>
        <v>30</v>
      </c>
      <c r="P4">
        <f>IF(R4=0,0,COUNTIF('2023 FR_imgsummary'!AD4:BB4,"U")*100/R4)</f>
        <v>0</v>
      </c>
      <c r="Q4" s="31">
        <f>IF(R4=0,0,COUNTIF('2023 FR_imgsummary'!AD4:BB4,"TWS")*100/R4)</f>
        <v>25</v>
      </c>
      <c r="R4">
        <f>25-COUNTIF('2023 FR_imgsummary'!AD4:BB4,"TWS")</f>
        <v>20</v>
      </c>
      <c r="U4">
        <f>IF(R4=0,0,COUNTIF('2023 FR_imgsummary'!E4:AC4,"AC")*100/R4)</f>
        <v>0</v>
      </c>
      <c r="V4">
        <f>IF(R4=0,0,COUNTIF('2023 FR_imgsummary'!E4:AC4,"AP")*100/R4)</f>
        <v>0</v>
      </c>
      <c r="W4">
        <f>IF(R4=0,0,COUNTIF('2023 FR_imgsummary'!E4:AC4,"APR")*100/R4)</f>
        <v>0</v>
      </c>
      <c r="X4">
        <f>IF(R4=0,0,COUNTIF('2023 FR_imgsummary'!E4:AC4,"AA")*100/R4)</f>
        <v>0</v>
      </c>
      <c r="Y4">
        <f>IF(R4=0,0,COUNTIF('2023 FR_imgsummary'!E4:AC4,"AF")*100/R4)</f>
        <v>0</v>
      </c>
      <c r="Z4">
        <f>IF(R4=0,0,COUNTIF('2023 FR_imgsummary'!E4:AC4,"AG")*100/R4)</f>
        <v>0</v>
      </c>
      <c r="AA4">
        <f>IF(R4=0,0,COUNTIF('2023 FR_imgsummary'!E4:AC4,"AL")*100/R4)</f>
        <v>0</v>
      </c>
      <c r="AB4">
        <f>IF(R4=0,0,COUNTIF('2023 FR_imgsummary'!E4:AC4,"AT")*100/R4)</f>
        <v>0</v>
      </c>
      <c r="AC4">
        <f>IF(R4=0,0,COUNTIF('2023 FR_imgsummary'!E4:AC4,"AU")*100/R4)</f>
        <v>0</v>
      </c>
      <c r="AD4">
        <f>IF(R4=0,0,COUNTIF('2023 FR_imgsummary'!E4:AC4,"CB")*100/R4)</f>
        <v>0</v>
      </c>
      <c r="AE4">
        <f>IF(R4=0,0,COUNTIF('2023 FR_imgsummary'!E4:AC4,"CN")*100/R4)</f>
        <v>0</v>
      </c>
      <c r="AF4">
        <f>IF(R4=0,0,COUNTIF('2023 FR_imgsummary'!E4:AC4,"CORAL")*100/R4)</f>
        <v>0</v>
      </c>
      <c r="AG4">
        <f>IF(R4=0,0,COUNTIF('2023 FR_imgsummary'!E4:AC4,"CORJU")*100/R4)</f>
        <v>0</v>
      </c>
      <c r="AH4">
        <f>IF(R4=0,0,COUNTIF('2023 FR_imgsummary'!E4:AC4,"DCY")*100/R4)</f>
        <v>0</v>
      </c>
      <c r="AI4">
        <f>IF(R4=0,0,COUNTIF('2023 FR_imgsummary'!E4:AC4,"DST")*100/R4)</f>
        <v>0</v>
      </c>
      <c r="AJ4">
        <f>IF(R4=0,0,COUNTIF('2023 FR_imgsummary'!E4:AC4,"DSO")*100/R4)</f>
        <v>0</v>
      </c>
      <c r="AK4">
        <f>IF(R4=0,0,COUNTIF('2023 FR_imgsummary'!E4:AC4,"DC")*100/R4)</f>
        <v>0</v>
      </c>
      <c r="AL4">
        <f>IF(R4=0,0,COUNTIF('2023 FR_imgsummary'!E4:AC4,"DL")*100/R4)</f>
        <v>0</v>
      </c>
      <c r="AM4" s="31">
        <f>IF(R4=0,0,COUNTIF('2023 FR_imgsummary'!E4:AC4,"DS")*100/R4)</f>
        <v>10</v>
      </c>
      <c r="AN4">
        <f>IF(R4=0,0,COUNTIF('2023 FR_imgsummary'!E4:AC4,"EF")*100/R4)</f>
        <v>0</v>
      </c>
      <c r="AO4">
        <f>IF(R4=0,0,COUNTIF('2023 FR_imgsummary'!E4:AC4,"FF")*100/R4)</f>
        <v>0</v>
      </c>
      <c r="AP4">
        <f>IF(R4=0,0,COUNTIF('2023 FR_imgsummary'!E4:AC4,"IS")*100/R4)</f>
        <v>0</v>
      </c>
      <c r="AQ4">
        <f>IF(R4=0,0,COUNTIF('2023 FR_imgsummary'!E4:AC4,"LC")*100/R4)</f>
        <v>0</v>
      </c>
      <c r="AR4">
        <f>IF(R4=0,0,COUNTIF('2023 FR_imgsummary'!E4:AC4,"MD")*100/R4)</f>
        <v>0</v>
      </c>
      <c r="AS4">
        <f>IF(R4=0,0,COUNTIF('2023 FR_imgsummary'!E4:AC4,"MM")*100/R4)</f>
        <v>0</v>
      </c>
      <c r="AT4">
        <f>IF(R4=0,0,COUNTIF('2023 FR_imgsummary'!E4:AC4,"MAR")*100/R4)</f>
        <v>0</v>
      </c>
      <c r="AU4">
        <f>IF(R4=0,0,COUNTIF('2023 FR_imgsummary'!E4:AC4,"MME")*100/R4)</f>
        <v>0</v>
      </c>
      <c r="AV4">
        <f>IF(R4=0,0,COUNTIF('2023 FR_imgsummary'!E4:AC4,"MILA")*100/R4)</f>
        <v>0</v>
      </c>
      <c r="AW4">
        <f>IF(R4=0,0,COUNTIF('2023 FR_imgsummary'!E4:AC4,"MILC")*100/R4)</f>
        <v>0</v>
      </c>
      <c r="AX4">
        <f>IF(R4=0,0,COUNTIF('2023 FR_imgsummary'!E4:AC4,"MILS")*100/R4)</f>
        <v>0</v>
      </c>
      <c r="AY4">
        <f>IF(R4=0,0,COUNTIF('2023 FR_imgsummary'!E4:AC4,"MA")*100/R4)</f>
        <v>0</v>
      </c>
      <c r="AZ4">
        <f>IF(R4=0,0,COUNTIF('2023 FR_imgsummary'!E4:AC4,"MC")*100/R4)</f>
        <v>0</v>
      </c>
      <c r="BA4">
        <f>IF(R4=0,0,COUNTIF('2023 FR_imgsummary'!E4:AC4,"MFAV")*100/R4)</f>
        <v>0</v>
      </c>
      <c r="BB4">
        <f>IF(R4=0,0,COUNTIF('2023 FR_imgsummary'!E4:AC4,"MFRN")*100/R4)</f>
        <v>0</v>
      </c>
      <c r="BC4">
        <f>IF(R4=0,0,COUNTIF('2023 FR_imgsummary'!E4:AC4,"MAN")*100/R4)</f>
        <v>0</v>
      </c>
      <c r="BD4">
        <f>IF(R4=0,0,COUNTIF('2023 FR_imgsummary'!E4:AC4,"MAL")*100/R4)</f>
        <v>0</v>
      </c>
      <c r="BE4">
        <f>IF(R4=0,0,COUNTIF('2023 FR_imgsummary'!E4:AC4,"MDA")*100/R4)</f>
        <v>0</v>
      </c>
      <c r="BF4">
        <f>IF(R4=0,0,COUNTIF('2023 FR_imgsummary'!E4:AC4,"MF")*100/R4)</f>
        <v>0</v>
      </c>
      <c r="BG4">
        <f>IF(R4=0,0,COUNTIF('2023 FR_imgsummary'!E4:AC4,"ML")*100/R4)</f>
        <v>0</v>
      </c>
      <c r="BH4">
        <f>IF(R4=0,0,COUNTIF('2023 FR_imgsummary'!E4:AC4,"OD")*100/R4)</f>
        <v>0</v>
      </c>
      <c r="BI4">
        <f>IF(R4=0,0,COUNTIF('2023 FR_imgsummary'!E4:AC4,"PA")*100/R4)</f>
        <v>0</v>
      </c>
      <c r="BJ4">
        <f>IF(R4=0,0,COUNTIF('2023 FR_imgsummary'!E4:AC4,"PB")*100/R4)</f>
        <v>0</v>
      </c>
      <c r="BK4">
        <f>IF(R4=0,0,COUNTIF('2023 FR_imgsummary'!E4:AC4,"PD")*100/R4)</f>
        <v>0</v>
      </c>
      <c r="BL4">
        <f>IF(R4=0,0,COUNTIF('2023 FR_imgsummary'!E4:AC4,"PF")*100/R4)</f>
        <v>0</v>
      </c>
      <c r="BM4">
        <f>IF(R4=0,0,COUNTIF('2023 FR_imgsummary'!E4:AC4,"PP")*100/R4)</f>
        <v>0</v>
      </c>
      <c r="BN4">
        <f>IF(R4=0,0,COUNTIF('2023 FR_imgsummary'!E4:AC4,"SC")*100/R4)</f>
        <v>0</v>
      </c>
      <c r="BO4">
        <f>IF(R4=0,0,COUNTIF('2023 FR_imgsummary'!E4:AC4,"SL")*100/R4)</f>
        <v>0</v>
      </c>
      <c r="BP4">
        <f>IF(R4=0,0,COUNTIF('2023 FR_imgsummary'!E4:AC4,"SR")*100/R4)</f>
        <v>0</v>
      </c>
      <c r="BQ4">
        <f>IF(R4=0,0,COUNTIF('2023 FR_imgsummary'!E4:AC4,"SS")*100/R4)</f>
        <v>0</v>
      </c>
      <c r="BR4">
        <f>IF(R4=0,0,COUNTIF('2023 FR_imgsummary'!E4:AC4,"SB")*100/R4)</f>
        <v>0</v>
      </c>
      <c r="BS4">
        <f>IF(R4=0,0,COUNTIF('2023 FR_imgsummary'!E4:AC4,"SH")*100/R4)</f>
        <v>0</v>
      </c>
      <c r="BT4">
        <f>IF(R4=0,0,COUNTIF('2023 FR_imgsummary'!E4:AC4,"SM")*100/R4)</f>
        <v>0</v>
      </c>
      <c r="BU4">
        <f>IF(R4=0,0,COUNTIF('2023 FR_imgsummary'!E4:AC4,"TA")*100/R4)</f>
        <v>0</v>
      </c>
      <c r="BW4">
        <f>IF(R4=0,0,COUNTIF('2023 FR_imgsummary'!E4:AC4,"BRI")*100/R4)</f>
        <v>0</v>
      </c>
      <c r="BX4">
        <f>IF(R4=0,0,COUNTIF('2023 FR_imgsummary'!E4:AC4,"ERY")*100/R4)</f>
        <v>0</v>
      </c>
      <c r="BY4">
        <f>IF(R4=0,0,COUNTIF('2023 FR_imgsummary'!E4:AC4,"EUN")*100/R4)</f>
        <v>0</v>
      </c>
      <c r="BZ4">
        <f>IF(R4=0,0,COUNTIF('2023 FR_imgsummary'!E4:AC4,"GORG")*100/R4)</f>
        <v>0</v>
      </c>
      <c r="CA4">
        <f>IF(R4=0,0,COUNTIF('2023 FR_imgsummary'!E4:AC4,"ICIL")*100/R4)</f>
        <v>0</v>
      </c>
      <c r="CB4">
        <f>IF(R4=0,0,COUNTIF('2023 FR_imgsummary'!E4:AC4,"MUR")*100/R4)</f>
        <v>0</v>
      </c>
      <c r="CC4">
        <f>IF(R4=0,0,COUNTIF('2023 FR_imgsummary'!E4:AC4,"MOPS")*100/R4)</f>
        <v>0</v>
      </c>
      <c r="CD4">
        <f>IF(R4=0,0,COUNTIF('2023 FR_imgsummary'!E4:AC4,"PAURA")*100/R4)</f>
        <v>0</v>
      </c>
      <c r="CE4">
        <f>IF(R4=0,0,COUNTIF('2023 FR_imgsummary'!E4:AC4,"PRELA")*100/R4)</f>
        <v>0</v>
      </c>
      <c r="CF4">
        <f>IF(R4=0,0,COUNTIF('2023 FR_imgsummary'!E4:AC4,"PSDP")*100/R4)</f>
        <v>0</v>
      </c>
      <c r="CG4">
        <f>IF(R4=0,0,COUNTIF('2023 FR_imgsummary'!E4:AC4,"PSPT")*100/R4)</f>
        <v>0</v>
      </c>
      <c r="CH4">
        <f>IF(R4=0,0,COUNTIF('2023 FR_imgsummary'!E4:AC4,"PTER")*100/R4)</f>
        <v>0</v>
      </c>
      <c r="CJ4" s="31">
        <f>IF(R4=0,0,COUNTIF('2023 FR_imgsummary'!E4:AC4,"SPO")*100/R4)</f>
        <v>10</v>
      </c>
      <c r="CL4">
        <f>IF(R4=0,0,COUNTIF('2023 FR_imgsummary'!E4:AC4,"PAL")*100/R4)</f>
        <v>0</v>
      </c>
      <c r="CM4">
        <f>IF(R4=0,0,COUNTIF('2023 FR_imgsummary'!E4:AC4,"ZO")*100/R4)</f>
        <v>0</v>
      </c>
      <c r="CO4">
        <f>IF(R4=0,0,COUNTIF('2023 FR_imgsummary'!E4:AC4,"AMP")*100/R4)</f>
        <v>0</v>
      </c>
      <c r="CP4" s="31">
        <f>IF(R4=0,0,COUNTIF('2023 FR_imgsummary'!E4:AC4,"DICT")*100/R4)</f>
        <v>30</v>
      </c>
      <c r="CQ4">
        <f>IF(R4=0,0,COUNTIF('2023 FR_imgsummary'!E4:AC4,"HALI")*100/R4)</f>
        <v>0</v>
      </c>
      <c r="CR4">
        <f>IF(R4=0,0,COUNTIF('2023 FR_imgsummary'!E4:AC4,"LIAG")*100/R4)</f>
        <v>0</v>
      </c>
      <c r="CS4">
        <f>IF(R4=0,0,COUNTIF('2023 FR_imgsummary'!E4:AC4,"LOBO")*100/R4)</f>
        <v>0</v>
      </c>
      <c r="CT4">
        <f>IF(R4=0,0,COUNTIF('2023 FR_imgsummary'!E4:AC4,"MACA")*100/R4)</f>
        <v>0</v>
      </c>
      <c r="CU4">
        <f>IF(R4=0,0,COUNTIF('2023 FR_imgsummary'!E4:AC4,"PAD")*100/R4)</f>
        <v>0</v>
      </c>
      <c r="CV4">
        <f>IF(R4=0,0,COUNTIF('2023 FR_imgsummary'!E4:AC4,"POR")*100/R4)</f>
        <v>0</v>
      </c>
      <c r="CW4">
        <f>IF(R4=0,0,COUNTIF('2023 FR_imgsummary'!E4:AC4,"SARG")*100/R4)</f>
        <v>0</v>
      </c>
      <c r="CX4">
        <f>IF(R4=0,0,COUNTIF('2023 FR_imgsummary'!E4:AC4,"SCHIZ")*100/R4)</f>
        <v>0</v>
      </c>
      <c r="CY4">
        <f>IF(R4=0,0,COUNTIF('2023 FR_imgsummary'!E4:AC4,"STY")*100/R4)</f>
        <v>0</v>
      </c>
      <c r="CZ4">
        <f>IF(R4=0,0,COUNTIF('2023 FR_imgsummary'!E4:AC4,"TURB")*100/R4)</f>
        <v>0</v>
      </c>
      <c r="DA4" s="31">
        <f>IF(R4=0,0,COUNTIF('2023 FR_imgsummary'!E4:AC4,"TURF")*100/R4)</f>
        <v>20</v>
      </c>
      <c r="DB4">
        <f>IF(R4=0,0,COUNTIF('2023 FR_imgsummary'!E4:AC4,"WRAN")*100/R4)</f>
        <v>0</v>
      </c>
      <c r="DD4">
        <f>IF(R4=0,0,COUNTIF('2023 FR_imgsummary'!E4:AC4,"ASC")*100/R4)</f>
        <v>0</v>
      </c>
      <c r="DE4">
        <f>IF(R4=0,0,COUNTIF('2023 FR_imgsummary'!E4:AC4,"O")*100/R4)</f>
        <v>0</v>
      </c>
      <c r="DG4">
        <f>IF(R4=0,0,COUNTIF('2023 FR_imgsummary'!E4:AC4,"DCA")*100/R4)</f>
        <v>0</v>
      </c>
      <c r="DH4">
        <f>IF(R4=0,0,COUNTIF('2023 FR_imgsummary'!E4:AC4,"DG")*100/R4)</f>
        <v>0</v>
      </c>
      <c r="DI4">
        <f>IF(R4=0,0,COUNTIF('2023 FR_imgsummary'!E4:AC4,"ODC")*100/R4)</f>
        <v>0</v>
      </c>
      <c r="DJ4">
        <f>IF(R4=0,0,COUNTIF('2023 FR_imgsummary'!E4:AC4,"RDC")*100/R4)</f>
        <v>0</v>
      </c>
      <c r="DL4">
        <f>IF(R4=0,0,COUNTIF('2023 FR_imgsummary'!E4:AC4,"CALG")*100/R4)</f>
        <v>0</v>
      </c>
      <c r="DN4">
        <f>IF(R4=0,0,COUNTIF('2023 FR_imgsummary'!E4:AC4,"DCOR")*100/R4)</f>
        <v>0</v>
      </c>
      <c r="DP4" s="31">
        <f>IF(R4=0,0,COUNTIF('2023 FR_imgsummary'!E4:AC4,"P")*100/R4)</f>
        <v>5</v>
      </c>
      <c r="DQ4">
        <f>IF(R4=0,0,COUNTIF('2023 FR_imgsummary'!E4:AC4,"R")*100/R4)</f>
        <v>0</v>
      </c>
      <c r="DR4" s="31">
        <f>IF(R4=0,0,COUNTIF('2023 FR_imgsummary'!E4:AC4,"S")*100/R4)</f>
        <v>25</v>
      </c>
      <c r="DT4">
        <f>IF(R4=0,0,COUNTIF('2023 FR_imgsummary'!E4:AC4,"UNK")*100/R4)</f>
        <v>0</v>
      </c>
      <c r="DV4">
        <f>COUNTIF('2023 FR_imgsummary'!E4:AC4,"SHAD")*100/25</f>
        <v>0</v>
      </c>
      <c r="DW4" s="31">
        <f>COUNTIF('2023 FR_imgsummary'!E4:AC4,"TAPE")*100/25</f>
        <v>4</v>
      </c>
      <c r="DX4" s="31">
        <f>COUNTIF('2023 FR_imgsummary'!E4:AC4,"WAND")*100/25</f>
        <v>16</v>
      </c>
      <c r="DZ4">
        <f>IF(R4=0,0,COUNTIF('2023 FR_imgsummary'!BC4:CA4,"ASP")*100/R4)</f>
        <v>0</v>
      </c>
      <c r="EA4">
        <f>IF(R4=0,0,COUNTIF('2023 FR_imgsummary'!BC4:CA4,"BL")*100/R4)</f>
        <v>0</v>
      </c>
      <c r="EB4">
        <f>IF(R4=0,0,COUNTIF('2023 FR_imgsummary'!BC4:CA4,"BBD")*100/R4)</f>
        <v>0</v>
      </c>
      <c r="EC4">
        <f>IF(R4=0,0,COUNTIF('2023 FR_imgsummary'!BC4:CA4,"OD")*100/R4)</f>
        <v>0</v>
      </c>
      <c r="ED4">
        <f>IF(R4=0,0,COUNTIF('2023 FR_imgsummary'!BC4:CA4,"PLA")*100/R4)</f>
        <v>0</v>
      </c>
      <c r="EE4">
        <f>IF(R4=0,0,COUNTIF('2023 FR_imgsummary'!BC4:CA4,"WBD")*100/R4)</f>
        <v>0</v>
      </c>
      <c r="EF4">
        <f>IF(R4=0,0,COUNTIF('2023 FR_imgsummary'!BC4:CA4,"YBD")*100/R4)</f>
        <v>0</v>
      </c>
    </row>
    <row r="5" spans="1:136" x14ac:dyDescent="0.25">
      <c r="A5">
        <v>3</v>
      </c>
      <c r="B5" t="s">
        <v>95</v>
      </c>
      <c r="F5" s="31">
        <f>IF(R5=0,0,COUNTIF('2023 FR_imgsummary'!AD5:BB5,"C")*100/R5)</f>
        <v>4.166666666666667</v>
      </c>
      <c r="G5">
        <f>IF(R5=0,0,COUNTIF('2023 FR_imgsummary'!AD5:BB5,"G")*100/R5)</f>
        <v>0</v>
      </c>
      <c r="H5">
        <f>IF(R5=0,0,COUNTIF('2023 FR_imgsummary'!AD5:BB5,"S")*100/R5)</f>
        <v>0</v>
      </c>
      <c r="I5">
        <f>IF(R5=0,0,COUNTIF('2023 FR_imgsummary'!AD5:BB5,"Z")*100/R5)</f>
        <v>0</v>
      </c>
      <c r="J5" s="31">
        <f>IF(R5=0,0,COUNTIF('2023 FR_imgsummary'!AD5:BB5,"MA")*100/R5)</f>
        <v>79.166666666666671</v>
      </c>
      <c r="K5">
        <f>IF(R5=0,0,COUNTIF('2023 FR_imgsummary'!AD5:BB5,"OL")*100/R5)</f>
        <v>0</v>
      </c>
      <c r="L5">
        <f>IF(R5=0,0,COUNTIF('2023 FR_imgsummary'!AD5:BB5,"DCA")*100/R5)</f>
        <v>0</v>
      </c>
      <c r="M5">
        <f>IF(R5=0,0,COUNTIF('2023 FR_imgsummary'!AD5:BB5,"CA")*100/R5)</f>
        <v>0</v>
      </c>
      <c r="N5">
        <f>IF(R5=0,0,COUNTIF('2023 FR_imgsummary'!AD5:BB5,"DC")*100/R5)</f>
        <v>0</v>
      </c>
      <c r="O5" s="31">
        <f>IF(R5=0,0,COUNTIF('2023 FR_imgsummary'!AD5:BB5,"SPR")*100/R5)</f>
        <v>16.666666666666668</v>
      </c>
      <c r="P5">
        <f>IF(R5=0,0,COUNTIF('2023 FR_imgsummary'!AD5:BB5,"U")*100/R5)</f>
        <v>0</v>
      </c>
      <c r="Q5" s="31">
        <f>IF(R5=0,0,COUNTIF('2023 FR_imgsummary'!AD5:BB5,"TWS")*100/R5)</f>
        <v>4.166666666666667</v>
      </c>
      <c r="R5">
        <f>25-COUNTIF('2023 FR_imgsummary'!AD5:BB5,"TWS")</f>
        <v>24</v>
      </c>
      <c r="U5">
        <f>IF(R5=0,0,COUNTIF('2023 FR_imgsummary'!E5:AC5,"AC")*100/R5)</f>
        <v>0</v>
      </c>
      <c r="V5">
        <f>IF(R5=0,0,COUNTIF('2023 FR_imgsummary'!E5:AC5,"AP")*100/R5)</f>
        <v>0</v>
      </c>
      <c r="W5">
        <f>IF(R5=0,0,COUNTIF('2023 FR_imgsummary'!E5:AC5,"APR")*100/R5)</f>
        <v>0</v>
      </c>
      <c r="X5">
        <f>IF(R5=0,0,COUNTIF('2023 FR_imgsummary'!E5:AC5,"AA")*100/R5)</f>
        <v>0</v>
      </c>
      <c r="Y5">
        <f>IF(R5=0,0,COUNTIF('2023 FR_imgsummary'!E5:AC5,"AF")*100/R5)</f>
        <v>0</v>
      </c>
      <c r="Z5">
        <f>IF(R5=0,0,COUNTIF('2023 FR_imgsummary'!E5:AC5,"AG")*100/R5)</f>
        <v>0</v>
      </c>
      <c r="AA5">
        <f>IF(R5=0,0,COUNTIF('2023 FR_imgsummary'!E5:AC5,"AL")*100/R5)</f>
        <v>0</v>
      </c>
      <c r="AB5">
        <f>IF(R5=0,0,COUNTIF('2023 FR_imgsummary'!E5:AC5,"AT")*100/R5)</f>
        <v>0</v>
      </c>
      <c r="AC5">
        <f>IF(R5=0,0,COUNTIF('2023 FR_imgsummary'!E5:AC5,"AU")*100/R5)</f>
        <v>0</v>
      </c>
      <c r="AD5">
        <f>IF(R5=0,0,COUNTIF('2023 FR_imgsummary'!E5:AC5,"CB")*100/R5)</f>
        <v>0</v>
      </c>
      <c r="AE5">
        <f>IF(R5=0,0,COUNTIF('2023 FR_imgsummary'!E5:AC5,"CN")*100/R5)</f>
        <v>0</v>
      </c>
      <c r="AF5">
        <f>IF(R5=0,0,COUNTIF('2023 FR_imgsummary'!E5:AC5,"CORAL")*100/R5)</f>
        <v>0</v>
      </c>
      <c r="AG5">
        <f>IF(R5=0,0,COUNTIF('2023 FR_imgsummary'!E5:AC5,"CORJU")*100/R5)</f>
        <v>0</v>
      </c>
      <c r="AH5">
        <f>IF(R5=0,0,COUNTIF('2023 FR_imgsummary'!E5:AC5,"DCY")*100/R5)</f>
        <v>0</v>
      </c>
      <c r="AI5">
        <f>IF(R5=0,0,COUNTIF('2023 FR_imgsummary'!E5:AC5,"DST")*100/R5)</f>
        <v>0</v>
      </c>
      <c r="AJ5">
        <f>IF(R5=0,0,COUNTIF('2023 FR_imgsummary'!E5:AC5,"DSO")*100/R5)</f>
        <v>0</v>
      </c>
      <c r="AK5">
        <f>IF(R5=0,0,COUNTIF('2023 FR_imgsummary'!E5:AC5,"DC")*100/R5)</f>
        <v>0</v>
      </c>
      <c r="AL5">
        <f>IF(R5=0,0,COUNTIF('2023 FR_imgsummary'!E5:AC5,"DL")*100/R5)</f>
        <v>0</v>
      </c>
      <c r="AM5" s="31">
        <f>IF(R5=0,0,COUNTIF('2023 FR_imgsummary'!E5:AC5,"DS")*100/R5)</f>
        <v>4.166666666666667</v>
      </c>
      <c r="AN5">
        <f>IF(R5=0,0,COUNTIF('2023 FR_imgsummary'!E5:AC5,"EF")*100/R5)</f>
        <v>0</v>
      </c>
      <c r="AO5">
        <f>IF(R5=0,0,COUNTIF('2023 FR_imgsummary'!E5:AC5,"FF")*100/R5)</f>
        <v>0</v>
      </c>
      <c r="AP5">
        <f>IF(R5=0,0,COUNTIF('2023 FR_imgsummary'!E5:AC5,"IS")*100/R5)</f>
        <v>0</v>
      </c>
      <c r="AQ5">
        <f>IF(R5=0,0,COUNTIF('2023 FR_imgsummary'!E5:AC5,"LC")*100/R5)</f>
        <v>0</v>
      </c>
      <c r="AR5">
        <f>IF(R5=0,0,COUNTIF('2023 FR_imgsummary'!E5:AC5,"MD")*100/R5)</f>
        <v>0</v>
      </c>
      <c r="AS5">
        <f>IF(R5=0,0,COUNTIF('2023 FR_imgsummary'!E5:AC5,"MM")*100/R5)</f>
        <v>0</v>
      </c>
      <c r="AT5">
        <f>IF(R5=0,0,COUNTIF('2023 FR_imgsummary'!E5:AC5,"MAR")*100/R5)</f>
        <v>0</v>
      </c>
      <c r="AU5">
        <f>IF(R5=0,0,COUNTIF('2023 FR_imgsummary'!E5:AC5,"MME")*100/R5)</f>
        <v>0</v>
      </c>
      <c r="AV5">
        <f>IF(R5=0,0,COUNTIF('2023 FR_imgsummary'!E5:AC5,"MILA")*100/R5)</f>
        <v>0</v>
      </c>
      <c r="AW5">
        <f>IF(R5=0,0,COUNTIF('2023 FR_imgsummary'!E5:AC5,"MILC")*100/R5)</f>
        <v>0</v>
      </c>
      <c r="AX5">
        <f>IF(R5=0,0,COUNTIF('2023 FR_imgsummary'!E5:AC5,"MILS")*100/R5)</f>
        <v>0</v>
      </c>
      <c r="AY5">
        <f>IF(R5=0,0,COUNTIF('2023 FR_imgsummary'!E5:AC5,"MA")*100/R5)</f>
        <v>0</v>
      </c>
      <c r="AZ5">
        <f>IF(R5=0,0,COUNTIF('2023 FR_imgsummary'!E5:AC5,"MC")*100/R5)</f>
        <v>0</v>
      </c>
      <c r="BA5">
        <f>IF(R5=0,0,COUNTIF('2023 FR_imgsummary'!E5:AC5,"MFAV")*100/R5)</f>
        <v>0</v>
      </c>
      <c r="BB5">
        <f>IF(R5=0,0,COUNTIF('2023 FR_imgsummary'!E5:AC5,"MFRN")*100/R5)</f>
        <v>0</v>
      </c>
      <c r="BC5">
        <f>IF(R5=0,0,COUNTIF('2023 FR_imgsummary'!E5:AC5,"MAN")*100/R5)</f>
        <v>0</v>
      </c>
      <c r="BD5">
        <f>IF(R5=0,0,COUNTIF('2023 FR_imgsummary'!E5:AC5,"MAL")*100/R5)</f>
        <v>0</v>
      </c>
      <c r="BE5">
        <f>IF(R5=0,0,COUNTIF('2023 FR_imgsummary'!E5:AC5,"MDA")*100/R5)</f>
        <v>0</v>
      </c>
      <c r="BF5">
        <f>IF(R5=0,0,COUNTIF('2023 FR_imgsummary'!E5:AC5,"MF")*100/R5)</f>
        <v>0</v>
      </c>
      <c r="BG5">
        <f>IF(R5=0,0,COUNTIF('2023 FR_imgsummary'!E5:AC5,"ML")*100/R5)</f>
        <v>0</v>
      </c>
      <c r="BH5">
        <f>IF(R5=0,0,COUNTIF('2023 FR_imgsummary'!E5:AC5,"OD")*100/R5)</f>
        <v>0</v>
      </c>
      <c r="BI5">
        <f>IF(R5=0,0,COUNTIF('2023 FR_imgsummary'!E5:AC5,"PA")*100/R5)</f>
        <v>0</v>
      </c>
      <c r="BJ5">
        <f>IF(R5=0,0,COUNTIF('2023 FR_imgsummary'!E5:AC5,"PB")*100/R5)</f>
        <v>0</v>
      </c>
      <c r="BK5">
        <f>IF(R5=0,0,COUNTIF('2023 FR_imgsummary'!E5:AC5,"PD")*100/R5)</f>
        <v>0</v>
      </c>
      <c r="BL5">
        <f>IF(R5=0,0,COUNTIF('2023 FR_imgsummary'!E5:AC5,"PF")*100/R5)</f>
        <v>0</v>
      </c>
      <c r="BM5">
        <f>IF(R5=0,0,COUNTIF('2023 FR_imgsummary'!E5:AC5,"PP")*100/R5)</f>
        <v>0</v>
      </c>
      <c r="BN5">
        <f>IF(R5=0,0,COUNTIF('2023 FR_imgsummary'!E5:AC5,"SC")*100/R5)</f>
        <v>0</v>
      </c>
      <c r="BO5">
        <f>IF(R5=0,0,COUNTIF('2023 FR_imgsummary'!E5:AC5,"SL")*100/R5)</f>
        <v>0</v>
      </c>
      <c r="BP5">
        <f>IF(R5=0,0,COUNTIF('2023 FR_imgsummary'!E5:AC5,"SR")*100/R5)</f>
        <v>0</v>
      </c>
      <c r="BQ5">
        <f>IF(R5=0,0,COUNTIF('2023 FR_imgsummary'!E5:AC5,"SS")*100/R5)</f>
        <v>0</v>
      </c>
      <c r="BR5">
        <f>IF(R5=0,0,COUNTIF('2023 FR_imgsummary'!E5:AC5,"SB")*100/R5)</f>
        <v>0</v>
      </c>
      <c r="BS5">
        <f>IF(R5=0,0,COUNTIF('2023 FR_imgsummary'!E5:AC5,"SH")*100/R5)</f>
        <v>0</v>
      </c>
      <c r="BT5">
        <f>IF(R5=0,0,COUNTIF('2023 FR_imgsummary'!E5:AC5,"SM")*100/R5)</f>
        <v>0</v>
      </c>
      <c r="BU5">
        <f>IF(R5=0,0,COUNTIF('2023 FR_imgsummary'!E5:AC5,"TA")*100/R5)</f>
        <v>0</v>
      </c>
      <c r="BW5">
        <f>IF(R5=0,0,COUNTIF('2023 FR_imgsummary'!E5:AC5,"BRI")*100/R5)</f>
        <v>0</v>
      </c>
      <c r="BX5">
        <f>IF(R5=0,0,COUNTIF('2023 FR_imgsummary'!E5:AC5,"ERY")*100/R5)</f>
        <v>0</v>
      </c>
      <c r="BY5">
        <f>IF(R5=0,0,COUNTIF('2023 FR_imgsummary'!E5:AC5,"EUN")*100/R5)</f>
        <v>0</v>
      </c>
      <c r="BZ5">
        <f>IF(R5=0,0,COUNTIF('2023 FR_imgsummary'!E5:AC5,"GORG")*100/R5)</f>
        <v>0</v>
      </c>
      <c r="CA5">
        <f>IF(R5=0,0,COUNTIF('2023 FR_imgsummary'!E5:AC5,"ICIL")*100/R5)</f>
        <v>0</v>
      </c>
      <c r="CB5">
        <f>IF(R5=0,0,COUNTIF('2023 FR_imgsummary'!E5:AC5,"MUR")*100/R5)</f>
        <v>0</v>
      </c>
      <c r="CC5">
        <f>IF(R5=0,0,COUNTIF('2023 FR_imgsummary'!E5:AC5,"MOPS")*100/R5)</f>
        <v>0</v>
      </c>
      <c r="CD5">
        <f>IF(R5=0,0,COUNTIF('2023 FR_imgsummary'!E5:AC5,"PAURA")*100/R5)</f>
        <v>0</v>
      </c>
      <c r="CE5">
        <f>IF(R5=0,0,COUNTIF('2023 FR_imgsummary'!E5:AC5,"PRELA")*100/R5)</f>
        <v>0</v>
      </c>
      <c r="CF5">
        <f>IF(R5=0,0,COUNTIF('2023 FR_imgsummary'!E5:AC5,"PSDP")*100/R5)</f>
        <v>0</v>
      </c>
      <c r="CG5">
        <f>IF(R5=0,0,COUNTIF('2023 FR_imgsummary'!E5:AC5,"PSPT")*100/R5)</f>
        <v>0</v>
      </c>
      <c r="CH5">
        <f>IF(R5=0,0,COUNTIF('2023 FR_imgsummary'!E5:AC5,"PTER")*100/R5)</f>
        <v>0</v>
      </c>
      <c r="CJ5">
        <f>IF(R5=0,0,COUNTIF('2023 FR_imgsummary'!E5:AC5,"SPO")*100/R5)</f>
        <v>0</v>
      </c>
      <c r="CL5">
        <f>IF(R5=0,0,COUNTIF('2023 FR_imgsummary'!E5:AC5,"PAL")*100/R5)</f>
        <v>0</v>
      </c>
      <c r="CM5">
        <f>IF(R5=0,0,COUNTIF('2023 FR_imgsummary'!E5:AC5,"ZO")*100/R5)</f>
        <v>0</v>
      </c>
      <c r="CO5">
        <f>IF(R5=0,0,COUNTIF('2023 FR_imgsummary'!E5:AC5,"AMP")*100/R5)</f>
        <v>0</v>
      </c>
      <c r="CP5" s="31">
        <f>IF(R5=0,0,COUNTIF('2023 FR_imgsummary'!E5:AC5,"DICT")*100/R5)</f>
        <v>50</v>
      </c>
      <c r="CQ5">
        <f>IF(R5=0,0,COUNTIF('2023 FR_imgsummary'!E5:AC5,"HALI")*100/R5)</f>
        <v>0</v>
      </c>
      <c r="CR5">
        <f>IF(R5=0,0,COUNTIF('2023 FR_imgsummary'!E5:AC5,"LIAG")*100/R5)</f>
        <v>0</v>
      </c>
      <c r="CS5">
        <f>IF(R5=0,0,COUNTIF('2023 FR_imgsummary'!E5:AC5,"LOBO")*100/R5)</f>
        <v>0</v>
      </c>
      <c r="CT5">
        <f>IF(R5=0,0,COUNTIF('2023 FR_imgsummary'!E5:AC5,"MACA")*100/R5)</f>
        <v>0</v>
      </c>
      <c r="CU5">
        <f>IF(R5=0,0,COUNTIF('2023 FR_imgsummary'!E5:AC5,"PAD")*100/R5)</f>
        <v>0</v>
      </c>
      <c r="CV5">
        <f>IF(R5=0,0,COUNTIF('2023 FR_imgsummary'!E5:AC5,"POR")*100/R5)</f>
        <v>0</v>
      </c>
      <c r="CW5">
        <f>IF(R5=0,0,COUNTIF('2023 FR_imgsummary'!E5:AC5,"SARG")*100/R5)</f>
        <v>0</v>
      </c>
      <c r="CX5">
        <f>IF(R5=0,0,COUNTIF('2023 FR_imgsummary'!E5:AC5,"SCHIZ")*100/R5)</f>
        <v>0</v>
      </c>
      <c r="CY5">
        <f>IF(R5=0,0,COUNTIF('2023 FR_imgsummary'!E5:AC5,"STY")*100/R5)</f>
        <v>0</v>
      </c>
      <c r="CZ5">
        <f>IF(R5=0,0,COUNTIF('2023 FR_imgsummary'!E5:AC5,"TURB")*100/R5)</f>
        <v>0</v>
      </c>
      <c r="DA5" s="31">
        <f>IF(R5=0,0,COUNTIF('2023 FR_imgsummary'!E5:AC5,"TURF")*100/R5)</f>
        <v>29.166666666666668</v>
      </c>
      <c r="DB5">
        <f>IF(R5=0,0,COUNTIF('2023 FR_imgsummary'!E5:AC5,"WRAN")*100/R5)</f>
        <v>0</v>
      </c>
      <c r="DD5">
        <f>IF(R5=0,0,COUNTIF('2023 FR_imgsummary'!E5:AC5,"ASC")*100/R5)</f>
        <v>0</v>
      </c>
      <c r="DE5">
        <f>IF(R5=0,0,COUNTIF('2023 FR_imgsummary'!E5:AC5,"O")*100/R5)</f>
        <v>0</v>
      </c>
      <c r="DG5">
        <f>IF(R5=0,0,COUNTIF('2023 FR_imgsummary'!E5:AC5,"DCA")*100/R5)</f>
        <v>0</v>
      </c>
      <c r="DH5">
        <f>IF(R5=0,0,COUNTIF('2023 FR_imgsummary'!E5:AC5,"DG")*100/R5)</f>
        <v>0</v>
      </c>
      <c r="DI5">
        <f>IF(R5=0,0,COUNTIF('2023 FR_imgsummary'!E5:AC5,"ODC")*100/R5)</f>
        <v>0</v>
      </c>
      <c r="DJ5">
        <f>IF(R5=0,0,COUNTIF('2023 FR_imgsummary'!E5:AC5,"RDC")*100/R5)</f>
        <v>0</v>
      </c>
      <c r="DL5">
        <f>IF(R5=0,0,COUNTIF('2023 FR_imgsummary'!E5:AC5,"CALG")*100/R5)</f>
        <v>0</v>
      </c>
      <c r="DN5">
        <f>IF(R5=0,0,COUNTIF('2023 FR_imgsummary'!E5:AC5,"DCOR")*100/R5)</f>
        <v>0</v>
      </c>
      <c r="DP5" s="31">
        <f>IF(R5=0,0,COUNTIF('2023 FR_imgsummary'!E5:AC5,"P")*100/R5)</f>
        <v>12.5</v>
      </c>
      <c r="DQ5" s="31">
        <f>IF(R5=0,0,COUNTIF('2023 FR_imgsummary'!E5:AC5,"R")*100/R5)</f>
        <v>4.166666666666667</v>
      </c>
      <c r="DR5">
        <f>IF(R5=0,0,COUNTIF('2023 FR_imgsummary'!E5:AC5,"S")*100/R5)</f>
        <v>0</v>
      </c>
      <c r="DT5">
        <f>IF(R5=0,0,COUNTIF('2023 FR_imgsummary'!E5:AC5,"UNK")*100/R5)</f>
        <v>0</v>
      </c>
      <c r="DV5">
        <f>COUNTIF('2023 FR_imgsummary'!E5:AC5,"SHAD")*100/25</f>
        <v>0</v>
      </c>
      <c r="DW5">
        <f>COUNTIF('2023 FR_imgsummary'!E5:AC5,"TAPE")*100/25</f>
        <v>0</v>
      </c>
      <c r="DX5" s="31">
        <f>COUNTIF('2023 FR_imgsummary'!E5:AC5,"WAND")*100/25</f>
        <v>4</v>
      </c>
      <c r="DZ5">
        <f>IF(R5=0,0,COUNTIF('2023 FR_imgsummary'!BC5:CA5,"ASP")*100/R5)</f>
        <v>0</v>
      </c>
      <c r="EA5">
        <f>IF(R5=0,0,COUNTIF('2023 FR_imgsummary'!BC5:CA5,"BL")*100/R5)</f>
        <v>0</v>
      </c>
      <c r="EB5">
        <f>IF(R5=0,0,COUNTIF('2023 FR_imgsummary'!BC5:CA5,"BBD")*100/R5)</f>
        <v>0</v>
      </c>
      <c r="EC5">
        <f>IF(R5=0,0,COUNTIF('2023 FR_imgsummary'!BC5:CA5,"OD")*100/R5)</f>
        <v>0</v>
      </c>
      <c r="ED5">
        <f>IF(R5=0,0,COUNTIF('2023 FR_imgsummary'!BC5:CA5,"PLA")*100/R5)</f>
        <v>0</v>
      </c>
      <c r="EE5">
        <f>IF(R5=0,0,COUNTIF('2023 FR_imgsummary'!BC5:CA5,"WBD")*100/R5)</f>
        <v>0</v>
      </c>
      <c r="EF5">
        <f>IF(R5=0,0,COUNTIF('2023 FR_imgsummary'!BC5:CA5,"YBD")*100/R5)</f>
        <v>0</v>
      </c>
    </row>
    <row r="6" spans="1:136" x14ac:dyDescent="0.25">
      <c r="A6">
        <v>4</v>
      </c>
      <c r="B6" t="s">
        <v>97</v>
      </c>
      <c r="F6">
        <f>IF(R6=0,0,COUNTIF('2023 FR_imgsummary'!AD6:BB6,"C")*100/R6)</f>
        <v>0</v>
      </c>
      <c r="G6">
        <f>IF(R6=0,0,COUNTIF('2023 FR_imgsummary'!AD6:BB6,"G")*100/R6)</f>
        <v>0</v>
      </c>
      <c r="H6" s="31">
        <f>IF(R6=0,0,COUNTIF('2023 FR_imgsummary'!AD6:BB6,"S")*100/R6)</f>
        <v>9.0909090909090917</v>
      </c>
      <c r="I6">
        <f>IF(R6=0,0,COUNTIF('2023 FR_imgsummary'!AD6:BB6,"Z")*100/R6)</f>
        <v>0</v>
      </c>
      <c r="J6" s="31">
        <f>IF(R6=0,0,COUNTIF('2023 FR_imgsummary'!AD6:BB6,"MA")*100/R6)</f>
        <v>63.636363636363633</v>
      </c>
      <c r="K6">
        <f>IF(R6=0,0,COUNTIF('2023 FR_imgsummary'!AD6:BB6,"OL")*100/R6)</f>
        <v>0</v>
      </c>
      <c r="L6">
        <f>IF(R6=0,0,COUNTIF('2023 FR_imgsummary'!AD6:BB6,"DCA")*100/R6)</f>
        <v>0</v>
      </c>
      <c r="M6">
        <f>IF(R6=0,0,COUNTIF('2023 FR_imgsummary'!AD6:BB6,"CA")*100/R6)</f>
        <v>0</v>
      </c>
      <c r="N6">
        <f>IF(R6=0,0,COUNTIF('2023 FR_imgsummary'!AD6:BB6,"DC")*100/R6)</f>
        <v>0</v>
      </c>
      <c r="O6" s="31">
        <f>IF(R6=0,0,COUNTIF('2023 FR_imgsummary'!AD6:BB6,"SPR")*100/R6)</f>
        <v>27.272727272727273</v>
      </c>
      <c r="P6">
        <f>IF(R6=0,0,COUNTIF('2023 FR_imgsummary'!AD6:BB6,"U")*100/R6)</f>
        <v>0</v>
      </c>
      <c r="Q6" s="31">
        <f>IF(R6=0,0,COUNTIF('2023 FR_imgsummary'!AD6:BB6,"TWS")*100/R6)</f>
        <v>13.636363636363637</v>
      </c>
      <c r="R6">
        <f>25-COUNTIF('2023 FR_imgsummary'!AD6:BB6,"TWS")</f>
        <v>22</v>
      </c>
      <c r="U6">
        <f>IF(R6=0,0,COUNTIF('2023 FR_imgsummary'!E6:AC6,"AC")*100/R6)</f>
        <v>0</v>
      </c>
      <c r="V6">
        <f>IF(R6=0,0,COUNTIF('2023 FR_imgsummary'!E6:AC6,"AP")*100/R6)</f>
        <v>0</v>
      </c>
      <c r="W6">
        <f>IF(R6=0,0,COUNTIF('2023 FR_imgsummary'!E6:AC6,"APR")*100/R6)</f>
        <v>0</v>
      </c>
      <c r="X6">
        <f>IF(R6=0,0,COUNTIF('2023 FR_imgsummary'!E6:AC6,"AA")*100/R6)</f>
        <v>0</v>
      </c>
      <c r="Y6">
        <f>IF(R6=0,0,COUNTIF('2023 FR_imgsummary'!E6:AC6,"AF")*100/R6)</f>
        <v>0</v>
      </c>
      <c r="Z6">
        <f>IF(R6=0,0,COUNTIF('2023 FR_imgsummary'!E6:AC6,"AG")*100/R6)</f>
        <v>0</v>
      </c>
      <c r="AA6">
        <f>IF(R6=0,0,COUNTIF('2023 FR_imgsummary'!E6:AC6,"AL")*100/R6)</f>
        <v>0</v>
      </c>
      <c r="AB6">
        <f>IF(R6=0,0,COUNTIF('2023 FR_imgsummary'!E6:AC6,"AT")*100/R6)</f>
        <v>0</v>
      </c>
      <c r="AC6">
        <f>IF(R6=0,0,COUNTIF('2023 FR_imgsummary'!E6:AC6,"AU")*100/R6)</f>
        <v>0</v>
      </c>
      <c r="AD6">
        <f>IF(R6=0,0,COUNTIF('2023 FR_imgsummary'!E6:AC6,"CB")*100/R6)</f>
        <v>0</v>
      </c>
      <c r="AE6">
        <f>IF(R6=0,0,COUNTIF('2023 FR_imgsummary'!E6:AC6,"CN")*100/R6)</f>
        <v>0</v>
      </c>
      <c r="AF6">
        <f>IF(R6=0,0,COUNTIF('2023 FR_imgsummary'!E6:AC6,"CORAL")*100/R6)</f>
        <v>0</v>
      </c>
      <c r="AG6">
        <f>IF(R6=0,0,COUNTIF('2023 FR_imgsummary'!E6:AC6,"CORJU")*100/R6)</f>
        <v>0</v>
      </c>
      <c r="AH6">
        <f>IF(R6=0,0,COUNTIF('2023 FR_imgsummary'!E6:AC6,"DCY")*100/R6)</f>
        <v>0</v>
      </c>
      <c r="AI6">
        <f>IF(R6=0,0,COUNTIF('2023 FR_imgsummary'!E6:AC6,"DST")*100/R6)</f>
        <v>0</v>
      </c>
      <c r="AJ6">
        <f>IF(R6=0,0,COUNTIF('2023 FR_imgsummary'!E6:AC6,"DSO")*100/R6)</f>
        <v>0</v>
      </c>
      <c r="AK6">
        <f>IF(R6=0,0,COUNTIF('2023 FR_imgsummary'!E6:AC6,"DC")*100/R6)</f>
        <v>0</v>
      </c>
      <c r="AL6">
        <f>IF(R6=0,0,COUNTIF('2023 FR_imgsummary'!E6:AC6,"DL")*100/R6)</f>
        <v>0</v>
      </c>
      <c r="AM6">
        <f>IF(R6=0,0,COUNTIF('2023 FR_imgsummary'!E6:AC6,"DS")*100/R6)</f>
        <v>0</v>
      </c>
      <c r="AN6">
        <f>IF(R6=0,0,COUNTIF('2023 FR_imgsummary'!E6:AC6,"EF")*100/R6)</f>
        <v>0</v>
      </c>
      <c r="AO6">
        <f>IF(R6=0,0,COUNTIF('2023 FR_imgsummary'!E6:AC6,"FF")*100/R6)</f>
        <v>0</v>
      </c>
      <c r="AP6">
        <f>IF(R6=0,0,COUNTIF('2023 FR_imgsummary'!E6:AC6,"IS")*100/R6)</f>
        <v>0</v>
      </c>
      <c r="AQ6">
        <f>IF(R6=0,0,COUNTIF('2023 FR_imgsummary'!E6:AC6,"LC")*100/R6)</f>
        <v>0</v>
      </c>
      <c r="AR6">
        <f>IF(R6=0,0,COUNTIF('2023 FR_imgsummary'!E6:AC6,"MD")*100/R6)</f>
        <v>0</v>
      </c>
      <c r="AS6">
        <f>IF(R6=0,0,COUNTIF('2023 FR_imgsummary'!E6:AC6,"MM")*100/R6)</f>
        <v>0</v>
      </c>
      <c r="AT6">
        <f>IF(R6=0,0,COUNTIF('2023 FR_imgsummary'!E6:AC6,"MAR")*100/R6)</f>
        <v>0</v>
      </c>
      <c r="AU6">
        <f>IF(R6=0,0,COUNTIF('2023 FR_imgsummary'!E6:AC6,"MME")*100/R6)</f>
        <v>0</v>
      </c>
      <c r="AV6">
        <f>IF(R6=0,0,COUNTIF('2023 FR_imgsummary'!E6:AC6,"MILA")*100/R6)</f>
        <v>0</v>
      </c>
      <c r="AW6">
        <f>IF(R6=0,0,COUNTIF('2023 FR_imgsummary'!E6:AC6,"MILC")*100/R6)</f>
        <v>0</v>
      </c>
      <c r="AX6">
        <f>IF(R6=0,0,COUNTIF('2023 FR_imgsummary'!E6:AC6,"MILS")*100/R6)</f>
        <v>0</v>
      </c>
      <c r="AY6">
        <f>IF(R6=0,0,COUNTIF('2023 FR_imgsummary'!E6:AC6,"MA")*100/R6)</f>
        <v>0</v>
      </c>
      <c r="AZ6">
        <f>IF(R6=0,0,COUNTIF('2023 FR_imgsummary'!E6:AC6,"MC")*100/R6)</f>
        <v>0</v>
      </c>
      <c r="BA6">
        <f>IF(R6=0,0,COUNTIF('2023 FR_imgsummary'!E6:AC6,"MFAV")*100/R6)</f>
        <v>0</v>
      </c>
      <c r="BB6">
        <f>IF(R6=0,0,COUNTIF('2023 FR_imgsummary'!E6:AC6,"MFRN")*100/R6)</f>
        <v>0</v>
      </c>
      <c r="BC6">
        <f>IF(R6=0,0,COUNTIF('2023 FR_imgsummary'!E6:AC6,"MAN")*100/R6)</f>
        <v>0</v>
      </c>
      <c r="BD6">
        <f>IF(R6=0,0,COUNTIF('2023 FR_imgsummary'!E6:AC6,"MAL")*100/R6)</f>
        <v>0</v>
      </c>
      <c r="BE6">
        <f>IF(R6=0,0,COUNTIF('2023 FR_imgsummary'!E6:AC6,"MDA")*100/R6)</f>
        <v>0</v>
      </c>
      <c r="BF6">
        <f>IF(R6=0,0,COUNTIF('2023 FR_imgsummary'!E6:AC6,"MF")*100/R6)</f>
        <v>0</v>
      </c>
      <c r="BG6">
        <f>IF(R6=0,0,COUNTIF('2023 FR_imgsummary'!E6:AC6,"ML")*100/R6)</f>
        <v>0</v>
      </c>
      <c r="BH6">
        <f>IF(R6=0,0,COUNTIF('2023 FR_imgsummary'!E6:AC6,"OD")*100/R6)</f>
        <v>0</v>
      </c>
      <c r="BI6">
        <f>IF(R6=0,0,COUNTIF('2023 FR_imgsummary'!E6:AC6,"PA")*100/R6)</f>
        <v>0</v>
      </c>
      <c r="BJ6">
        <f>IF(R6=0,0,COUNTIF('2023 FR_imgsummary'!E6:AC6,"PB")*100/R6)</f>
        <v>0</v>
      </c>
      <c r="BK6">
        <f>IF(R6=0,0,COUNTIF('2023 FR_imgsummary'!E6:AC6,"PD")*100/R6)</f>
        <v>0</v>
      </c>
      <c r="BL6">
        <f>IF(R6=0,0,COUNTIF('2023 FR_imgsummary'!E6:AC6,"PF")*100/R6)</f>
        <v>0</v>
      </c>
      <c r="BM6">
        <f>IF(R6=0,0,COUNTIF('2023 FR_imgsummary'!E6:AC6,"PP")*100/R6)</f>
        <v>0</v>
      </c>
      <c r="BN6">
        <f>IF(R6=0,0,COUNTIF('2023 FR_imgsummary'!E6:AC6,"SC")*100/R6)</f>
        <v>0</v>
      </c>
      <c r="BO6">
        <f>IF(R6=0,0,COUNTIF('2023 FR_imgsummary'!E6:AC6,"SL")*100/R6)</f>
        <v>0</v>
      </c>
      <c r="BP6">
        <f>IF(R6=0,0,COUNTIF('2023 FR_imgsummary'!E6:AC6,"SR")*100/R6)</f>
        <v>0</v>
      </c>
      <c r="BQ6">
        <f>IF(R6=0,0,COUNTIF('2023 FR_imgsummary'!E6:AC6,"SS")*100/R6)</f>
        <v>0</v>
      </c>
      <c r="BR6">
        <f>IF(R6=0,0,COUNTIF('2023 FR_imgsummary'!E6:AC6,"SB")*100/R6)</f>
        <v>0</v>
      </c>
      <c r="BS6">
        <f>IF(R6=0,0,COUNTIF('2023 FR_imgsummary'!E6:AC6,"SH")*100/R6)</f>
        <v>0</v>
      </c>
      <c r="BT6">
        <f>IF(R6=0,0,COUNTIF('2023 FR_imgsummary'!E6:AC6,"SM")*100/R6)</f>
        <v>0</v>
      </c>
      <c r="BU6">
        <f>IF(R6=0,0,COUNTIF('2023 FR_imgsummary'!E6:AC6,"TA")*100/R6)</f>
        <v>0</v>
      </c>
      <c r="BW6">
        <f>IF(R6=0,0,COUNTIF('2023 FR_imgsummary'!E6:AC6,"BRI")*100/R6)</f>
        <v>0</v>
      </c>
      <c r="BX6">
        <f>IF(R6=0,0,COUNTIF('2023 FR_imgsummary'!E6:AC6,"ERY")*100/R6)</f>
        <v>0</v>
      </c>
      <c r="BY6">
        <f>IF(R6=0,0,COUNTIF('2023 FR_imgsummary'!E6:AC6,"EUN")*100/R6)</f>
        <v>0</v>
      </c>
      <c r="BZ6">
        <f>IF(R6=0,0,COUNTIF('2023 FR_imgsummary'!E6:AC6,"GORG")*100/R6)</f>
        <v>0</v>
      </c>
      <c r="CA6">
        <f>IF(R6=0,0,COUNTIF('2023 FR_imgsummary'!E6:AC6,"ICIL")*100/R6)</f>
        <v>0</v>
      </c>
      <c r="CB6">
        <f>IF(R6=0,0,COUNTIF('2023 FR_imgsummary'!E6:AC6,"MUR")*100/R6)</f>
        <v>0</v>
      </c>
      <c r="CC6">
        <f>IF(R6=0,0,COUNTIF('2023 FR_imgsummary'!E6:AC6,"MOPS")*100/R6)</f>
        <v>0</v>
      </c>
      <c r="CD6">
        <f>IF(R6=0,0,COUNTIF('2023 FR_imgsummary'!E6:AC6,"PAURA")*100/R6)</f>
        <v>0</v>
      </c>
      <c r="CE6">
        <f>IF(R6=0,0,COUNTIF('2023 FR_imgsummary'!E6:AC6,"PRELA")*100/R6)</f>
        <v>0</v>
      </c>
      <c r="CF6">
        <f>IF(R6=0,0,COUNTIF('2023 FR_imgsummary'!E6:AC6,"PSDP")*100/R6)</f>
        <v>0</v>
      </c>
      <c r="CG6">
        <f>IF(R6=0,0,COUNTIF('2023 FR_imgsummary'!E6:AC6,"PSPT")*100/R6)</f>
        <v>0</v>
      </c>
      <c r="CH6">
        <f>IF(R6=0,0,COUNTIF('2023 FR_imgsummary'!E6:AC6,"PTER")*100/R6)</f>
        <v>0</v>
      </c>
      <c r="CJ6" s="31">
        <f>IF(R6=0,0,COUNTIF('2023 FR_imgsummary'!E6:AC6,"SPO")*100/R6)</f>
        <v>9.0909090909090917</v>
      </c>
      <c r="CL6">
        <f>IF(R6=0,0,COUNTIF('2023 FR_imgsummary'!E6:AC6,"PAL")*100/R6)</f>
        <v>0</v>
      </c>
      <c r="CM6">
        <f>IF(R6=0,0,COUNTIF('2023 FR_imgsummary'!E6:AC6,"ZO")*100/R6)</f>
        <v>0</v>
      </c>
      <c r="CO6">
        <f>IF(R6=0,0,COUNTIF('2023 FR_imgsummary'!E6:AC6,"AMP")*100/R6)</f>
        <v>0</v>
      </c>
      <c r="CP6" s="31">
        <f>IF(R6=0,0,COUNTIF('2023 FR_imgsummary'!E6:AC6,"DICT")*100/R6)</f>
        <v>18.181818181818183</v>
      </c>
      <c r="CQ6">
        <f>IF(R6=0,0,COUNTIF('2023 FR_imgsummary'!E6:AC6,"HALI")*100/R6)</f>
        <v>0</v>
      </c>
      <c r="CR6">
        <f>IF(R6=0,0,COUNTIF('2023 FR_imgsummary'!E6:AC6,"LIAG")*100/R6)</f>
        <v>0</v>
      </c>
      <c r="CS6">
        <f>IF(R6=0,0,COUNTIF('2023 FR_imgsummary'!E6:AC6,"LOBO")*100/R6)</f>
        <v>0</v>
      </c>
      <c r="CT6">
        <f>IF(R6=0,0,COUNTIF('2023 FR_imgsummary'!E6:AC6,"MACA")*100/R6)</f>
        <v>0</v>
      </c>
      <c r="CU6">
        <f>IF(R6=0,0,COUNTIF('2023 FR_imgsummary'!E6:AC6,"PAD")*100/R6)</f>
        <v>0</v>
      </c>
      <c r="CV6">
        <f>IF(R6=0,0,COUNTIF('2023 FR_imgsummary'!E6:AC6,"POR")*100/R6)</f>
        <v>0</v>
      </c>
      <c r="CW6">
        <f>IF(R6=0,0,COUNTIF('2023 FR_imgsummary'!E6:AC6,"SARG")*100/R6)</f>
        <v>0</v>
      </c>
      <c r="CX6">
        <f>IF(R6=0,0,COUNTIF('2023 FR_imgsummary'!E6:AC6,"SCHIZ")*100/R6)</f>
        <v>0</v>
      </c>
      <c r="CY6">
        <f>IF(R6=0,0,COUNTIF('2023 FR_imgsummary'!E6:AC6,"STY")*100/R6)</f>
        <v>0</v>
      </c>
      <c r="CZ6">
        <f>IF(R6=0,0,COUNTIF('2023 FR_imgsummary'!E6:AC6,"TURB")*100/R6)</f>
        <v>0</v>
      </c>
      <c r="DA6" s="31">
        <f>IF(R6=0,0,COUNTIF('2023 FR_imgsummary'!E6:AC6,"TURF")*100/R6)</f>
        <v>45.454545454545453</v>
      </c>
      <c r="DB6">
        <f>IF(R6=0,0,COUNTIF('2023 FR_imgsummary'!E6:AC6,"WRAN")*100/R6)</f>
        <v>0</v>
      </c>
      <c r="DD6">
        <f>IF(R6=0,0,COUNTIF('2023 FR_imgsummary'!E6:AC6,"ASC")*100/R6)</f>
        <v>0</v>
      </c>
      <c r="DE6">
        <f>IF(R6=0,0,COUNTIF('2023 FR_imgsummary'!E6:AC6,"O")*100/R6)</f>
        <v>0</v>
      </c>
      <c r="DG6">
        <f>IF(R6=0,0,COUNTIF('2023 FR_imgsummary'!E6:AC6,"DCA")*100/R6)</f>
        <v>0</v>
      </c>
      <c r="DH6">
        <f>IF(R6=0,0,COUNTIF('2023 FR_imgsummary'!E6:AC6,"DG")*100/R6)</f>
        <v>0</v>
      </c>
      <c r="DI6">
        <f>IF(R6=0,0,COUNTIF('2023 FR_imgsummary'!E6:AC6,"ODC")*100/R6)</f>
        <v>0</v>
      </c>
      <c r="DJ6">
        <f>IF(R6=0,0,COUNTIF('2023 FR_imgsummary'!E6:AC6,"RDC")*100/R6)</f>
        <v>0</v>
      </c>
      <c r="DL6">
        <f>IF(R6=0,0,COUNTIF('2023 FR_imgsummary'!E6:AC6,"CALG")*100/R6)</f>
        <v>0</v>
      </c>
      <c r="DN6">
        <f>IF(R6=0,0,COUNTIF('2023 FR_imgsummary'!E6:AC6,"DCOR")*100/R6)</f>
        <v>0</v>
      </c>
      <c r="DP6" s="31">
        <f>IF(R6=0,0,COUNTIF('2023 FR_imgsummary'!E6:AC6,"P")*100/R6)</f>
        <v>27.272727272727273</v>
      </c>
      <c r="DQ6">
        <f>IF(R6=0,0,COUNTIF('2023 FR_imgsummary'!E6:AC6,"R")*100/R6)</f>
        <v>0</v>
      </c>
      <c r="DR6">
        <f>IF(R6=0,0,COUNTIF('2023 FR_imgsummary'!E6:AC6,"S")*100/R6)</f>
        <v>0</v>
      </c>
      <c r="DT6">
        <f>IF(R6=0,0,COUNTIF('2023 FR_imgsummary'!E6:AC6,"UNK")*100/R6)</f>
        <v>0</v>
      </c>
      <c r="DV6" s="31">
        <f>COUNTIF('2023 FR_imgsummary'!E6:AC6,"SHAD")*100/25</f>
        <v>8</v>
      </c>
      <c r="DW6">
        <f>COUNTIF('2023 FR_imgsummary'!E6:AC6,"TAPE")*100/25</f>
        <v>0</v>
      </c>
      <c r="DX6" s="31">
        <f>COUNTIF('2023 FR_imgsummary'!E6:AC6,"WAND")*100/25</f>
        <v>4</v>
      </c>
      <c r="DZ6">
        <f>IF(R6=0,0,COUNTIF('2023 FR_imgsummary'!BC6:CA6,"ASP")*100/R6)</f>
        <v>0</v>
      </c>
      <c r="EA6">
        <f>IF(R6=0,0,COUNTIF('2023 FR_imgsummary'!BC6:CA6,"BL")*100/R6)</f>
        <v>0</v>
      </c>
      <c r="EB6">
        <f>IF(R6=0,0,COUNTIF('2023 FR_imgsummary'!BC6:CA6,"BBD")*100/R6)</f>
        <v>0</v>
      </c>
      <c r="EC6">
        <f>IF(R6=0,0,COUNTIF('2023 FR_imgsummary'!BC6:CA6,"OD")*100/R6)</f>
        <v>0</v>
      </c>
      <c r="ED6">
        <f>IF(R6=0,0,COUNTIF('2023 FR_imgsummary'!BC6:CA6,"PLA")*100/R6)</f>
        <v>0</v>
      </c>
      <c r="EE6">
        <f>IF(R6=0,0,COUNTIF('2023 FR_imgsummary'!BC6:CA6,"WBD")*100/R6)</f>
        <v>0</v>
      </c>
      <c r="EF6">
        <f>IF(R6=0,0,COUNTIF('2023 FR_imgsummary'!BC6:CA6,"YBD")*100/R6)</f>
        <v>0</v>
      </c>
    </row>
    <row r="7" spans="1:136" x14ac:dyDescent="0.25">
      <c r="A7">
        <v>5</v>
      </c>
      <c r="B7" t="s">
        <v>99</v>
      </c>
      <c r="F7">
        <f>IF(R7=0,0,COUNTIF('2023 FR_imgsummary'!AD7:BB7,"C")*100/R7)</f>
        <v>0</v>
      </c>
      <c r="G7">
        <f>IF(R7=0,0,COUNTIF('2023 FR_imgsummary'!AD7:BB7,"G")*100/R7)</f>
        <v>0</v>
      </c>
      <c r="H7">
        <f>IF(R7=0,0,COUNTIF('2023 FR_imgsummary'!AD7:BB7,"S")*100/R7)</f>
        <v>0</v>
      </c>
      <c r="I7">
        <f>IF(R7=0,0,COUNTIF('2023 FR_imgsummary'!AD7:BB7,"Z")*100/R7)</f>
        <v>0</v>
      </c>
      <c r="J7" s="31">
        <f>IF(R7=0,0,COUNTIF('2023 FR_imgsummary'!AD7:BB7,"MA")*100/R7)</f>
        <v>79.166666666666671</v>
      </c>
      <c r="K7">
        <f>IF(R7=0,0,COUNTIF('2023 FR_imgsummary'!AD7:BB7,"OL")*100/R7)</f>
        <v>0</v>
      </c>
      <c r="L7">
        <f>IF(R7=0,0,COUNTIF('2023 FR_imgsummary'!AD7:BB7,"DCA")*100/R7)</f>
        <v>0</v>
      </c>
      <c r="M7">
        <f>IF(R7=0,0,COUNTIF('2023 FR_imgsummary'!AD7:BB7,"CA")*100/R7)</f>
        <v>0</v>
      </c>
      <c r="N7">
        <f>IF(R7=0,0,COUNTIF('2023 FR_imgsummary'!AD7:BB7,"DC")*100/R7)</f>
        <v>0</v>
      </c>
      <c r="O7" s="31">
        <f>IF(R7=0,0,COUNTIF('2023 FR_imgsummary'!AD7:BB7,"SPR")*100/R7)</f>
        <v>20.833333333333332</v>
      </c>
      <c r="P7">
        <f>IF(R7=0,0,COUNTIF('2023 FR_imgsummary'!AD7:BB7,"U")*100/R7)</f>
        <v>0</v>
      </c>
      <c r="Q7" s="31">
        <f>IF(R7=0,0,COUNTIF('2023 FR_imgsummary'!AD7:BB7,"TWS")*100/R7)</f>
        <v>4.166666666666667</v>
      </c>
      <c r="R7">
        <f>25-COUNTIF('2023 FR_imgsummary'!AD7:BB7,"TWS")</f>
        <v>24</v>
      </c>
      <c r="U7">
        <f>IF(R7=0,0,COUNTIF('2023 FR_imgsummary'!E7:AC7,"AC")*100/R7)</f>
        <v>0</v>
      </c>
      <c r="V7">
        <f>IF(R7=0,0,COUNTIF('2023 FR_imgsummary'!E7:AC7,"AP")*100/R7)</f>
        <v>0</v>
      </c>
      <c r="W7">
        <f>IF(R7=0,0,COUNTIF('2023 FR_imgsummary'!E7:AC7,"APR")*100/R7)</f>
        <v>0</v>
      </c>
      <c r="X7">
        <f>IF(R7=0,0,COUNTIF('2023 FR_imgsummary'!E7:AC7,"AA")*100/R7)</f>
        <v>0</v>
      </c>
      <c r="Y7">
        <f>IF(R7=0,0,COUNTIF('2023 FR_imgsummary'!E7:AC7,"AF")*100/R7)</f>
        <v>0</v>
      </c>
      <c r="Z7">
        <f>IF(R7=0,0,COUNTIF('2023 FR_imgsummary'!E7:AC7,"AG")*100/R7)</f>
        <v>0</v>
      </c>
      <c r="AA7">
        <f>IF(R7=0,0,COUNTIF('2023 FR_imgsummary'!E7:AC7,"AL")*100/R7)</f>
        <v>0</v>
      </c>
      <c r="AB7">
        <f>IF(R7=0,0,COUNTIF('2023 FR_imgsummary'!E7:AC7,"AT")*100/R7)</f>
        <v>0</v>
      </c>
      <c r="AC7">
        <f>IF(R7=0,0,COUNTIF('2023 FR_imgsummary'!E7:AC7,"AU")*100/R7)</f>
        <v>0</v>
      </c>
      <c r="AD7">
        <f>IF(R7=0,0,COUNTIF('2023 FR_imgsummary'!E7:AC7,"CB")*100/R7)</f>
        <v>0</v>
      </c>
      <c r="AE7">
        <f>IF(R7=0,0,COUNTIF('2023 FR_imgsummary'!E7:AC7,"CN")*100/R7)</f>
        <v>0</v>
      </c>
      <c r="AF7">
        <f>IF(R7=0,0,COUNTIF('2023 FR_imgsummary'!E7:AC7,"CORAL")*100/R7)</f>
        <v>0</v>
      </c>
      <c r="AG7">
        <f>IF(R7=0,0,COUNTIF('2023 FR_imgsummary'!E7:AC7,"CORJU")*100/R7)</f>
        <v>0</v>
      </c>
      <c r="AH7">
        <f>IF(R7=0,0,COUNTIF('2023 FR_imgsummary'!E7:AC7,"DCY")*100/R7)</f>
        <v>0</v>
      </c>
      <c r="AI7">
        <f>IF(R7=0,0,COUNTIF('2023 FR_imgsummary'!E7:AC7,"DST")*100/R7)</f>
        <v>0</v>
      </c>
      <c r="AJ7">
        <f>IF(R7=0,0,COUNTIF('2023 FR_imgsummary'!E7:AC7,"DSO")*100/R7)</f>
        <v>0</v>
      </c>
      <c r="AK7">
        <f>IF(R7=0,0,COUNTIF('2023 FR_imgsummary'!E7:AC7,"DC")*100/R7)</f>
        <v>0</v>
      </c>
      <c r="AL7">
        <f>IF(R7=0,0,COUNTIF('2023 FR_imgsummary'!E7:AC7,"DL")*100/R7)</f>
        <v>0</v>
      </c>
      <c r="AM7">
        <f>IF(R7=0,0,COUNTIF('2023 FR_imgsummary'!E7:AC7,"DS")*100/R7)</f>
        <v>0</v>
      </c>
      <c r="AN7">
        <f>IF(R7=0,0,COUNTIF('2023 FR_imgsummary'!E7:AC7,"EF")*100/R7)</f>
        <v>0</v>
      </c>
      <c r="AO7">
        <f>IF(R7=0,0,COUNTIF('2023 FR_imgsummary'!E7:AC7,"FF")*100/R7)</f>
        <v>0</v>
      </c>
      <c r="AP7">
        <f>IF(R7=0,0,COUNTIF('2023 FR_imgsummary'!E7:AC7,"IS")*100/R7)</f>
        <v>0</v>
      </c>
      <c r="AQ7">
        <f>IF(R7=0,0,COUNTIF('2023 FR_imgsummary'!E7:AC7,"LC")*100/R7)</f>
        <v>0</v>
      </c>
      <c r="AR7">
        <f>IF(R7=0,0,COUNTIF('2023 FR_imgsummary'!E7:AC7,"MD")*100/R7)</f>
        <v>0</v>
      </c>
      <c r="AS7">
        <f>IF(R7=0,0,COUNTIF('2023 FR_imgsummary'!E7:AC7,"MM")*100/R7)</f>
        <v>0</v>
      </c>
      <c r="AT7">
        <f>IF(R7=0,0,COUNTIF('2023 FR_imgsummary'!E7:AC7,"MAR")*100/R7)</f>
        <v>0</v>
      </c>
      <c r="AU7">
        <f>IF(R7=0,0,COUNTIF('2023 FR_imgsummary'!E7:AC7,"MME")*100/R7)</f>
        <v>0</v>
      </c>
      <c r="AV7">
        <f>IF(R7=0,0,COUNTIF('2023 FR_imgsummary'!E7:AC7,"MILA")*100/R7)</f>
        <v>0</v>
      </c>
      <c r="AW7">
        <f>IF(R7=0,0,COUNTIF('2023 FR_imgsummary'!E7:AC7,"MILC")*100/R7)</f>
        <v>0</v>
      </c>
      <c r="AX7">
        <f>IF(R7=0,0,COUNTIF('2023 FR_imgsummary'!E7:AC7,"MILS")*100/R7)</f>
        <v>0</v>
      </c>
      <c r="AY7">
        <f>IF(R7=0,0,COUNTIF('2023 FR_imgsummary'!E7:AC7,"MA")*100/R7)</f>
        <v>0</v>
      </c>
      <c r="AZ7">
        <f>IF(R7=0,0,COUNTIF('2023 FR_imgsummary'!E7:AC7,"MC")*100/R7)</f>
        <v>0</v>
      </c>
      <c r="BA7">
        <f>IF(R7=0,0,COUNTIF('2023 FR_imgsummary'!E7:AC7,"MFAV")*100/R7)</f>
        <v>0</v>
      </c>
      <c r="BB7">
        <f>IF(R7=0,0,COUNTIF('2023 FR_imgsummary'!E7:AC7,"MFRN")*100/R7)</f>
        <v>0</v>
      </c>
      <c r="BC7">
        <f>IF(R7=0,0,COUNTIF('2023 FR_imgsummary'!E7:AC7,"MAN")*100/R7)</f>
        <v>0</v>
      </c>
      <c r="BD7">
        <f>IF(R7=0,0,COUNTIF('2023 FR_imgsummary'!E7:AC7,"MAL")*100/R7)</f>
        <v>0</v>
      </c>
      <c r="BE7">
        <f>IF(R7=0,0,COUNTIF('2023 FR_imgsummary'!E7:AC7,"MDA")*100/R7)</f>
        <v>0</v>
      </c>
      <c r="BF7">
        <f>IF(R7=0,0,COUNTIF('2023 FR_imgsummary'!E7:AC7,"MF")*100/R7)</f>
        <v>0</v>
      </c>
      <c r="BG7">
        <f>IF(R7=0,0,COUNTIF('2023 FR_imgsummary'!E7:AC7,"ML")*100/R7)</f>
        <v>0</v>
      </c>
      <c r="BH7">
        <f>IF(R7=0,0,COUNTIF('2023 FR_imgsummary'!E7:AC7,"OD")*100/R7)</f>
        <v>0</v>
      </c>
      <c r="BI7">
        <f>IF(R7=0,0,COUNTIF('2023 FR_imgsummary'!E7:AC7,"PA")*100/R7)</f>
        <v>0</v>
      </c>
      <c r="BJ7">
        <f>IF(R7=0,0,COUNTIF('2023 FR_imgsummary'!E7:AC7,"PB")*100/R7)</f>
        <v>0</v>
      </c>
      <c r="BK7">
        <f>IF(R7=0,0,COUNTIF('2023 FR_imgsummary'!E7:AC7,"PD")*100/R7)</f>
        <v>0</v>
      </c>
      <c r="BL7">
        <f>IF(R7=0,0,COUNTIF('2023 FR_imgsummary'!E7:AC7,"PF")*100/R7)</f>
        <v>0</v>
      </c>
      <c r="BM7">
        <f>IF(R7=0,0,COUNTIF('2023 FR_imgsummary'!E7:AC7,"PP")*100/R7)</f>
        <v>0</v>
      </c>
      <c r="BN7">
        <f>IF(R7=0,0,COUNTIF('2023 FR_imgsummary'!E7:AC7,"SC")*100/R7)</f>
        <v>0</v>
      </c>
      <c r="BO7">
        <f>IF(R7=0,0,COUNTIF('2023 FR_imgsummary'!E7:AC7,"SL")*100/R7)</f>
        <v>0</v>
      </c>
      <c r="BP7">
        <f>IF(R7=0,0,COUNTIF('2023 FR_imgsummary'!E7:AC7,"SR")*100/R7)</f>
        <v>0</v>
      </c>
      <c r="BQ7">
        <f>IF(R7=0,0,COUNTIF('2023 FR_imgsummary'!E7:AC7,"SS")*100/R7)</f>
        <v>0</v>
      </c>
      <c r="BR7">
        <f>IF(R7=0,0,COUNTIF('2023 FR_imgsummary'!E7:AC7,"SB")*100/R7)</f>
        <v>0</v>
      </c>
      <c r="BS7">
        <f>IF(R7=0,0,COUNTIF('2023 FR_imgsummary'!E7:AC7,"SH")*100/R7)</f>
        <v>0</v>
      </c>
      <c r="BT7">
        <f>IF(R7=0,0,COUNTIF('2023 FR_imgsummary'!E7:AC7,"SM")*100/R7)</f>
        <v>0</v>
      </c>
      <c r="BU7">
        <f>IF(R7=0,0,COUNTIF('2023 FR_imgsummary'!E7:AC7,"TA")*100/R7)</f>
        <v>0</v>
      </c>
      <c r="BW7">
        <f>IF(R7=0,0,COUNTIF('2023 FR_imgsummary'!E7:AC7,"BRI")*100/R7)</f>
        <v>0</v>
      </c>
      <c r="BX7">
        <f>IF(R7=0,0,COUNTIF('2023 FR_imgsummary'!E7:AC7,"ERY")*100/R7)</f>
        <v>0</v>
      </c>
      <c r="BY7">
        <f>IF(R7=0,0,COUNTIF('2023 FR_imgsummary'!E7:AC7,"EUN")*100/R7)</f>
        <v>0</v>
      </c>
      <c r="BZ7">
        <f>IF(R7=0,0,COUNTIF('2023 FR_imgsummary'!E7:AC7,"GORG")*100/R7)</f>
        <v>0</v>
      </c>
      <c r="CA7">
        <f>IF(R7=0,0,COUNTIF('2023 FR_imgsummary'!E7:AC7,"ICIL")*100/R7)</f>
        <v>0</v>
      </c>
      <c r="CB7">
        <f>IF(R7=0,0,COUNTIF('2023 FR_imgsummary'!E7:AC7,"MUR")*100/R7)</f>
        <v>0</v>
      </c>
      <c r="CC7">
        <f>IF(R7=0,0,COUNTIF('2023 FR_imgsummary'!E7:AC7,"MOPS")*100/R7)</f>
        <v>0</v>
      </c>
      <c r="CD7">
        <f>IF(R7=0,0,COUNTIF('2023 FR_imgsummary'!E7:AC7,"PAURA")*100/R7)</f>
        <v>0</v>
      </c>
      <c r="CE7">
        <f>IF(R7=0,0,COUNTIF('2023 FR_imgsummary'!E7:AC7,"PRELA")*100/R7)</f>
        <v>0</v>
      </c>
      <c r="CF7">
        <f>IF(R7=0,0,COUNTIF('2023 FR_imgsummary'!E7:AC7,"PSDP")*100/R7)</f>
        <v>0</v>
      </c>
      <c r="CG7">
        <f>IF(R7=0,0,COUNTIF('2023 FR_imgsummary'!E7:AC7,"PSPT")*100/R7)</f>
        <v>0</v>
      </c>
      <c r="CH7">
        <f>IF(R7=0,0,COUNTIF('2023 FR_imgsummary'!E7:AC7,"PTER")*100/R7)</f>
        <v>0</v>
      </c>
      <c r="CJ7">
        <f>IF(R7=0,0,COUNTIF('2023 FR_imgsummary'!E7:AC7,"SPO")*100/R7)</f>
        <v>0</v>
      </c>
      <c r="CL7">
        <f>IF(R7=0,0,COUNTIF('2023 FR_imgsummary'!E7:AC7,"PAL")*100/R7)</f>
        <v>0</v>
      </c>
      <c r="CM7">
        <f>IF(R7=0,0,COUNTIF('2023 FR_imgsummary'!E7:AC7,"ZO")*100/R7)</f>
        <v>0</v>
      </c>
      <c r="CO7">
        <f>IF(R7=0,0,COUNTIF('2023 FR_imgsummary'!E7:AC7,"AMP")*100/R7)</f>
        <v>0</v>
      </c>
      <c r="CP7" s="31">
        <f>IF(R7=0,0,COUNTIF('2023 FR_imgsummary'!E7:AC7,"DICT")*100/R7)</f>
        <v>20.833333333333332</v>
      </c>
      <c r="CQ7">
        <f>IF(R7=0,0,COUNTIF('2023 FR_imgsummary'!E7:AC7,"HALI")*100/R7)</f>
        <v>0</v>
      </c>
      <c r="CR7">
        <f>IF(R7=0,0,COUNTIF('2023 FR_imgsummary'!E7:AC7,"LIAG")*100/R7)</f>
        <v>0</v>
      </c>
      <c r="CS7">
        <f>IF(R7=0,0,COUNTIF('2023 FR_imgsummary'!E7:AC7,"LOBO")*100/R7)</f>
        <v>0</v>
      </c>
      <c r="CT7">
        <f>IF(R7=0,0,COUNTIF('2023 FR_imgsummary'!E7:AC7,"MACA")*100/R7)</f>
        <v>0</v>
      </c>
      <c r="CU7">
        <f>IF(R7=0,0,COUNTIF('2023 FR_imgsummary'!E7:AC7,"PAD")*100/R7)</f>
        <v>0</v>
      </c>
      <c r="CV7">
        <f>IF(R7=0,0,COUNTIF('2023 FR_imgsummary'!E7:AC7,"POR")*100/R7)</f>
        <v>0</v>
      </c>
      <c r="CW7">
        <f>IF(R7=0,0,COUNTIF('2023 FR_imgsummary'!E7:AC7,"SARG")*100/R7)</f>
        <v>0</v>
      </c>
      <c r="CX7">
        <f>IF(R7=0,0,COUNTIF('2023 FR_imgsummary'!E7:AC7,"SCHIZ")*100/R7)</f>
        <v>0</v>
      </c>
      <c r="CY7">
        <f>IF(R7=0,0,COUNTIF('2023 FR_imgsummary'!E7:AC7,"STY")*100/R7)</f>
        <v>0</v>
      </c>
      <c r="CZ7">
        <f>IF(R7=0,0,COUNTIF('2023 FR_imgsummary'!E7:AC7,"TURB")*100/R7)</f>
        <v>0</v>
      </c>
      <c r="DA7" s="31">
        <f>IF(R7=0,0,COUNTIF('2023 FR_imgsummary'!E7:AC7,"TURF")*100/R7)</f>
        <v>58.333333333333336</v>
      </c>
      <c r="DB7">
        <f>IF(R7=0,0,COUNTIF('2023 FR_imgsummary'!E7:AC7,"WRAN")*100/R7)</f>
        <v>0</v>
      </c>
      <c r="DD7">
        <f>IF(R7=0,0,COUNTIF('2023 FR_imgsummary'!E7:AC7,"ASC")*100/R7)</f>
        <v>0</v>
      </c>
      <c r="DE7">
        <f>IF(R7=0,0,COUNTIF('2023 FR_imgsummary'!E7:AC7,"O")*100/R7)</f>
        <v>0</v>
      </c>
      <c r="DG7">
        <f>IF(R7=0,0,COUNTIF('2023 FR_imgsummary'!E7:AC7,"DCA")*100/R7)</f>
        <v>0</v>
      </c>
      <c r="DH7">
        <f>IF(R7=0,0,COUNTIF('2023 FR_imgsummary'!E7:AC7,"DG")*100/R7)</f>
        <v>0</v>
      </c>
      <c r="DI7">
        <f>IF(R7=0,0,COUNTIF('2023 FR_imgsummary'!E7:AC7,"ODC")*100/R7)</f>
        <v>0</v>
      </c>
      <c r="DJ7">
        <f>IF(R7=0,0,COUNTIF('2023 FR_imgsummary'!E7:AC7,"RDC")*100/R7)</f>
        <v>0</v>
      </c>
      <c r="DL7">
        <f>IF(R7=0,0,COUNTIF('2023 FR_imgsummary'!E7:AC7,"CALG")*100/R7)</f>
        <v>0</v>
      </c>
      <c r="DN7">
        <f>IF(R7=0,0,COUNTIF('2023 FR_imgsummary'!E7:AC7,"DCOR")*100/R7)</f>
        <v>0</v>
      </c>
      <c r="DP7" s="31">
        <f>IF(R7=0,0,COUNTIF('2023 FR_imgsummary'!E7:AC7,"P")*100/R7)</f>
        <v>16.666666666666668</v>
      </c>
      <c r="DQ7">
        <f>IF(R7=0,0,COUNTIF('2023 FR_imgsummary'!E7:AC7,"R")*100/R7)</f>
        <v>0</v>
      </c>
      <c r="DR7" s="31">
        <f>IF(R7=0,0,COUNTIF('2023 FR_imgsummary'!E7:AC7,"S")*100/R7)</f>
        <v>4.166666666666667</v>
      </c>
      <c r="DT7">
        <f>IF(R7=0,0,COUNTIF('2023 FR_imgsummary'!E7:AC7,"UNK")*100/R7)</f>
        <v>0</v>
      </c>
      <c r="DV7" s="31">
        <f>COUNTIF('2023 FR_imgsummary'!E7:AC7,"SHAD")*100/25</f>
        <v>4</v>
      </c>
      <c r="DW7">
        <f>COUNTIF('2023 FR_imgsummary'!E7:AC7,"TAPE")*100/25</f>
        <v>0</v>
      </c>
      <c r="DX7">
        <f>COUNTIF('2023 FR_imgsummary'!E7:AC7,"WAND")*100/25</f>
        <v>0</v>
      </c>
      <c r="DZ7">
        <f>IF(R7=0,0,COUNTIF('2023 FR_imgsummary'!BC7:CA7,"ASP")*100/R7)</f>
        <v>0</v>
      </c>
      <c r="EA7">
        <f>IF(R7=0,0,COUNTIF('2023 FR_imgsummary'!BC7:CA7,"BL")*100/R7)</f>
        <v>0</v>
      </c>
      <c r="EB7">
        <f>IF(R7=0,0,COUNTIF('2023 FR_imgsummary'!BC7:CA7,"BBD")*100/R7)</f>
        <v>0</v>
      </c>
      <c r="EC7">
        <f>IF(R7=0,0,COUNTIF('2023 FR_imgsummary'!BC7:CA7,"OD")*100/R7)</f>
        <v>0</v>
      </c>
      <c r="ED7">
        <f>IF(R7=0,0,COUNTIF('2023 FR_imgsummary'!BC7:CA7,"PLA")*100/R7)</f>
        <v>0</v>
      </c>
      <c r="EE7">
        <f>IF(R7=0,0,COUNTIF('2023 FR_imgsummary'!BC7:CA7,"WBD")*100/R7)</f>
        <v>0</v>
      </c>
      <c r="EF7">
        <f>IF(R7=0,0,COUNTIF('2023 FR_imgsummary'!BC7:CA7,"YBD")*100/R7)</f>
        <v>0</v>
      </c>
    </row>
    <row r="8" spans="1:136" x14ac:dyDescent="0.25">
      <c r="A8">
        <v>6</v>
      </c>
      <c r="B8" t="s">
        <v>100</v>
      </c>
      <c r="F8">
        <f>IF(R8=0,0,COUNTIF('2023 FR_imgsummary'!AD8:BB8,"C")*100/R8)</f>
        <v>0</v>
      </c>
      <c r="G8">
        <f>IF(R8=0,0,COUNTIF('2023 FR_imgsummary'!AD8:BB8,"G")*100/R8)</f>
        <v>0</v>
      </c>
      <c r="H8">
        <f>IF(R8=0,0,COUNTIF('2023 FR_imgsummary'!AD8:BB8,"S")*100/R8)</f>
        <v>0</v>
      </c>
      <c r="I8">
        <f>IF(R8=0,0,COUNTIF('2023 FR_imgsummary'!AD8:BB8,"Z")*100/R8)</f>
        <v>0</v>
      </c>
      <c r="J8" s="31">
        <f>IF(R8=0,0,COUNTIF('2023 FR_imgsummary'!AD8:BB8,"MA")*100/R8)</f>
        <v>61.904761904761905</v>
      </c>
      <c r="K8">
        <f>IF(R8=0,0,COUNTIF('2023 FR_imgsummary'!AD8:BB8,"OL")*100/R8)</f>
        <v>0</v>
      </c>
      <c r="L8">
        <f>IF(R8=0,0,COUNTIF('2023 FR_imgsummary'!AD8:BB8,"DCA")*100/R8)</f>
        <v>0</v>
      </c>
      <c r="M8" s="31">
        <f>IF(R8=0,0,COUNTIF('2023 FR_imgsummary'!AD8:BB8,"CA")*100/R8)</f>
        <v>9.5238095238095237</v>
      </c>
      <c r="N8">
        <f>IF(R8=0,0,COUNTIF('2023 FR_imgsummary'!AD8:BB8,"DC")*100/R8)</f>
        <v>0</v>
      </c>
      <c r="O8" s="31">
        <f>IF(R8=0,0,COUNTIF('2023 FR_imgsummary'!AD8:BB8,"SPR")*100/R8)</f>
        <v>28.571428571428573</v>
      </c>
      <c r="P8">
        <f>IF(R8=0,0,COUNTIF('2023 FR_imgsummary'!AD8:BB8,"U")*100/R8)</f>
        <v>0</v>
      </c>
      <c r="Q8" s="31">
        <f>IF(R8=0,0,COUNTIF('2023 FR_imgsummary'!AD8:BB8,"TWS")*100/R8)</f>
        <v>19.047619047619047</v>
      </c>
      <c r="R8">
        <f>25-COUNTIF('2023 FR_imgsummary'!AD8:BB8,"TWS")</f>
        <v>21</v>
      </c>
      <c r="U8">
        <f>IF(R8=0,0,COUNTIF('2023 FR_imgsummary'!E8:AC8,"AC")*100/R8)</f>
        <v>0</v>
      </c>
      <c r="V8">
        <f>IF(R8=0,0,COUNTIF('2023 FR_imgsummary'!E8:AC8,"AP")*100/R8)</f>
        <v>0</v>
      </c>
      <c r="W8">
        <f>IF(R8=0,0,COUNTIF('2023 FR_imgsummary'!E8:AC8,"APR")*100/R8)</f>
        <v>0</v>
      </c>
      <c r="X8">
        <f>IF(R8=0,0,COUNTIF('2023 FR_imgsummary'!E8:AC8,"AA")*100/R8)</f>
        <v>0</v>
      </c>
      <c r="Y8">
        <f>IF(R8=0,0,COUNTIF('2023 FR_imgsummary'!E8:AC8,"AF")*100/R8)</f>
        <v>0</v>
      </c>
      <c r="Z8">
        <f>IF(R8=0,0,COUNTIF('2023 FR_imgsummary'!E8:AC8,"AG")*100/R8)</f>
        <v>0</v>
      </c>
      <c r="AA8">
        <f>IF(R8=0,0,COUNTIF('2023 FR_imgsummary'!E8:AC8,"AL")*100/R8)</f>
        <v>0</v>
      </c>
      <c r="AB8">
        <f>IF(R8=0,0,COUNTIF('2023 FR_imgsummary'!E8:AC8,"AT")*100/R8)</f>
        <v>0</v>
      </c>
      <c r="AC8">
        <f>IF(R8=0,0,COUNTIF('2023 FR_imgsummary'!E8:AC8,"AU")*100/R8)</f>
        <v>0</v>
      </c>
      <c r="AD8">
        <f>IF(R8=0,0,COUNTIF('2023 FR_imgsummary'!E8:AC8,"CB")*100/R8)</f>
        <v>0</v>
      </c>
      <c r="AE8">
        <f>IF(R8=0,0,COUNTIF('2023 FR_imgsummary'!E8:AC8,"CN")*100/R8)</f>
        <v>0</v>
      </c>
      <c r="AF8">
        <f>IF(R8=0,0,COUNTIF('2023 FR_imgsummary'!E8:AC8,"CORAL")*100/R8)</f>
        <v>0</v>
      </c>
      <c r="AG8">
        <f>IF(R8=0,0,COUNTIF('2023 FR_imgsummary'!E8:AC8,"CORJU")*100/R8)</f>
        <v>0</v>
      </c>
      <c r="AH8">
        <f>IF(R8=0,0,COUNTIF('2023 FR_imgsummary'!E8:AC8,"DCY")*100/R8)</f>
        <v>0</v>
      </c>
      <c r="AI8">
        <f>IF(R8=0,0,COUNTIF('2023 FR_imgsummary'!E8:AC8,"DST")*100/R8)</f>
        <v>0</v>
      </c>
      <c r="AJ8">
        <f>IF(R8=0,0,COUNTIF('2023 FR_imgsummary'!E8:AC8,"DSO")*100/R8)</f>
        <v>0</v>
      </c>
      <c r="AK8">
        <f>IF(R8=0,0,COUNTIF('2023 FR_imgsummary'!E8:AC8,"DC")*100/R8)</f>
        <v>0</v>
      </c>
      <c r="AL8">
        <f>IF(R8=0,0,COUNTIF('2023 FR_imgsummary'!E8:AC8,"DL")*100/R8)</f>
        <v>0</v>
      </c>
      <c r="AM8">
        <f>IF(R8=0,0,COUNTIF('2023 FR_imgsummary'!E8:AC8,"DS")*100/R8)</f>
        <v>0</v>
      </c>
      <c r="AN8">
        <f>IF(R8=0,0,COUNTIF('2023 FR_imgsummary'!E8:AC8,"EF")*100/R8)</f>
        <v>0</v>
      </c>
      <c r="AO8">
        <f>IF(R8=0,0,COUNTIF('2023 FR_imgsummary'!E8:AC8,"FF")*100/R8)</f>
        <v>0</v>
      </c>
      <c r="AP8">
        <f>IF(R8=0,0,COUNTIF('2023 FR_imgsummary'!E8:AC8,"IS")*100/R8)</f>
        <v>0</v>
      </c>
      <c r="AQ8">
        <f>IF(R8=0,0,COUNTIF('2023 FR_imgsummary'!E8:AC8,"LC")*100/R8)</f>
        <v>0</v>
      </c>
      <c r="AR8">
        <f>IF(R8=0,0,COUNTIF('2023 FR_imgsummary'!E8:AC8,"MD")*100/R8)</f>
        <v>0</v>
      </c>
      <c r="AS8">
        <f>IF(R8=0,0,COUNTIF('2023 FR_imgsummary'!E8:AC8,"MM")*100/R8)</f>
        <v>0</v>
      </c>
      <c r="AT8">
        <f>IF(R8=0,0,COUNTIF('2023 FR_imgsummary'!E8:AC8,"MAR")*100/R8)</f>
        <v>0</v>
      </c>
      <c r="AU8">
        <f>IF(R8=0,0,COUNTIF('2023 FR_imgsummary'!E8:AC8,"MME")*100/R8)</f>
        <v>0</v>
      </c>
      <c r="AV8">
        <f>IF(R8=0,0,COUNTIF('2023 FR_imgsummary'!E8:AC8,"MILA")*100/R8)</f>
        <v>0</v>
      </c>
      <c r="AW8">
        <f>IF(R8=0,0,COUNTIF('2023 FR_imgsummary'!E8:AC8,"MILC")*100/R8)</f>
        <v>0</v>
      </c>
      <c r="AX8">
        <f>IF(R8=0,0,COUNTIF('2023 FR_imgsummary'!E8:AC8,"MILS")*100/R8)</f>
        <v>0</v>
      </c>
      <c r="AY8">
        <f>IF(R8=0,0,COUNTIF('2023 FR_imgsummary'!E8:AC8,"MA")*100/R8)</f>
        <v>0</v>
      </c>
      <c r="AZ8">
        <f>IF(R8=0,0,COUNTIF('2023 FR_imgsummary'!E8:AC8,"MC")*100/R8)</f>
        <v>0</v>
      </c>
      <c r="BA8">
        <f>IF(R8=0,0,COUNTIF('2023 FR_imgsummary'!E8:AC8,"MFAV")*100/R8)</f>
        <v>0</v>
      </c>
      <c r="BB8">
        <f>IF(R8=0,0,COUNTIF('2023 FR_imgsummary'!E8:AC8,"MFRN")*100/R8)</f>
        <v>0</v>
      </c>
      <c r="BC8">
        <f>IF(R8=0,0,COUNTIF('2023 FR_imgsummary'!E8:AC8,"MAN")*100/R8)</f>
        <v>0</v>
      </c>
      <c r="BD8">
        <f>IF(R8=0,0,COUNTIF('2023 FR_imgsummary'!E8:AC8,"MAL")*100/R8)</f>
        <v>0</v>
      </c>
      <c r="BE8">
        <f>IF(R8=0,0,COUNTIF('2023 FR_imgsummary'!E8:AC8,"MDA")*100/R8)</f>
        <v>0</v>
      </c>
      <c r="BF8">
        <f>IF(R8=0,0,COUNTIF('2023 FR_imgsummary'!E8:AC8,"MF")*100/R8)</f>
        <v>0</v>
      </c>
      <c r="BG8">
        <f>IF(R8=0,0,COUNTIF('2023 FR_imgsummary'!E8:AC8,"ML")*100/R8)</f>
        <v>0</v>
      </c>
      <c r="BH8">
        <f>IF(R8=0,0,COUNTIF('2023 FR_imgsummary'!E8:AC8,"OD")*100/R8)</f>
        <v>0</v>
      </c>
      <c r="BI8">
        <f>IF(R8=0,0,COUNTIF('2023 FR_imgsummary'!E8:AC8,"PA")*100/R8)</f>
        <v>0</v>
      </c>
      <c r="BJ8">
        <f>IF(R8=0,0,COUNTIF('2023 FR_imgsummary'!E8:AC8,"PB")*100/R8)</f>
        <v>0</v>
      </c>
      <c r="BK8">
        <f>IF(R8=0,0,COUNTIF('2023 FR_imgsummary'!E8:AC8,"PD")*100/R8)</f>
        <v>0</v>
      </c>
      <c r="BL8">
        <f>IF(R8=0,0,COUNTIF('2023 FR_imgsummary'!E8:AC8,"PF")*100/R8)</f>
        <v>0</v>
      </c>
      <c r="BM8">
        <f>IF(R8=0,0,COUNTIF('2023 FR_imgsummary'!E8:AC8,"PP")*100/R8)</f>
        <v>0</v>
      </c>
      <c r="BN8">
        <f>IF(R8=0,0,COUNTIF('2023 FR_imgsummary'!E8:AC8,"SC")*100/R8)</f>
        <v>0</v>
      </c>
      <c r="BO8">
        <f>IF(R8=0,0,COUNTIF('2023 FR_imgsummary'!E8:AC8,"SL")*100/R8)</f>
        <v>0</v>
      </c>
      <c r="BP8">
        <f>IF(R8=0,0,COUNTIF('2023 FR_imgsummary'!E8:AC8,"SR")*100/R8)</f>
        <v>0</v>
      </c>
      <c r="BQ8">
        <f>IF(R8=0,0,COUNTIF('2023 FR_imgsummary'!E8:AC8,"SS")*100/R8)</f>
        <v>0</v>
      </c>
      <c r="BR8">
        <f>IF(R8=0,0,COUNTIF('2023 FR_imgsummary'!E8:AC8,"SB")*100/R8)</f>
        <v>0</v>
      </c>
      <c r="BS8">
        <f>IF(R8=0,0,COUNTIF('2023 FR_imgsummary'!E8:AC8,"SH")*100/R8)</f>
        <v>0</v>
      </c>
      <c r="BT8">
        <f>IF(R8=0,0,COUNTIF('2023 FR_imgsummary'!E8:AC8,"SM")*100/R8)</f>
        <v>0</v>
      </c>
      <c r="BU8">
        <f>IF(R8=0,0,COUNTIF('2023 FR_imgsummary'!E8:AC8,"TA")*100/R8)</f>
        <v>0</v>
      </c>
      <c r="BW8">
        <f>IF(R8=0,0,COUNTIF('2023 FR_imgsummary'!E8:AC8,"BRI")*100/R8)</f>
        <v>0</v>
      </c>
      <c r="BX8">
        <f>IF(R8=0,0,COUNTIF('2023 FR_imgsummary'!E8:AC8,"ERY")*100/R8)</f>
        <v>0</v>
      </c>
      <c r="BY8">
        <f>IF(R8=0,0,COUNTIF('2023 FR_imgsummary'!E8:AC8,"EUN")*100/R8)</f>
        <v>0</v>
      </c>
      <c r="BZ8">
        <f>IF(R8=0,0,COUNTIF('2023 FR_imgsummary'!E8:AC8,"GORG")*100/R8)</f>
        <v>0</v>
      </c>
      <c r="CA8">
        <f>IF(R8=0,0,COUNTIF('2023 FR_imgsummary'!E8:AC8,"ICIL")*100/R8)</f>
        <v>0</v>
      </c>
      <c r="CB8">
        <f>IF(R8=0,0,COUNTIF('2023 FR_imgsummary'!E8:AC8,"MUR")*100/R8)</f>
        <v>0</v>
      </c>
      <c r="CC8">
        <f>IF(R8=0,0,COUNTIF('2023 FR_imgsummary'!E8:AC8,"MOPS")*100/R8)</f>
        <v>0</v>
      </c>
      <c r="CD8">
        <f>IF(R8=0,0,COUNTIF('2023 FR_imgsummary'!E8:AC8,"PAURA")*100/R8)</f>
        <v>0</v>
      </c>
      <c r="CE8">
        <f>IF(R8=0,0,COUNTIF('2023 FR_imgsummary'!E8:AC8,"PRELA")*100/R8)</f>
        <v>0</v>
      </c>
      <c r="CF8">
        <f>IF(R8=0,0,COUNTIF('2023 FR_imgsummary'!E8:AC8,"PSDP")*100/R8)</f>
        <v>0</v>
      </c>
      <c r="CG8">
        <f>IF(R8=0,0,COUNTIF('2023 FR_imgsummary'!E8:AC8,"PSPT")*100/R8)</f>
        <v>0</v>
      </c>
      <c r="CH8">
        <f>IF(R8=0,0,COUNTIF('2023 FR_imgsummary'!E8:AC8,"PTER")*100/R8)</f>
        <v>0</v>
      </c>
      <c r="CJ8">
        <f>IF(R8=0,0,COUNTIF('2023 FR_imgsummary'!E8:AC8,"SPO")*100/R8)</f>
        <v>0</v>
      </c>
      <c r="CL8">
        <f>IF(R8=0,0,COUNTIF('2023 FR_imgsummary'!E8:AC8,"PAL")*100/R8)</f>
        <v>0</v>
      </c>
      <c r="CM8">
        <f>IF(R8=0,0,COUNTIF('2023 FR_imgsummary'!E8:AC8,"ZO")*100/R8)</f>
        <v>0</v>
      </c>
      <c r="CO8">
        <f>IF(R8=0,0,COUNTIF('2023 FR_imgsummary'!E8:AC8,"AMP")*100/R8)</f>
        <v>0</v>
      </c>
      <c r="CP8" s="31">
        <f>IF(R8=0,0,COUNTIF('2023 FR_imgsummary'!E8:AC8,"DICT")*100/R8)</f>
        <v>19.047619047619047</v>
      </c>
      <c r="CQ8">
        <f>IF(R8=0,0,COUNTIF('2023 FR_imgsummary'!E8:AC8,"HALI")*100/R8)</f>
        <v>0</v>
      </c>
      <c r="CR8">
        <f>IF(R8=0,0,COUNTIF('2023 FR_imgsummary'!E8:AC8,"LIAG")*100/R8)</f>
        <v>0</v>
      </c>
      <c r="CS8">
        <f>IF(R8=0,0,COUNTIF('2023 FR_imgsummary'!E8:AC8,"LOBO")*100/R8)</f>
        <v>0</v>
      </c>
      <c r="CT8">
        <f>IF(R8=0,0,COUNTIF('2023 FR_imgsummary'!E8:AC8,"MACA")*100/R8)</f>
        <v>0</v>
      </c>
      <c r="CU8">
        <f>IF(R8=0,0,COUNTIF('2023 FR_imgsummary'!E8:AC8,"PAD")*100/R8)</f>
        <v>0</v>
      </c>
      <c r="CV8">
        <f>IF(R8=0,0,COUNTIF('2023 FR_imgsummary'!E8:AC8,"POR")*100/R8)</f>
        <v>0</v>
      </c>
      <c r="CW8">
        <f>IF(R8=0,0,COUNTIF('2023 FR_imgsummary'!E8:AC8,"SARG")*100/R8)</f>
        <v>0</v>
      </c>
      <c r="CX8">
        <f>IF(R8=0,0,COUNTIF('2023 FR_imgsummary'!E8:AC8,"SCHIZ")*100/R8)</f>
        <v>0</v>
      </c>
      <c r="CY8">
        <f>IF(R8=0,0,COUNTIF('2023 FR_imgsummary'!E8:AC8,"STY")*100/R8)</f>
        <v>0</v>
      </c>
      <c r="CZ8">
        <f>IF(R8=0,0,COUNTIF('2023 FR_imgsummary'!E8:AC8,"TURB")*100/R8)</f>
        <v>0</v>
      </c>
      <c r="DA8" s="31">
        <f>IF(R8=0,0,COUNTIF('2023 FR_imgsummary'!E8:AC8,"TURF")*100/R8)</f>
        <v>42.857142857142854</v>
      </c>
      <c r="DB8">
        <f>IF(R8=0,0,COUNTIF('2023 FR_imgsummary'!E8:AC8,"WRAN")*100/R8)</f>
        <v>0</v>
      </c>
      <c r="DD8">
        <f>IF(R8=0,0,COUNTIF('2023 FR_imgsummary'!E8:AC8,"ASC")*100/R8)</f>
        <v>0</v>
      </c>
      <c r="DE8">
        <f>IF(R8=0,0,COUNTIF('2023 FR_imgsummary'!E8:AC8,"O")*100/R8)</f>
        <v>0</v>
      </c>
      <c r="DG8">
        <f>IF(R8=0,0,COUNTIF('2023 FR_imgsummary'!E8:AC8,"DCA")*100/R8)</f>
        <v>0</v>
      </c>
      <c r="DH8">
        <f>IF(R8=0,0,COUNTIF('2023 FR_imgsummary'!E8:AC8,"DG")*100/R8)</f>
        <v>0</v>
      </c>
      <c r="DI8">
        <f>IF(R8=0,0,COUNTIF('2023 FR_imgsummary'!E8:AC8,"ODC")*100/R8)</f>
        <v>0</v>
      </c>
      <c r="DJ8">
        <f>IF(R8=0,0,COUNTIF('2023 FR_imgsummary'!E8:AC8,"RDC")*100/R8)</f>
        <v>0</v>
      </c>
      <c r="DL8" s="31">
        <f>IF(R8=0,0,COUNTIF('2023 FR_imgsummary'!E8:AC8,"CALG")*100/R8)</f>
        <v>9.5238095238095237</v>
      </c>
      <c r="DN8">
        <f>IF(R8=0,0,COUNTIF('2023 FR_imgsummary'!E8:AC8,"DCOR")*100/R8)</f>
        <v>0</v>
      </c>
      <c r="DP8">
        <f>IF(R8=0,0,COUNTIF('2023 FR_imgsummary'!E8:AC8,"P")*100/R8)</f>
        <v>0</v>
      </c>
      <c r="DQ8">
        <f>IF(R8=0,0,COUNTIF('2023 FR_imgsummary'!E8:AC8,"R")*100/R8)</f>
        <v>0</v>
      </c>
      <c r="DR8" s="31">
        <f>IF(R8=0,0,COUNTIF('2023 FR_imgsummary'!E8:AC8,"S")*100/R8)</f>
        <v>28.571428571428573</v>
      </c>
      <c r="DT8">
        <f>IF(R8=0,0,COUNTIF('2023 FR_imgsummary'!E8:AC8,"UNK")*100/R8)</f>
        <v>0</v>
      </c>
      <c r="DV8" s="31">
        <f>COUNTIF('2023 FR_imgsummary'!E8:AC8,"SHAD")*100/25</f>
        <v>4</v>
      </c>
      <c r="DW8">
        <f>COUNTIF('2023 FR_imgsummary'!E8:AC8,"TAPE")*100/25</f>
        <v>0</v>
      </c>
      <c r="DX8" s="31">
        <f>COUNTIF('2023 FR_imgsummary'!E8:AC8,"WAND")*100/25</f>
        <v>12</v>
      </c>
      <c r="DZ8">
        <f>IF(R8=0,0,COUNTIF('2023 FR_imgsummary'!BC8:CA8,"ASP")*100/R8)</f>
        <v>0</v>
      </c>
      <c r="EA8">
        <f>IF(R8=0,0,COUNTIF('2023 FR_imgsummary'!BC8:CA8,"BL")*100/R8)</f>
        <v>0</v>
      </c>
      <c r="EB8">
        <f>IF(R8=0,0,COUNTIF('2023 FR_imgsummary'!BC8:CA8,"BBD")*100/R8)</f>
        <v>0</v>
      </c>
      <c r="EC8">
        <f>IF(R8=0,0,COUNTIF('2023 FR_imgsummary'!BC8:CA8,"OD")*100/R8)</f>
        <v>0</v>
      </c>
      <c r="ED8">
        <f>IF(R8=0,0,COUNTIF('2023 FR_imgsummary'!BC8:CA8,"PLA")*100/R8)</f>
        <v>0</v>
      </c>
      <c r="EE8">
        <f>IF(R8=0,0,COUNTIF('2023 FR_imgsummary'!BC8:CA8,"WBD")*100/R8)</f>
        <v>0</v>
      </c>
      <c r="EF8">
        <f>IF(R8=0,0,COUNTIF('2023 FR_imgsummary'!BC8:CA8,"YBD")*100/R8)</f>
        <v>0</v>
      </c>
    </row>
    <row r="9" spans="1:136" x14ac:dyDescent="0.25">
      <c r="A9">
        <v>7</v>
      </c>
      <c r="B9" t="s">
        <v>103</v>
      </c>
      <c r="F9">
        <f>IF(R9=0,0,COUNTIF('2023 FR_imgsummary'!AD9:BB9,"C")*100/R9)</f>
        <v>0</v>
      </c>
      <c r="G9">
        <f>IF(R9=0,0,COUNTIF('2023 FR_imgsummary'!AD9:BB9,"G")*100/R9)</f>
        <v>0</v>
      </c>
      <c r="H9">
        <f>IF(R9=0,0,COUNTIF('2023 FR_imgsummary'!AD9:BB9,"S")*100/R9)</f>
        <v>0</v>
      </c>
      <c r="I9">
        <f>IF(R9=0,0,COUNTIF('2023 FR_imgsummary'!AD9:BB9,"Z")*100/R9)</f>
        <v>0</v>
      </c>
      <c r="J9" s="31">
        <f>IF(R9=0,0,COUNTIF('2023 FR_imgsummary'!AD9:BB9,"MA")*100/R9)</f>
        <v>92</v>
      </c>
      <c r="K9">
        <f>IF(R9=0,0,COUNTIF('2023 FR_imgsummary'!AD9:BB9,"OL")*100/R9)</f>
        <v>0</v>
      </c>
      <c r="L9">
        <f>IF(R9=0,0,COUNTIF('2023 FR_imgsummary'!AD9:BB9,"DCA")*100/R9)</f>
        <v>0</v>
      </c>
      <c r="M9">
        <f>IF(R9=0,0,COUNTIF('2023 FR_imgsummary'!AD9:BB9,"CA")*100/R9)</f>
        <v>0</v>
      </c>
      <c r="N9">
        <f>IF(R9=0,0,COUNTIF('2023 FR_imgsummary'!AD9:BB9,"DC")*100/R9)</f>
        <v>0</v>
      </c>
      <c r="O9" s="31">
        <f>IF(R9=0,0,COUNTIF('2023 FR_imgsummary'!AD9:BB9,"SPR")*100/R9)</f>
        <v>8</v>
      </c>
      <c r="P9">
        <f>IF(R9=0,0,COUNTIF('2023 FR_imgsummary'!AD9:BB9,"U")*100/R9)</f>
        <v>0</v>
      </c>
      <c r="Q9">
        <f>IF(R9=0,0,COUNTIF('2023 FR_imgsummary'!AD9:BB9,"TWS")*100/R9)</f>
        <v>0</v>
      </c>
      <c r="R9">
        <f>25-COUNTIF('2023 FR_imgsummary'!AD9:BB9,"TWS")</f>
        <v>25</v>
      </c>
      <c r="U9">
        <f>IF(R9=0,0,COUNTIF('2023 FR_imgsummary'!E9:AC9,"AC")*100/R9)</f>
        <v>0</v>
      </c>
      <c r="V9">
        <f>IF(R9=0,0,COUNTIF('2023 FR_imgsummary'!E9:AC9,"AP")*100/R9)</f>
        <v>0</v>
      </c>
      <c r="W9">
        <f>IF(R9=0,0,COUNTIF('2023 FR_imgsummary'!E9:AC9,"APR")*100/R9)</f>
        <v>0</v>
      </c>
      <c r="X9">
        <f>IF(R9=0,0,COUNTIF('2023 FR_imgsummary'!E9:AC9,"AA")*100/R9)</f>
        <v>0</v>
      </c>
      <c r="Y9">
        <f>IF(R9=0,0,COUNTIF('2023 FR_imgsummary'!E9:AC9,"AF")*100/R9)</f>
        <v>0</v>
      </c>
      <c r="Z9">
        <f>IF(R9=0,0,COUNTIF('2023 FR_imgsummary'!E9:AC9,"AG")*100/R9)</f>
        <v>0</v>
      </c>
      <c r="AA9">
        <f>IF(R9=0,0,COUNTIF('2023 FR_imgsummary'!E9:AC9,"AL")*100/R9)</f>
        <v>0</v>
      </c>
      <c r="AB9">
        <f>IF(R9=0,0,COUNTIF('2023 FR_imgsummary'!E9:AC9,"AT")*100/R9)</f>
        <v>0</v>
      </c>
      <c r="AC9">
        <f>IF(R9=0,0,COUNTIF('2023 FR_imgsummary'!E9:AC9,"AU")*100/R9)</f>
        <v>0</v>
      </c>
      <c r="AD9">
        <f>IF(R9=0,0,COUNTIF('2023 FR_imgsummary'!E9:AC9,"CB")*100/R9)</f>
        <v>0</v>
      </c>
      <c r="AE9">
        <f>IF(R9=0,0,COUNTIF('2023 FR_imgsummary'!E9:AC9,"CN")*100/R9)</f>
        <v>0</v>
      </c>
      <c r="AF9">
        <f>IF(R9=0,0,COUNTIF('2023 FR_imgsummary'!E9:AC9,"CORAL")*100/R9)</f>
        <v>0</v>
      </c>
      <c r="AG9">
        <f>IF(R9=0,0,COUNTIF('2023 FR_imgsummary'!E9:AC9,"CORJU")*100/R9)</f>
        <v>0</v>
      </c>
      <c r="AH9">
        <f>IF(R9=0,0,COUNTIF('2023 FR_imgsummary'!E9:AC9,"DCY")*100/R9)</f>
        <v>0</v>
      </c>
      <c r="AI9">
        <f>IF(R9=0,0,COUNTIF('2023 FR_imgsummary'!E9:AC9,"DST")*100/R9)</f>
        <v>0</v>
      </c>
      <c r="AJ9">
        <f>IF(R9=0,0,COUNTIF('2023 FR_imgsummary'!E9:AC9,"DSO")*100/R9)</f>
        <v>0</v>
      </c>
      <c r="AK9">
        <f>IF(R9=0,0,COUNTIF('2023 FR_imgsummary'!E9:AC9,"DC")*100/R9)</f>
        <v>0</v>
      </c>
      <c r="AL9">
        <f>IF(R9=0,0,COUNTIF('2023 FR_imgsummary'!E9:AC9,"DL")*100/R9)</f>
        <v>0</v>
      </c>
      <c r="AM9">
        <f>IF(R9=0,0,COUNTIF('2023 FR_imgsummary'!E9:AC9,"DS")*100/R9)</f>
        <v>0</v>
      </c>
      <c r="AN9">
        <f>IF(R9=0,0,COUNTIF('2023 FR_imgsummary'!E9:AC9,"EF")*100/R9)</f>
        <v>0</v>
      </c>
      <c r="AO9">
        <f>IF(R9=0,0,COUNTIF('2023 FR_imgsummary'!E9:AC9,"FF")*100/R9)</f>
        <v>0</v>
      </c>
      <c r="AP9">
        <f>IF(R9=0,0,COUNTIF('2023 FR_imgsummary'!E9:AC9,"IS")*100/R9)</f>
        <v>0</v>
      </c>
      <c r="AQ9">
        <f>IF(R9=0,0,COUNTIF('2023 FR_imgsummary'!E9:AC9,"LC")*100/R9)</f>
        <v>0</v>
      </c>
      <c r="AR9">
        <f>IF(R9=0,0,COUNTIF('2023 FR_imgsummary'!E9:AC9,"MD")*100/R9)</f>
        <v>0</v>
      </c>
      <c r="AS9">
        <f>IF(R9=0,0,COUNTIF('2023 FR_imgsummary'!E9:AC9,"MM")*100/R9)</f>
        <v>0</v>
      </c>
      <c r="AT9">
        <f>IF(R9=0,0,COUNTIF('2023 FR_imgsummary'!E9:AC9,"MAR")*100/R9)</f>
        <v>0</v>
      </c>
      <c r="AU9">
        <f>IF(R9=0,0,COUNTIF('2023 FR_imgsummary'!E9:AC9,"MME")*100/R9)</f>
        <v>0</v>
      </c>
      <c r="AV9">
        <f>IF(R9=0,0,COUNTIF('2023 FR_imgsummary'!E9:AC9,"MILA")*100/R9)</f>
        <v>0</v>
      </c>
      <c r="AW9">
        <f>IF(R9=0,0,COUNTIF('2023 FR_imgsummary'!E9:AC9,"MILC")*100/R9)</f>
        <v>0</v>
      </c>
      <c r="AX9">
        <f>IF(R9=0,0,COUNTIF('2023 FR_imgsummary'!E9:AC9,"MILS")*100/R9)</f>
        <v>0</v>
      </c>
      <c r="AY9">
        <f>IF(R9=0,0,COUNTIF('2023 FR_imgsummary'!E9:AC9,"MA")*100/R9)</f>
        <v>0</v>
      </c>
      <c r="AZ9">
        <f>IF(R9=0,0,COUNTIF('2023 FR_imgsummary'!E9:AC9,"MC")*100/R9)</f>
        <v>0</v>
      </c>
      <c r="BA9">
        <f>IF(R9=0,0,COUNTIF('2023 FR_imgsummary'!E9:AC9,"MFAV")*100/R9)</f>
        <v>0</v>
      </c>
      <c r="BB9">
        <f>IF(R9=0,0,COUNTIF('2023 FR_imgsummary'!E9:AC9,"MFRN")*100/R9)</f>
        <v>0</v>
      </c>
      <c r="BC9">
        <f>IF(R9=0,0,COUNTIF('2023 FR_imgsummary'!E9:AC9,"MAN")*100/R9)</f>
        <v>0</v>
      </c>
      <c r="BD9">
        <f>IF(R9=0,0,COUNTIF('2023 FR_imgsummary'!E9:AC9,"MAL")*100/R9)</f>
        <v>0</v>
      </c>
      <c r="BE9">
        <f>IF(R9=0,0,COUNTIF('2023 FR_imgsummary'!E9:AC9,"MDA")*100/R9)</f>
        <v>0</v>
      </c>
      <c r="BF9">
        <f>IF(R9=0,0,COUNTIF('2023 FR_imgsummary'!E9:AC9,"MF")*100/R9)</f>
        <v>0</v>
      </c>
      <c r="BG9">
        <f>IF(R9=0,0,COUNTIF('2023 FR_imgsummary'!E9:AC9,"ML")*100/R9)</f>
        <v>0</v>
      </c>
      <c r="BH9">
        <f>IF(R9=0,0,COUNTIF('2023 FR_imgsummary'!E9:AC9,"OD")*100/R9)</f>
        <v>0</v>
      </c>
      <c r="BI9">
        <f>IF(R9=0,0,COUNTIF('2023 FR_imgsummary'!E9:AC9,"PA")*100/R9)</f>
        <v>0</v>
      </c>
      <c r="BJ9">
        <f>IF(R9=0,0,COUNTIF('2023 FR_imgsummary'!E9:AC9,"PB")*100/R9)</f>
        <v>0</v>
      </c>
      <c r="BK9">
        <f>IF(R9=0,0,COUNTIF('2023 FR_imgsummary'!E9:AC9,"PD")*100/R9)</f>
        <v>0</v>
      </c>
      <c r="BL9">
        <f>IF(R9=0,0,COUNTIF('2023 FR_imgsummary'!E9:AC9,"PF")*100/R9)</f>
        <v>0</v>
      </c>
      <c r="BM9">
        <f>IF(R9=0,0,COUNTIF('2023 FR_imgsummary'!E9:AC9,"PP")*100/R9)</f>
        <v>0</v>
      </c>
      <c r="BN9">
        <f>IF(R9=0,0,COUNTIF('2023 FR_imgsummary'!E9:AC9,"SC")*100/R9)</f>
        <v>0</v>
      </c>
      <c r="BO9">
        <f>IF(R9=0,0,COUNTIF('2023 FR_imgsummary'!E9:AC9,"SL")*100/R9)</f>
        <v>0</v>
      </c>
      <c r="BP9">
        <f>IF(R9=0,0,COUNTIF('2023 FR_imgsummary'!E9:AC9,"SR")*100/R9)</f>
        <v>0</v>
      </c>
      <c r="BQ9">
        <f>IF(R9=0,0,COUNTIF('2023 FR_imgsummary'!E9:AC9,"SS")*100/R9)</f>
        <v>0</v>
      </c>
      <c r="BR9">
        <f>IF(R9=0,0,COUNTIF('2023 FR_imgsummary'!E9:AC9,"SB")*100/R9)</f>
        <v>0</v>
      </c>
      <c r="BS9">
        <f>IF(R9=0,0,COUNTIF('2023 FR_imgsummary'!E9:AC9,"SH")*100/R9)</f>
        <v>0</v>
      </c>
      <c r="BT9">
        <f>IF(R9=0,0,COUNTIF('2023 FR_imgsummary'!E9:AC9,"SM")*100/R9)</f>
        <v>0</v>
      </c>
      <c r="BU9">
        <f>IF(R9=0,0,COUNTIF('2023 FR_imgsummary'!E9:AC9,"TA")*100/R9)</f>
        <v>0</v>
      </c>
      <c r="BW9">
        <f>IF(R9=0,0,COUNTIF('2023 FR_imgsummary'!E9:AC9,"BRI")*100/R9)</f>
        <v>0</v>
      </c>
      <c r="BX9">
        <f>IF(R9=0,0,COUNTIF('2023 FR_imgsummary'!E9:AC9,"ERY")*100/R9)</f>
        <v>0</v>
      </c>
      <c r="BY9">
        <f>IF(R9=0,0,COUNTIF('2023 FR_imgsummary'!E9:AC9,"EUN")*100/R9)</f>
        <v>0</v>
      </c>
      <c r="BZ9">
        <f>IF(R9=0,0,COUNTIF('2023 FR_imgsummary'!E9:AC9,"GORG")*100/R9)</f>
        <v>0</v>
      </c>
      <c r="CA9">
        <f>IF(R9=0,0,COUNTIF('2023 FR_imgsummary'!E9:AC9,"ICIL")*100/R9)</f>
        <v>0</v>
      </c>
      <c r="CB9">
        <f>IF(R9=0,0,COUNTIF('2023 FR_imgsummary'!E9:AC9,"MUR")*100/R9)</f>
        <v>0</v>
      </c>
      <c r="CC9">
        <f>IF(R9=0,0,COUNTIF('2023 FR_imgsummary'!E9:AC9,"MOPS")*100/R9)</f>
        <v>0</v>
      </c>
      <c r="CD9">
        <f>IF(R9=0,0,COUNTIF('2023 FR_imgsummary'!E9:AC9,"PAURA")*100/R9)</f>
        <v>0</v>
      </c>
      <c r="CE9">
        <f>IF(R9=0,0,COUNTIF('2023 FR_imgsummary'!E9:AC9,"PRELA")*100/R9)</f>
        <v>0</v>
      </c>
      <c r="CF9">
        <f>IF(R9=0,0,COUNTIF('2023 FR_imgsummary'!E9:AC9,"PSDP")*100/R9)</f>
        <v>0</v>
      </c>
      <c r="CG9">
        <f>IF(R9=0,0,COUNTIF('2023 FR_imgsummary'!E9:AC9,"PSPT")*100/R9)</f>
        <v>0</v>
      </c>
      <c r="CH9">
        <f>IF(R9=0,0,COUNTIF('2023 FR_imgsummary'!E9:AC9,"PTER")*100/R9)</f>
        <v>0</v>
      </c>
      <c r="CJ9">
        <f>IF(R9=0,0,COUNTIF('2023 FR_imgsummary'!E9:AC9,"SPO")*100/R9)</f>
        <v>0</v>
      </c>
      <c r="CL9">
        <f>IF(R9=0,0,COUNTIF('2023 FR_imgsummary'!E9:AC9,"PAL")*100/R9)</f>
        <v>0</v>
      </c>
      <c r="CM9">
        <f>IF(R9=0,0,COUNTIF('2023 FR_imgsummary'!E9:AC9,"ZO")*100/R9)</f>
        <v>0</v>
      </c>
      <c r="CO9">
        <f>IF(R9=0,0,COUNTIF('2023 FR_imgsummary'!E9:AC9,"AMP")*100/R9)</f>
        <v>0</v>
      </c>
      <c r="CP9" s="31">
        <f>IF(R9=0,0,COUNTIF('2023 FR_imgsummary'!E9:AC9,"DICT")*100/R9)</f>
        <v>8</v>
      </c>
      <c r="CQ9">
        <f>IF(R9=0,0,COUNTIF('2023 FR_imgsummary'!E9:AC9,"HALI")*100/R9)</f>
        <v>0</v>
      </c>
      <c r="CR9">
        <f>IF(R9=0,0,COUNTIF('2023 FR_imgsummary'!E9:AC9,"LIAG")*100/R9)</f>
        <v>0</v>
      </c>
      <c r="CS9">
        <f>IF(R9=0,0,COUNTIF('2023 FR_imgsummary'!E9:AC9,"LOBO")*100/R9)</f>
        <v>0</v>
      </c>
      <c r="CT9">
        <f>IF(R9=0,0,COUNTIF('2023 FR_imgsummary'!E9:AC9,"MACA")*100/R9)</f>
        <v>0</v>
      </c>
      <c r="CU9">
        <f>IF(R9=0,0,COUNTIF('2023 FR_imgsummary'!E9:AC9,"PAD")*100/R9)</f>
        <v>0</v>
      </c>
      <c r="CV9">
        <f>IF(R9=0,0,COUNTIF('2023 FR_imgsummary'!E9:AC9,"POR")*100/R9)</f>
        <v>0</v>
      </c>
      <c r="CW9">
        <f>IF(R9=0,0,COUNTIF('2023 FR_imgsummary'!E9:AC9,"SARG")*100/R9)</f>
        <v>0</v>
      </c>
      <c r="CX9">
        <f>IF(R9=0,0,COUNTIF('2023 FR_imgsummary'!E9:AC9,"SCHIZ")*100/R9)</f>
        <v>0</v>
      </c>
      <c r="CY9">
        <f>IF(R9=0,0,COUNTIF('2023 FR_imgsummary'!E9:AC9,"STY")*100/R9)</f>
        <v>0</v>
      </c>
      <c r="CZ9">
        <f>IF(R9=0,0,COUNTIF('2023 FR_imgsummary'!E9:AC9,"TURB")*100/R9)</f>
        <v>0</v>
      </c>
      <c r="DA9" s="31">
        <f>IF(R9=0,0,COUNTIF('2023 FR_imgsummary'!E9:AC9,"TURF")*100/R9)</f>
        <v>84</v>
      </c>
      <c r="DB9">
        <f>IF(R9=0,0,COUNTIF('2023 FR_imgsummary'!E9:AC9,"WRAN")*100/R9)</f>
        <v>0</v>
      </c>
      <c r="DD9">
        <f>IF(R9=0,0,COUNTIF('2023 FR_imgsummary'!E9:AC9,"ASC")*100/R9)</f>
        <v>0</v>
      </c>
      <c r="DE9">
        <f>IF(R9=0,0,COUNTIF('2023 FR_imgsummary'!E9:AC9,"O")*100/R9)</f>
        <v>0</v>
      </c>
      <c r="DG9">
        <f>IF(R9=0,0,COUNTIF('2023 FR_imgsummary'!E9:AC9,"DCA")*100/R9)</f>
        <v>0</v>
      </c>
      <c r="DH9">
        <f>IF(R9=0,0,COUNTIF('2023 FR_imgsummary'!E9:AC9,"DG")*100/R9)</f>
        <v>0</v>
      </c>
      <c r="DI9">
        <f>IF(R9=0,0,COUNTIF('2023 FR_imgsummary'!E9:AC9,"ODC")*100/R9)</f>
        <v>0</v>
      </c>
      <c r="DJ9">
        <f>IF(R9=0,0,COUNTIF('2023 FR_imgsummary'!E9:AC9,"RDC")*100/R9)</f>
        <v>0</v>
      </c>
      <c r="DL9">
        <f>IF(R9=0,0,COUNTIF('2023 FR_imgsummary'!E9:AC9,"CALG")*100/R9)</f>
        <v>0</v>
      </c>
      <c r="DN9">
        <f>IF(R9=0,0,COUNTIF('2023 FR_imgsummary'!E9:AC9,"DCOR")*100/R9)</f>
        <v>0</v>
      </c>
      <c r="DP9">
        <f>IF(R9=0,0,COUNTIF('2023 FR_imgsummary'!E9:AC9,"P")*100/R9)</f>
        <v>0</v>
      </c>
      <c r="DQ9">
        <f>IF(R9=0,0,COUNTIF('2023 FR_imgsummary'!E9:AC9,"R")*100/R9)</f>
        <v>0</v>
      </c>
      <c r="DR9" s="31">
        <f>IF(R9=0,0,COUNTIF('2023 FR_imgsummary'!E9:AC9,"S")*100/R9)</f>
        <v>8</v>
      </c>
      <c r="DT9">
        <f>IF(R9=0,0,COUNTIF('2023 FR_imgsummary'!E9:AC9,"UNK")*100/R9)</f>
        <v>0</v>
      </c>
      <c r="DV9">
        <f>COUNTIF('2023 FR_imgsummary'!E9:AC9,"SHAD")*100/25</f>
        <v>0</v>
      </c>
      <c r="DW9">
        <f>COUNTIF('2023 FR_imgsummary'!E9:AC9,"TAPE")*100/25</f>
        <v>0</v>
      </c>
      <c r="DX9">
        <f>COUNTIF('2023 FR_imgsummary'!E9:AC9,"WAND")*100/25</f>
        <v>0</v>
      </c>
      <c r="DZ9">
        <f>IF(R9=0,0,COUNTIF('2023 FR_imgsummary'!BC9:CA9,"ASP")*100/R9)</f>
        <v>0</v>
      </c>
      <c r="EA9">
        <f>IF(R9=0,0,COUNTIF('2023 FR_imgsummary'!BC9:CA9,"BL")*100/R9)</f>
        <v>0</v>
      </c>
      <c r="EB9">
        <f>IF(R9=0,0,COUNTIF('2023 FR_imgsummary'!BC9:CA9,"BBD")*100/R9)</f>
        <v>0</v>
      </c>
      <c r="EC9">
        <f>IF(R9=0,0,COUNTIF('2023 FR_imgsummary'!BC9:CA9,"OD")*100/R9)</f>
        <v>0</v>
      </c>
      <c r="ED9">
        <f>IF(R9=0,0,COUNTIF('2023 FR_imgsummary'!BC9:CA9,"PLA")*100/R9)</f>
        <v>0</v>
      </c>
      <c r="EE9">
        <f>IF(R9=0,0,COUNTIF('2023 FR_imgsummary'!BC9:CA9,"WBD")*100/R9)</f>
        <v>0</v>
      </c>
      <c r="EF9">
        <f>IF(R9=0,0,COUNTIF('2023 FR_imgsummary'!BC9:CA9,"YBD")*100/R9)</f>
        <v>0</v>
      </c>
    </row>
    <row r="10" spans="1:136" x14ac:dyDescent="0.25">
      <c r="A10">
        <v>8</v>
      </c>
      <c r="B10" t="s">
        <v>104</v>
      </c>
      <c r="F10">
        <f>IF(R10=0,0,COUNTIF('2023 FR_imgsummary'!AD10:BB10,"C")*100/R10)</f>
        <v>0</v>
      </c>
      <c r="G10">
        <f>IF(R10=0,0,COUNTIF('2023 FR_imgsummary'!AD10:BB10,"G")*100/R10)</f>
        <v>0</v>
      </c>
      <c r="H10" s="31">
        <f>IF(R10=0,0,COUNTIF('2023 FR_imgsummary'!AD10:BB10,"S")*100/R10)</f>
        <v>4.3478260869565215</v>
      </c>
      <c r="I10">
        <f>IF(R10=0,0,COUNTIF('2023 FR_imgsummary'!AD10:BB10,"Z")*100/R10)</f>
        <v>0</v>
      </c>
      <c r="J10" s="31">
        <f>IF(R10=0,0,COUNTIF('2023 FR_imgsummary'!AD10:BB10,"MA")*100/R10)</f>
        <v>78.260869565217391</v>
      </c>
      <c r="K10">
        <f>IF(R10=0,0,COUNTIF('2023 FR_imgsummary'!AD10:BB10,"OL")*100/R10)</f>
        <v>0</v>
      </c>
      <c r="L10">
        <f>IF(R10=0,0,COUNTIF('2023 FR_imgsummary'!AD10:BB10,"DCA")*100/R10)</f>
        <v>0</v>
      </c>
      <c r="M10">
        <f>IF(R10=0,0,COUNTIF('2023 FR_imgsummary'!AD10:BB10,"CA")*100/R10)</f>
        <v>0</v>
      </c>
      <c r="N10">
        <f>IF(R10=0,0,COUNTIF('2023 FR_imgsummary'!AD10:BB10,"DC")*100/R10)</f>
        <v>0</v>
      </c>
      <c r="O10" s="31">
        <f>IF(R10=0,0,COUNTIF('2023 FR_imgsummary'!AD10:BB10,"SPR")*100/R10)</f>
        <v>17.391304347826086</v>
      </c>
      <c r="P10">
        <f>IF(R10=0,0,COUNTIF('2023 FR_imgsummary'!AD10:BB10,"U")*100/R10)</f>
        <v>0</v>
      </c>
      <c r="Q10" s="31">
        <f>IF(R10=0,0,COUNTIF('2023 FR_imgsummary'!AD10:BB10,"TWS")*100/R10)</f>
        <v>8.695652173913043</v>
      </c>
      <c r="R10">
        <f>25-COUNTIF('2023 FR_imgsummary'!AD10:BB10,"TWS")</f>
        <v>23</v>
      </c>
      <c r="U10">
        <f>IF(R10=0,0,COUNTIF('2023 FR_imgsummary'!E10:AC10,"AC")*100/R10)</f>
        <v>0</v>
      </c>
      <c r="V10">
        <f>IF(R10=0,0,COUNTIF('2023 FR_imgsummary'!E10:AC10,"AP")*100/R10)</f>
        <v>0</v>
      </c>
      <c r="W10">
        <f>IF(R10=0,0,COUNTIF('2023 FR_imgsummary'!E10:AC10,"APR")*100/R10)</f>
        <v>0</v>
      </c>
      <c r="X10">
        <f>IF(R10=0,0,COUNTIF('2023 FR_imgsummary'!E10:AC10,"AA")*100/R10)</f>
        <v>0</v>
      </c>
      <c r="Y10">
        <f>IF(R10=0,0,COUNTIF('2023 FR_imgsummary'!E10:AC10,"AF")*100/R10)</f>
        <v>0</v>
      </c>
      <c r="Z10">
        <f>IF(R10=0,0,COUNTIF('2023 FR_imgsummary'!E10:AC10,"AG")*100/R10)</f>
        <v>0</v>
      </c>
      <c r="AA10">
        <f>IF(R10=0,0,COUNTIF('2023 FR_imgsummary'!E10:AC10,"AL")*100/R10)</f>
        <v>0</v>
      </c>
      <c r="AB10">
        <f>IF(R10=0,0,COUNTIF('2023 FR_imgsummary'!E10:AC10,"AT")*100/R10)</f>
        <v>0</v>
      </c>
      <c r="AC10">
        <f>IF(R10=0,0,COUNTIF('2023 FR_imgsummary'!E10:AC10,"AU")*100/R10)</f>
        <v>0</v>
      </c>
      <c r="AD10">
        <f>IF(R10=0,0,COUNTIF('2023 FR_imgsummary'!E10:AC10,"CB")*100/R10)</f>
        <v>0</v>
      </c>
      <c r="AE10">
        <f>IF(R10=0,0,COUNTIF('2023 FR_imgsummary'!E10:AC10,"CN")*100/R10)</f>
        <v>0</v>
      </c>
      <c r="AF10">
        <f>IF(R10=0,0,COUNTIF('2023 FR_imgsummary'!E10:AC10,"CORAL")*100/R10)</f>
        <v>0</v>
      </c>
      <c r="AG10">
        <f>IF(R10=0,0,COUNTIF('2023 FR_imgsummary'!E10:AC10,"CORJU")*100/R10)</f>
        <v>0</v>
      </c>
      <c r="AH10">
        <f>IF(R10=0,0,COUNTIF('2023 FR_imgsummary'!E10:AC10,"DCY")*100/R10)</f>
        <v>0</v>
      </c>
      <c r="AI10">
        <f>IF(R10=0,0,COUNTIF('2023 FR_imgsummary'!E10:AC10,"DST")*100/R10)</f>
        <v>0</v>
      </c>
      <c r="AJ10">
        <f>IF(R10=0,0,COUNTIF('2023 FR_imgsummary'!E10:AC10,"DSO")*100/R10)</f>
        <v>0</v>
      </c>
      <c r="AK10">
        <f>IF(R10=0,0,COUNTIF('2023 FR_imgsummary'!E10:AC10,"DC")*100/R10)</f>
        <v>0</v>
      </c>
      <c r="AL10">
        <f>IF(R10=0,0,COUNTIF('2023 FR_imgsummary'!E10:AC10,"DL")*100/R10)</f>
        <v>0</v>
      </c>
      <c r="AM10">
        <f>IF(R10=0,0,COUNTIF('2023 FR_imgsummary'!E10:AC10,"DS")*100/R10)</f>
        <v>0</v>
      </c>
      <c r="AN10">
        <f>IF(R10=0,0,COUNTIF('2023 FR_imgsummary'!E10:AC10,"EF")*100/R10)</f>
        <v>0</v>
      </c>
      <c r="AO10">
        <f>IF(R10=0,0,COUNTIF('2023 FR_imgsummary'!E10:AC10,"FF")*100/R10)</f>
        <v>0</v>
      </c>
      <c r="AP10">
        <f>IF(R10=0,0,COUNTIF('2023 FR_imgsummary'!E10:AC10,"IS")*100/R10)</f>
        <v>0</v>
      </c>
      <c r="AQ10">
        <f>IF(R10=0,0,COUNTIF('2023 FR_imgsummary'!E10:AC10,"LC")*100/R10)</f>
        <v>0</v>
      </c>
      <c r="AR10">
        <f>IF(R10=0,0,COUNTIF('2023 FR_imgsummary'!E10:AC10,"MD")*100/R10)</f>
        <v>0</v>
      </c>
      <c r="AS10">
        <f>IF(R10=0,0,COUNTIF('2023 FR_imgsummary'!E10:AC10,"MM")*100/R10)</f>
        <v>0</v>
      </c>
      <c r="AT10">
        <f>IF(R10=0,0,COUNTIF('2023 FR_imgsummary'!E10:AC10,"MAR")*100/R10)</f>
        <v>0</v>
      </c>
      <c r="AU10">
        <f>IF(R10=0,0,COUNTIF('2023 FR_imgsummary'!E10:AC10,"MME")*100/R10)</f>
        <v>0</v>
      </c>
      <c r="AV10">
        <f>IF(R10=0,0,COUNTIF('2023 FR_imgsummary'!E10:AC10,"MILA")*100/R10)</f>
        <v>0</v>
      </c>
      <c r="AW10">
        <f>IF(R10=0,0,COUNTIF('2023 FR_imgsummary'!E10:AC10,"MILC")*100/R10)</f>
        <v>0</v>
      </c>
      <c r="AX10">
        <f>IF(R10=0,0,COUNTIF('2023 FR_imgsummary'!E10:AC10,"MILS")*100/R10)</f>
        <v>0</v>
      </c>
      <c r="AY10">
        <f>IF(R10=0,0,COUNTIF('2023 FR_imgsummary'!E10:AC10,"MA")*100/R10)</f>
        <v>0</v>
      </c>
      <c r="AZ10">
        <f>IF(R10=0,0,COUNTIF('2023 FR_imgsummary'!E10:AC10,"MC")*100/R10)</f>
        <v>0</v>
      </c>
      <c r="BA10">
        <f>IF(R10=0,0,COUNTIF('2023 FR_imgsummary'!E10:AC10,"MFAV")*100/R10)</f>
        <v>0</v>
      </c>
      <c r="BB10">
        <f>IF(R10=0,0,COUNTIF('2023 FR_imgsummary'!E10:AC10,"MFRN")*100/R10)</f>
        <v>0</v>
      </c>
      <c r="BC10">
        <f>IF(R10=0,0,COUNTIF('2023 FR_imgsummary'!E10:AC10,"MAN")*100/R10)</f>
        <v>0</v>
      </c>
      <c r="BD10">
        <f>IF(R10=0,0,COUNTIF('2023 FR_imgsummary'!E10:AC10,"MAL")*100/R10)</f>
        <v>0</v>
      </c>
      <c r="BE10">
        <f>IF(R10=0,0,COUNTIF('2023 FR_imgsummary'!E10:AC10,"MDA")*100/R10)</f>
        <v>0</v>
      </c>
      <c r="BF10">
        <f>IF(R10=0,0,COUNTIF('2023 FR_imgsummary'!E10:AC10,"MF")*100/R10)</f>
        <v>0</v>
      </c>
      <c r="BG10">
        <f>IF(R10=0,0,COUNTIF('2023 FR_imgsummary'!E10:AC10,"ML")*100/R10)</f>
        <v>0</v>
      </c>
      <c r="BH10">
        <f>IF(R10=0,0,COUNTIF('2023 FR_imgsummary'!E10:AC10,"OD")*100/R10)</f>
        <v>0</v>
      </c>
      <c r="BI10">
        <f>IF(R10=0,0,COUNTIF('2023 FR_imgsummary'!E10:AC10,"PA")*100/R10)</f>
        <v>0</v>
      </c>
      <c r="BJ10">
        <f>IF(R10=0,0,COUNTIF('2023 FR_imgsummary'!E10:AC10,"PB")*100/R10)</f>
        <v>0</v>
      </c>
      <c r="BK10">
        <f>IF(R10=0,0,COUNTIF('2023 FR_imgsummary'!E10:AC10,"PD")*100/R10)</f>
        <v>0</v>
      </c>
      <c r="BL10">
        <f>IF(R10=0,0,COUNTIF('2023 FR_imgsummary'!E10:AC10,"PF")*100/R10)</f>
        <v>0</v>
      </c>
      <c r="BM10">
        <f>IF(R10=0,0,COUNTIF('2023 FR_imgsummary'!E10:AC10,"PP")*100/R10)</f>
        <v>0</v>
      </c>
      <c r="BN10">
        <f>IF(R10=0,0,COUNTIF('2023 FR_imgsummary'!E10:AC10,"SC")*100/R10)</f>
        <v>0</v>
      </c>
      <c r="BO10">
        <f>IF(R10=0,0,COUNTIF('2023 FR_imgsummary'!E10:AC10,"SL")*100/R10)</f>
        <v>0</v>
      </c>
      <c r="BP10">
        <f>IF(R10=0,0,COUNTIF('2023 FR_imgsummary'!E10:AC10,"SR")*100/R10)</f>
        <v>0</v>
      </c>
      <c r="BQ10">
        <f>IF(R10=0,0,COUNTIF('2023 FR_imgsummary'!E10:AC10,"SS")*100/R10)</f>
        <v>0</v>
      </c>
      <c r="BR10">
        <f>IF(R10=0,0,COUNTIF('2023 FR_imgsummary'!E10:AC10,"SB")*100/R10)</f>
        <v>0</v>
      </c>
      <c r="BS10">
        <f>IF(R10=0,0,COUNTIF('2023 FR_imgsummary'!E10:AC10,"SH")*100/R10)</f>
        <v>0</v>
      </c>
      <c r="BT10">
        <f>IF(R10=0,0,COUNTIF('2023 FR_imgsummary'!E10:AC10,"SM")*100/R10)</f>
        <v>0</v>
      </c>
      <c r="BU10">
        <f>IF(R10=0,0,COUNTIF('2023 FR_imgsummary'!E10:AC10,"TA")*100/R10)</f>
        <v>0</v>
      </c>
      <c r="BW10">
        <f>IF(R10=0,0,COUNTIF('2023 FR_imgsummary'!E10:AC10,"BRI")*100/R10)</f>
        <v>0</v>
      </c>
      <c r="BX10">
        <f>IF(R10=0,0,COUNTIF('2023 FR_imgsummary'!E10:AC10,"ERY")*100/R10)</f>
        <v>0</v>
      </c>
      <c r="BY10">
        <f>IF(R10=0,0,COUNTIF('2023 FR_imgsummary'!E10:AC10,"EUN")*100/R10)</f>
        <v>0</v>
      </c>
      <c r="BZ10">
        <f>IF(R10=0,0,COUNTIF('2023 FR_imgsummary'!E10:AC10,"GORG")*100/R10)</f>
        <v>0</v>
      </c>
      <c r="CA10">
        <f>IF(R10=0,0,COUNTIF('2023 FR_imgsummary'!E10:AC10,"ICIL")*100/R10)</f>
        <v>0</v>
      </c>
      <c r="CB10">
        <f>IF(R10=0,0,COUNTIF('2023 FR_imgsummary'!E10:AC10,"MUR")*100/R10)</f>
        <v>0</v>
      </c>
      <c r="CC10">
        <f>IF(R10=0,0,COUNTIF('2023 FR_imgsummary'!E10:AC10,"MOPS")*100/R10)</f>
        <v>0</v>
      </c>
      <c r="CD10">
        <f>IF(R10=0,0,COUNTIF('2023 FR_imgsummary'!E10:AC10,"PAURA")*100/R10)</f>
        <v>0</v>
      </c>
      <c r="CE10">
        <f>IF(R10=0,0,COUNTIF('2023 FR_imgsummary'!E10:AC10,"PRELA")*100/R10)</f>
        <v>0</v>
      </c>
      <c r="CF10">
        <f>IF(R10=0,0,COUNTIF('2023 FR_imgsummary'!E10:AC10,"PSDP")*100/R10)</f>
        <v>0</v>
      </c>
      <c r="CG10">
        <f>IF(R10=0,0,COUNTIF('2023 FR_imgsummary'!E10:AC10,"PSPT")*100/R10)</f>
        <v>0</v>
      </c>
      <c r="CH10">
        <f>IF(R10=0,0,COUNTIF('2023 FR_imgsummary'!E10:AC10,"PTER")*100/R10)</f>
        <v>0</v>
      </c>
      <c r="CJ10" s="31">
        <f>IF(R10=0,0,COUNTIF('2023 FR_imgsummary'!E10:AC10,"SPO")*100/R10)</f>
        <v>4.3478260869565215</v>
      </c>
      <c r="CL10">
        <f>IF(R10=0,0,COUNTIF('2023 FR_imgsummary'!E10:AC10,"PAL")*100/R10)</f>
        <v>0</v>
      </c>
      <c r="CM10">
        <f>IF(R10=0,0,COUNTIF('2023 FR_imgsummary'!E10:AC10,"ZO")*100/R10)</f>
        <v>0</v>
      </c>
      <c r="CO10">
        <f>IF(R10=0,0,COUNTIF('2023 FR_imgsummary'!E10:AC10,"AMP")*100/R10)</f>
        <v>0</v>
      </c>
      <c r="CP10" s="31">
        <f>IF(R10=0,0,COUNTIF('2023 FR_imgsummary'!E10:AC10,"DICT")*100/R10)</f>
        <v>8.695652173913043</v>
      </c>
      <c r="CQ10">
        <f>IF(R10=0,0,COUNTIF('2023 FR_imgsummary'!E10:AC10,"HALI")*100/R10)</f>
        <v>0</v>
      </c>
      <c r="CR10">
        <f>IF(R10=0,0,COUNTIF('2023 FR_imgsummary'!E10:AC10,"LIAG")*100/R10)</f>
        <v>0</v>
      </c>
      <c r="CS10">
        <f>IF(R10=0,0,COUNTIF('2023 FR_imgsummary'!E10:AC10,"LOBO")*100/R10)</f>
        <v>0</v>
      </c>
      <c r="CT10">
        <f>IF(R10=0,0,COUNTIF('2023 FR_imgsummary'!E10:AC10,"MACA")*100/R10)</f>
        <v>0</v>
      </c>
      <c r="CU10">
        <f>IF(R10=0,0,COUNTIF('2023 FR_imgsummary'!E10:AC10,"PAD")*100/R10)</f>
        <v>0</v>
      </c>
      <c r="CV10">
        <f>IF(R10=0,0,COUNTIF('2023 FR_imgsummary'!E10:AC10,"POR")*100/R10)</f>
        <v>0</v>
      </c>
      <c r="CW10">
        <f>IF(R10=0,0,COUNTIF('2023 FR_imgsummary'!E10:AC10,"SARG")*100/R10)</f>
        <v>0</v>
      </c>
      <c r="CX10">
        <f>IF(R10=0,0,COUNTIF('2023 FR_imgsummary'!E10:AC10,"SCHIZ")*100/R10)</f>
        <v>0</v>
      </c>
      <c r="CY10">
        <f>IF(R10=0,0,COUNTIF('2023 FR_imgsummary'!E10:AC10,"STY")*100/R10)</f>
        <v>0</v>
      </c>
      <c r="CZ10">
        <f>IF(R10=0,0,COUNTIF('2023 FR_imgsummary'!E10:AC10,"TURB")*100/R10)</f>
        <v>0</v>
      </c>
      <c r="DA10" s="31">
        <f>IF(R10=0,0,COUNTIF('2023 FR_imgsummary'!E10:AC10,"TURF")*100/R10)</f>
        <v>69.565217391304344</v>
      </c>
      <c r="DB10">
        <f>IF(R10=0,0,COUNTIF('2023 FR_imgsummary'!E10:AC10,"WRAN")*100/R10)</f>
        <v>0</v>
      </c>
      <c r="DD10">
        <f>IF(R10=0,0,COUNTIF('2023 FR_imgsummary'!E10:AC10,"ASC")*100/R10)</f>
        <v>0</v>
      </c>
      <c r="DE10">
        <f>IF(R10=0,0,COUNTIF('2023 FR_imgsummary'!E10:AC10,"O")*100/R10)</f>
        <v>0</v>
      </c>
      <c r="DG10">
        <f>IF(R10=0,0,COUNTIF('2023 FR_imgsummary'!E10:AC10,"DCA")*100/R10)</f>
        <v>0</v>
      </c>
      <c r="DH10">
        <f>IF(R10=0,0,COUNTIF('2023 FR_imgsummary'!E10:AC10,"DG")*100/R10)</f>
        <v>0</v>
      </c>
      <c r="DI10">
        <f>IF(R10=0,0,COUNTIF('2023 FR_imgsummary'!E10:AC10,"ODC")*100/R10)</f>
        <v>0</v>
      </c>
      <c r="DJ10">
        <f>IF(R10=0,0,COUNTIF('2023 FR_imgsummary'!E10:AC10,"RDC")*100/R10)</f>
        <v>0</v>
      </c>
      <c r="DL10">
        <f>IF(R10=0,0,COUNTIF('2023 FR_imgsummary'!E10:AC10,"CALG")*100/R10)</f>
        <v>0</v>
      </c>
      <c r="DN10">
        <f>IF(R10=0,0,COUNTIF('2023 FR_imgsummary'!E10:AC10,"DCOR")*100/R10)</f>
        <v>0</v>
      </c>
      <c r="DP10">
        <f>IF(R10=0,0,COUNTIF('2023 FR_imgsummary'!E10:AC10,"P")*100/R10)</f>
        <v>0</v>
      </c>
      <c r="DQ10">
        <f>IF(R10=0,0,COUNTIF('2023 FR_imgsummary'!E10:AC10,"R")*100/R10)</f>
        <v>0</v>
      </c>
      <c r="DR10" s="31">
        <f>IF(R10=0,0,COUNTIF('2023 FR_imgsummary'!E10:AC10,"S")*100/R10)</f>
        <v>17.391304347826086</v>
      </c>
      <c r="DT10">
        <f>IF(R10=0,0,COUNTIF('2023 FR_imgsummary'!E10:AC10,"UNK")*100/R10)</f>
        <v>0</v>
      </c>
      <c r="DV10">
        <f>COUNTIF('2023 FR_imgsummary'!E10:AC10,"SHAD")*100/25</f>
        <v>0</v>
      </c>
      <c r="DW10">
        <f>COUNTIF('2023 FR_imgsummary'!E10:AC10,"TAPE")*100/25</f>
        <v>0</v>
      </c>
      <c r="DX10" s="31">
        <f>COUNTIF('2023 FR_imgsummary'!E10:AC10,"WAND")*100/25</f>
        <v>8</v>
      </c>
      <c r="DZ10">
        <f>IF(R10=0,0,COUNTIF('2023 FR_imgsummary'!BC10:CA10,"ASP")*100/R10)</f>
        <v>0</v>
      </c>
      <c r="EA10">
        <f>IF(R10=0,0,COUNTIF('2023 FR_imgsummary'!BC10:CA10,"BL")*100/R10)</f>
        <v>0</v>
      </c>
      <c r="EB10">
        <f>IF(R10=0,0,COUNTIF('2023 FR_imgsummary'!BC10:CA10,"BBD")*100/R10)</f>
        <v>0</v>
      </c>
      <c r="EC10">
        <f>IF(R10=0,0,COUNTIF('2023 FR_imgsummary'!BC10:CA10,"OD")*100/R10)</f>
        <v>0</v>
      </c>
      <c r="ED10">
        <f>IF(R10=0,0,COUNTIF('2023 FR_imgsummary'!BC10:CA10,"PLA")*100/R10)</f>
        <v>0</v>
      </c>
      <c r="EE10">
        <f>IF(R10=0,0,COUNTIF('2023 FR_imgsummary'!BC10:CA10,"WBD")*100/R10)</f>
        <v>0</v>
      </c>
      <c r="EF10">
        <f>IF(R10=0,0,COUNTIF('2023 FR_imgsummary'!BC10:CA10,"YBD")*100/R10)</f>
        <v>0</v>
      </c>
    </row>
    <row r="11" spans="1:136" x14ac:dyDescent="0.25">
      <c r="A11">
        <v>9</v>
      </c>
      <c r="B11" t="s">
        <v>105</v>
      </c>
      <c r="F11">
        <f>IF(R11=0,0,COUNTIF('2023 FR_imgsummary'!AD11:BB11,"C")*100/R11)</f>
        <v>0</v>
      </c>
      <c r="G11">
        <f>IF(R11=0,0,COUNTIF('2023 FR_imgsummary'!AD11:BB11,"G")*100/R11)</f>
        <v>0</v>
      </c>
      <c r="H11">
        <f>IF(R11=0,0,COUNTIF('2023 FR_imgsummary'!AD11:BB11,"S")*100/R11)</f>
        <v>0</v>
      </c>
      <c r="I11">
        <f>IF(R11=0,0,COUNTIF('2023 FR_imgsummary'!AD11:BB11,"Z")*100/R11)</f>
        <v>0</v>
      </c>
      <c r="J11" s="31">
        <f>IF(R11=0,0,COUNTIF('2023 FR_imgsummary'!AD11:BB11,"MA")*100/R11)</f>
        <v>55</v>
      </c>
      <c r="K11">
        <f>IF(R11=0,0,COUNTIF('2023 FR_imgsummary'!AD11:BB11,"OL")*100/R11)</f>
        <v>0</v>
      </c>
      <c r="L11">
        <f>IF(R11=0,0,COUNTIF('2023 FR_imgsummary'!AD11:BB11,"DCA")*100/R11)</f>
        <v>0</v>
      </c>
      <c r="M11">
        <f>IF(R11=0,0,COUNTIF('2023 FR_imgsummary'!AD11:BB11,"CA")*100/R11)</f>
        <v>0</v>
      </c>
      <c r="N11">
        <f>IF(R11=0,0,COUNTIF('2023 FR_imgsummary'!AD11:BB11,"DC")*100/R11)</f>
        <v>0</v>
      </c>
      <c r="O11" s="31">
        <f>IF(R11=0,0,COUNTIF('2023 FR_imgsummary'!AD11:BB11,"SPR")*100/R11)</f>
        <v>45</v>
      </c>
      <c r="P11">
        <f>IF(R11=0,0,COUNTIF('2023 FR_imgsummary'!AD11:BB11,"U")*100/R11)</f>
        <v>0</v>
      </c>
      <c r="Q11" s="31">
        <f>IF(R11=0,0,COUNTIF('2023 FR_imgsummary'!AD11:BB11,"TWS")*100/R11)</f>
        <v>25</v>
      </c>
      <c r="R11">
        <f>25-COUNTIF('2023 FR_imgsummary'!AD11:BB11,"TWS")</f>
        <v>20</v>
      </c>
      <c r="U11">
        <f>IF(R11=0,0,COUNTIF('2023 FR_imgsummary'!E11:AC11,"AC")*100/R11)</f>
        <v>0</v>
      </c>
      <c r="V11">
        <f>IF(R11=0,0,COUNTIF('2023 FR_imgsummary'!E11:AC11,"AP")*100/R11)</f>
        <v>0</v>
      </c>
      <c r="W11">
        <f>IF(R11=0,0,COUNTIF('2023 FR_imgsummary'!E11:AC11,"APR")*100/R11)</f>
        <v>0</v>
      </c>
      <c r="X11">
        <f>IF(R11=0,0,COUNTIF('2023 FR_imgsummary'!E11:AC11,"AA")*100/R11)</f>
        <v>0</v>
      </c>
      <c r="Y11">
        <f>IF(R11=0,0,COUNTIF('2023 FR_imgsummary'!E11:AC11,"AF")*100/R11)</f>
        <v>0</v>
      </c>
      <c r="Z11">
        <f>IF(R11=0,0,COUNTIF('2023 FR_imgsummary'!E11:AC11,"AG")*100/R11)</f>
        <v>0</v>
      </c>
      <c r="AA11">
        <f>IF(R11=0,0,COUNTIF('2023 FR_imgsummary'!E11:AC11,"AL")*100/R11)</f>
        <v>0</v>
      </c>
      <c r="AB11">
        <f>IF(R11=0,0,COUNTIF('2023 FR_imgsummary'!E11:AC11,"AT")*100/R11)</f>
        <v>0</v>
      </c>
      <c r="AC11">
        <f>IF(R11=0,0,COUNTIF('2023 FR_imgsummary'!E11:AC11,"AU")*100/R11)</f>
        <v>0</v>
      </c>
      <c r="AD11">
        <f>IF(R11=0,0,COUNTIF('2023 FR_imgsummary'!E11:AC11,"CB")*100/R11)</f>
        <v>0</v>
      </c>
      <c r="AE11">
        <f>IF(R11=0,0,COUNTIF('2023 FR_imgsummary'!E11:AC11,"CN")*100/R11)</f>
        <v>0</v>
      </c>
      <c r="AF11">
        <f>IF(R11=0,0,COUNTIF('2023 FR_imgsummary'!E11:AC11,"CORAL")*100/R11)</f>
        <v>0</v>
      </c>
      <c r="AG11">
        <f>IF(R11=0,0,COUNTIF('2023 FR_imgsummary'!E11:AC11,"CORJU")*100/R11)</f>
        <v>0</v>
      </c>
      <c r="AH11">
        <f>IF(R11=0,0,COUNTIF('2023 FR_imgsummary'!E11:AC11,"DCY")*100/R11)</f>
        <v>0</v>
      </c>
      <c r="AI11">
        <f>IF(R11=0,0,COUNTIF('2023 FR_imgsummary'!E11:AC11,"DST")*100/R11)</f>
        <v>0</v>
      </c>
      <c r="AJ11">
        <f>IF(R11=0,0,COUNTIF('2023 FR_imgsummary'!E11:AC11,"DSO")*100/R11)</f>
        <v>0</v>
      </c>
      <c r="AK11">
        <f>IF(R11=0,0,COUNTIF('2023 FR_imgsummary'!E11:AC11,"DC")*100/R11)</f>
        <v>0</v>
      </c>
      <c r="AL11">
        <f>IF(R11=0,0,COUNTIF('2023 FR_imgsummary'!E11:AC11,"DL")*100/R11)</f>
        <v>0</v>
      </c>
      <c r="AM11">
        <f>IF(R11=0,0,COUNTIF('2023 FR_imgsummary'!E11:AC11,"DS")*100/R11)</f>
        <v>0</v>
      </c>
      <c r="AN11">
        <f>IF(R11=0,0,COUNTIF('2023 FR_imgsummary'!E11:AC11,"EF")*100/R11)</f>
        <v>0</v>
      </c>
      <c r="AO11">
        <f>IF(R11=0,0,COUNTIF('2023 FR_imgsummary'!E11:AC11,"FF")*100/R11)</f>
        <v>0</v>
      </c>
      <c r="AP11">
        <f>IF(R11=0,0,COUNTIF('2023 FR_imgsummary'!E11:AC11,"IS")*100/R11)</f>
        <v>0</v>
      </c>
      <c r="AQ11">
        <f>IF(R11=0,0,COUNTIF('2023 FR_imgsummary'!E11:AC11,"LC")*100/R11)</f>
        <v>0</v>
      </c>
      <c r="AR11">
        <f>IF(R11=0,0,COUNTIF('2023 FR_imgsummary'!E11:AC11,"MD")*100/R11)</f>
        <v>0</v>
      </c>
      <c r="AS11">
        <f>IF(R11=0,0,COUNTIF('2023 FR_imgsummary'!E11:AC11,"MM")*100/R11)</f>
        <v>0</v>
      </c>
      <c r="AT11">
        <f>IF(R11=0,0,COUNTIF('2023 FR_imgsummary'!E11:AC11,"MAR")*100/R11)</f>
        <v>0</v>
      </c>
      <c r="AU11">
        <f>IF(R11=0,0,COUNTIF('2023 FR_imgsummary'!E11:AC11,"MME")*100/R11)</f>
        <v>0</v>
      </c>
      <c r="AV11">
        <f>IF(R11=0,0,COUNTIF('2023 FR_imgsummary'!E11:AC11,"MILA")*100/R11)</f>
        <v>0</v>
      </c>
      <c r="AW11">
        <f>IF(R11=0,0,COUNTIF('2023 FR_imgsummary'!E11:AC11,"MILC")*100/R11)</f>
        <v>0</v>
      </c>
      <c r="AX11">
        <f>IF(R11=0,0,COUNTIF('2023 FR_imgsummary'!E11:AC11,"MILS")*100/R11)</f>
        <v>0</v>
      </c>
      <c r="AY11">
        <f>IF(R11=0,0,COUNTIF('2023 FR_imgsummary'!E11:AC11,"MA")*100/R11)</f>
        <v>0</v>
      </c>
      <c r="AZ11">
        <f>IF(R11=0,0,COUNTIF('2023 FR_imgsummary'!E11:AC11,"MC")*100/R11)</f>
        <v>0</v>
      </c>
      <c r="BA11">
        <f>IF(R11=0,0,COUNTIF('2023 FR_imgsummary'!E11:AC11,"MFAV")*100/R11)</f>
        <v>0</v>
      </c>
      <c r="BB11">
        <f>IF(R11=0,0,COUNTIF('2023 FR_imgsummary'!E11:AC11,"MFRN")*100/R11)</f>
        <v>0</v>
      </c>
      <c r="BC11">
        <f>IF(R11=0,0,COUNTIF('2023 FR_imgsummary'!E11:AC11,"MAN")*100/R11)</f>
        <v>0</v>
      </c>
      <c r="BD11">
        <f>IF(R11=0,0,COUNTIF('2023 FR_imgsummary'!E11:AC11,"MAL")*100/R11)</f>
        <v>0</v>
      </c>
      <c r="BE11">
        <f>IF(R11=0,0,COUNTIF('2023 FR_imgsummary'!E11:AC11,"MDA")*100/R11)</f>
        <v>0</v>
      </c>
      <c r="BF11">
        <f>IF(R11=0,0,COUNTIF('2023 FR_imgsummary'!E11:AC11,"MF")*100/R11)</f>
        <v>0</v>
      </c>
      <c r="BG11">
        <f>IF(R11=0,0,COUNTIF('2023 FR_imgsummary'!E11:AC11,"ML")*100/R11)</f>
        <v>0</v>
      </c>
      <c r="BH11">
        <f>IF(R11=0,0,COUNTIF('2023 FR_imgsummary'!E11:AC11,"OD")*100/R11)</f>
        <v>0</v>
      </c>
      <c r="BI11">
        <f>IF(R11=0,0,COUNTIF('2023 FR_imgsummary'!E11:AC11,"PA")*100/R11)</f>
        <v>0</v>
      </c>
      <c r="BJ11">
        <f>IF(R11=0,0,COUNTIF('2023 FR_imgsummary'!E11:AC11,"PB")*100/R11)</f>
        <v>0</v>
      </c>
      <c r="BK11">
        <f>IF(R11=0,0,COUNTIF('2023 FR_imgsummary'!E11:AC11,"PD")*100/R11)</f>
        <v>0</v>
      </c>
      <c r="BL11">
        <f>IF(R11=0,0,COUNTIF('2023 FR_imgsummary'!E11:AC11,"PF")*100/R11)</f>
        <v>0</v>
      </c>
      <c r="BM11">
        <f>IF(R11=0,0,COUNTIF('2023 FR_imgsummary'!E11:AC11,"PP")*100/R11)</f>
        <v>0</v>
      </c>
      <c r="BN11">
        <f>IF(R11=0,0,COUNTIF('2023 FR_imgsummary'!E11:AC11,"SC")*100/R11)</f>
        <v>0</v>
      </c>
      <c r="BO11">
        <f>IF(R11=0,0,COUNTIF('2023 FR_imgsummary'!E11:AC11,"SL")*100/R11)</f>
        <v>0</v>
      </c>
      <c r="BP11">
        <f>IF(R11=0,0,COUNTIF('2023 FR_imgsummary'!E11:AC11,"SR")*100/R11)</f>
        <v>0</v>
      </c>
      <c r="BQ11">
        <f>IF(R11=0,0,COUNTIF('2023 FR_imgsummary'!E11:AC11,"SS")*100/R11)</f>
        <v>0</v>
      </c>
      <c r="BR11">
        <f>IF(R11=0,0,COUNTIF('2023 FR_imgsummary'!E11:AC11,"SB")*100/R11)</f>
        <v>0</v>
      </c>
      <c r="BS11">
        <f>IF(R11=0,0,COUNTIF('2023 FR_imgsummary'!E11:AC11,"SH")*100/R11)</f>
        <v>0</v>
      </c>
      <c r="BT11">
        <f>IF(R11=0,0,COUNTIF('2023 FR_imgsummary'!E11:AC11,"SM")*100/R11)</f>
        <v>0</v>
      </c>
      <c r="BU11">
        <f>IF(R11=0,0,COUNTIF('2023 FR_imgsummary'!E11:AC11,"TA")*100/R11)</f>
        <v>0</v>
      </c>
      <c r="BW11">
        <f>IF(R11=0,0,COUNTIF('2023 FR_imgsummary'!E11:AC11,"BRI")*100/R11)</f>
        <v>0</v>
      </c>
      <c r="BX11">
        <f>IF(R11=0,0,COUNTIF('2023 FR_imgsummary'!E11:AC11,"ERY")*100/R11)</f>
        <v>0</v>
      </c>
      <c r="BY11">
        <f>IF(R11=0,0,COUNTIF('2023 FR_imgsummary'!E11:AC11,"EUN")*100/R11)</f>
        <v>0</v>
      </c>
      <c r="BZ11">
        <f>IF(R11=0,0,COUNTIF('2023 FR_imgsummary'!E11:AC11,"GORG")*100/R11)</f>
        <v>0</v>
      </c>
      <c r="CA11">
        <f>IF(R11=0,0,COUNTIF('2023 FR_imgsummary'!E11:AC11,"ICIL")*100/R11)</f>
        <v>0</v>
      </c>
      <c r="CB11">
        <f>IF(R11=0,0,COUNTIF('2023 FR_imgsummary'!E11:AC11,"MUR")*100/R11)</f>
        <v>0</v>
      </c>
      <c r="CC11">
        <f>IF(R11=0,0,COUNTIF('2023 FR_imgsummary'!E11:AC11,"MOPS")*100/R11)</f>
        <v>0</v>
      </c>
      <c r="CD11">
        <f>IF(R11=0,0,COUNTIF('2023 FR_imgsummary'!E11:AC11,"PAURA")*100/R11)</f>
        <v>0</v>
      </c>
      <c r="CE11">
        <f>IF(R11=0,0,COUNTIF('2023 FR_imgsummary'!E11:AC11,"PRELA")*100/R11)</f>
        <v>0</v>
      </c>
      <c r="CF11">
        <f>IF(R11=0,0,COUNTIF('2023 FR_imgsummary'!E11:AC11,"PSDP")*100/R11)</f>
        <v>0</v>
      </c>
      <c r="CG11">
        <f>IF(R11=0,0,COUNTIF('2023 FR_imgsummary'!E11:AC11,"PSPT")*100/R11)</f>
        <v>0</v>
      </c>
      <c r="CH11">
        <f>IF(R11=0,0,COUNTIF('2023 FR_imgsummary'!E11:AC11,"PTER")*100/R11)</f>
        <v>0</v>
      </c>
      <c r="CJ11">
        <f>IF(R11=0,0,COUNTIF('2023 FR_imgsummary'!E11:AC11,"SPO")*100/R11)</f>
        <v>0</v>
      </c>
      <c r="CL11">
        <f>IF(R11=0,0,COUNTIF('2023 FR_imgsummary'!E11:AC11,"PAL")*100/R11)</f>
        <v>0</v>
      </c>
      <c r="CM11">
        <f>IF(R11=0,0,COUNTIF('2023 FR_imgsummary'!E11:AC11,"ZO")*100/R11)</f>
        <v>0</v>
      </c>
      <c r="CO11">
        <f>IF(R11=0,0,COUNTIF('2023 FR_imgsummary'!E11:AC11,"AMP")*100/R11)</f>
        <v>0</v>
      </c>
      <c r="CP11" s="31">
        <f>IF(R11=0,0,COUNTIF('2023 FR_imgsummary'!E11:AC11,"DICT")*100/R11)</f>
        <v>35</v>
      </c>
      <c r="CQ11">
        <f>IF(R11=0,0,COUNTIF('2023 FR_imgsummary'!E11:AC11,"HALI")*100/R11)</f>
        <v>0</v>
      </c>
      <c r="CR11">
        <f>IF(R11=0,0,COUNTIF('2023 FR_imgsummary'!E11:AC11,"LIAG")*100/R11)</f>
        <v>0</v>
      </c>
      <c r="CS11">
        <f>IF(R11=0,0,COUNTIF('2023 FR_imgsummary'!E11:AC11,"LOBO")*100/R11)</f>
        <v>0</v>
      </c>
      <c r="CT11">
        <f>IF(R11=0,0,COUNTIF('2023 FR_imgsummary'!E11:AC11,"MACA")*100/R11)</f>
        <v>0</v>
      </c>
      <c r="CU11">
        <f>IF(R11=0,0,COUNTIF('2023 FR_imgsummary'!E11:AC11,"PAD")*100/R11)</f>
        <v>0</v>
      </c>
      <c r="CV11">
        <f>IF(R11=0,0,COUNTIF('2023 FR_imgsummary'!E11:AC11,"POR")*100/R11)</f>
        <v>0</v>
      </c>
      <c r="CW11">
        <f>IF(R11=0,0,COUNTIF('2023 FR_imgsummary'!E11:AC11,"SARG")*100/R11)</f>
        <v>0</v>
      </c>
      <c r="CX11">
        <f>IF(R11=0,0,COUNTIF('2023 FR_imgsummary'!E11:AC11,"SCHIZ")*100/R11)</f>
        <v>0</v>
      </c>
      <c r="CY11">
        <f>IF(R11=0,0,COUNTIF('2023 FR_imgsummary'!E11:AC11,"STY")*100/R11)</f>
        <v>0</v>
      </c>
      <c r="CZ11">
        <f>IF(R11=0,0,COUNTIF('2023 FR_imgsummary'!E11:AC11,"TURB")*100/R11)</f>
        <v>0</v>
      </c>
      <c r="DA11" s="31">
        <f>IF(R11=0,0,COUNTIF('2023 FR_imgsummary'!E11:AC11,"TURF")*100/R11)</f>
        <v>20</v>
      </c>
      <c r="DB11">
        <f>IF(R11=0,0,COUNTIF('2023 FR_imgsummary'!E11:AC11,"WRAN")*100/R11)</f>
        <v>0</v>
      </c>
      <c r="DD11">
        <f>IF(R11=0,0,COUNTIF('2023 FR_imgsummary'!E11:AC11,"ASC")*100/R11)</f>
        <v>0</v>
      </c>
      <c r="DE11">
        <f>IF(R11=0,0,COUNTIF('2023 FR_imgsummary'!E11:AC11,"O")*100/R11)</f>
        <v>0</v>
      </c>
      <c r="DG11">
        <f>IF(R11=0,0,COUNTIF('2023 FR_imgsummary'!E11:AC11,"DCA")*100/R11)</f>
        <v>0</v>
      </c>
      <c r="DH11">
        <f>IF(R11=0,0,COUNTIF('2023 FR_imgsummary'!E11:AC11,"DG")*100/R11)</f>
        <v>0</v>
      </c>
      <c r="DI11">
        <f>IF(R11=0,0,COUNTIF('2023 FR_imgsummary'!E11:AC11,"ODC")*100/R11)</f>
        <v>0</v>
      </c>
      <c r="DJ11">
        <f>IF(R11=0,0,COUNTIF('2023 FR_imgsummary'!E11:AC11,"RDC")*100/R11)</f>
        <v>0</v>
      </c>
      <c r="DL11">
        <f>IF(R11=0,0,COUNTIF('2023 FR_imgsummary'!E11:AC11,"CALG")*100/R11)</f>
        <v>0</v>
      </c>
      <c r="DN11">
        <f>IF(R11=0,0,COUNTIF('2023 FR_imgsummary'!E11:AC11,"DCOR")*100/R11)</f>
        <v>0</v>
      </c>
      <c r="DP11">
        <f>IF(R11=0,0,COUNTIF('2023 FR_imgsummary'!E11:AC11,"P")*100/R11)</f>
        <v>0</v>
      </c>
      <c r="DQ11">
        <f>IF(R11=0,0,COUNTIF('2023 FR_imgsummary'!E11:AC11,"R")*100/R11)</f>
        <v>0</v>
      </c>
      <c r="DR11" s="31">
        <f>IF(R11=0,0,COUNTIF('2023 FR_imgsummary'!E11:AC11,"S")*100/R11)</f>
        <v>45</v>
      </c>
      <c r="DT11">
        <f>IF(R11=0,0,COUNTIF('2023 FR_imgsummary'!E11:AC11,"UNK")*100/R11)</f>
        <v>0</v>
      </c>
      <c r="DV11" s="31">
        <f>COUNTIF('2023 FR_imgsummary'!E11:AC11,"SHAD")*100/25</f>
        <v>16</v>
      </c>
      <c r="DW11">
        <f>COUNTIF('2023 FR_imgsummary'!E11:AC11,"TAPE")*100/25</f>
        <v>0</v>
      </c>
      <c r="DX11" s="31">
        <f>COUNTIF('2023 FR_imgsummary'!E11:AC11,"WAND")*100/25</f>
        <v>4</v>
      </c>
      <c r="DZ11">
        <f>IF(R11=0,0,COUNTIF('2023 FR_imgsummary'!BC11:CA11,"ASP")*100/R11)</f>
        <v>0</v>
      </c>
      <c r="EA11">
        <f>IF(R11=0,0,COUNTIF('2023 FR_imgsummary'!BC11:CA11,"BL")*100/R11)</f>
        <v>0</v>
      </c>
      <c r="EB11">
        <f>IF(R11=0,0,COUNTIF('2023 FR_imgsummary'!BC11:CA11,"BBD")*100/R11)</f>
        <v>0</v>
      </c>
      <c r="EC11">
        <f>IF(R11=0,0,COUNTIF('2023 FR_imgsummary'!BC11:CA11,"OD")*100/R11)</f>
        <v>0</v>
      </c>
      <c r="ED11">
        <f>IF(R11=0,0,COUNTIF('2023 FR_imgsummary'!BC11:CA11,"PLA")*100/R11)</f>
        <v>0</v>
      </c>
      <c r="EE11">
        <f>IF(R11=0,0,COUNTIF('2023 FR_imgsummary'!BC11:CA11,"WBD")*100/R11)</f>
        <v>0</v>
      </c>
      <c r="EF11">
        <f>IF(R11=0,0,COUNTIF('2023 FR_imgsummary'!BC11:CA11,"YBD")*100/R11)</f>
        <v>0</v>
      </c>
    </row>
    <row r="12" spans="1:136" x14ac:dyDescent="0.25">
      <c r="A12">
        <v>10</v>
      </c>
      <c r="B12" t="s">
        <v>106</v>
      </c>
      <c r="F12">
        <f>IF(R12=0,0,COUNTIF('2023 FR_imgsummary'!AD12:BB12,"C")*100/R12)</f>
        <v>0</v>
      </c>
      <c r="G12">
        <f>IF(R12=0,0,COUNTIF('2023 FR_imgsummary'!AD12:BB12,"G")*100/R12)</f>
        <v>0</v>
      </c>
      <c r="H12" s="31">
        <f>IF(R12=0,0,COUNTIF('2023 FR_imgsummary'!AD12:BB12,"S")*100/R12)</f>
        <v>4.3478260869565215</v>
      </c>
      <c r="I12">
        <f>IF(R12=0,0,COUNTIF('2023 FR_imgsummary'!AD12:BB12,"Z")*100/R12)</f>
        <v>0</v>
      </c>
      <c r="J12" s="31">
        <f>IF(R12=0,0,COUNTIF('2023 FR_imgsummary'!AD12:BB12,"MA")*100/R12)</f>
        <v>60.869565217391305</v>
      </c>
      <c r="K12">
        <f>IF(R12=0,0,COUNTIF('2023 FR_imgsummary'!AD12:BB12,"OL")*100/R12)</f>
        <v>0</v>
      </c>
      <c r="L12">
        <f>IF(R12=0,0,COUNTIF('2023 FR_imgsummary'!AD12:BB12,"DCA")*100/R12)</f>
        <v>0</v>
      </c>
      <c r="M12">
        <f>IF(R12=0,0,COUNTIF('2023 FR_imgsummary'!AD12:BB12,"CA")*100/R12)</f>
        <v>0</v>
      </c>
      <c r="N12">
        <f>IF(R12=0,0,COUNTIF('2023 FR_imgsummary'!AD12:BB12,"DC")*100/R12)</f>
        <v>0</v>
      </c>
      <c r="O12" s="31">
        <f>IF(R12=0,0,COUNTIF('2023 FR_imgsummary'!AD12:BB12,"SPR")*100/R12)</f>
        <v>34.782608695652172</v>
      </c>
      <c r="P12">
        <f>IF(R12=0,0,COUNTIF('2023 FR_imgsummary'!AD12:BB12,"U")*100/R12)</f>
        <v>0</v>
      </c>
      <c r="Q12" s="31">
        <f>IF(R12=0,0,COUNTIF('2023 FR_imgsummary'!AD12:BB12,"TWS")*100/R12)</f>
        <v>8.695652173913043</v>
      </c>
      <c r="R12">
        <f>25-COUNTIF('2023 FR_imgsummary'!AD12:BB12,"TWS")</f>
        <v>23</v>
      </c>
      <c r="U12">
        <f>IF(R12=0,0,COUNTIF('2023 FR_imgsummary'!E12:AC12,"AC")*100/R12)</f>
        <v>0</v>
      </c>
      <c r="V12">
        <f>IF(R12=0,0,COUNTIF('2023 FR_imgsummary'!E12:AC12,"AP")*100/R12)</f>
        <v>0</v>
      </c>
      <c r="W12">
        <f>IF(R12=0,0,COUNTIF('2023 FR_imgsummary'!E12:AC12,"APR")*100/R12)</f>
        <v>0</v>
      </c>
      <c r="X12">
        <f>IF(R12=0,0,COUNTIF('2023 FR_imgsummary'!E12:AC12,"AA")*100/R12)</f>
        <v>0</v>
      </c>
      <c r="Y12">
        <f>IF(R12=0,0,COUNTIF('2023 FR_imgsummary'!E12:AC12,"AF")*100/R12)</f>
        <v>0</v>
      </c>
      <c r="Z12">
        <f>IF(R12=0,0,COUNTIF('2023 FR_imgsummary'!E12:AC12,"AG")*100/R12)</f>
        <v>0</v>
      </c>
      <c r="AA12">
        <f>IF(R12=0,0,COUNTIF('2023 FR_imgsummary'!E12:AC12,"AL")*100/R12)</f>
        <v>0</v>
      </c>
      <c r="AB12">
        <f>IF(R12=0,0,COUNTIF('2023 FR_imgsummary'!E12:AC12,"AT")*100/R12)</f>
        <v>0</v>
      </c>
      <c r="AC12">
        <f>IF(R12=0,0,COUNTIF('2023 FR_imgsummary'!E12:AC12,"AU")*100/R12)</f>
        <v>0</v>
      </c>
      <c r="AD12">
        <f>IF(R12=0,0,COUNTIF('2023 FR_imgsummary'!E12:AC12,"CB")*100/R12)</f>
        <v>0</v>
      </c>
      <c r="AE12">
        <f>IF(R12=0,0,COUNTIF('2023 FR_imgsummary'!E12:AC12,"CN")*100/R12)</f>
        <v>0</v>
      </c>
      <c r="AF12">
        <f>IF(R12=0,0,COUNTIF('2023 FR_imgsummary'!E12:AC12,"CORAL")*100/R12)</f>
        <v>0</v>
      </c>
      <c r="AG12">
        <f>IF(R12=0,0,COUNTIF('2023 FR_imgsummary'!E12:AC12,"CORJU")*100/R12)</f>
        <v>0</v>
      </c>
      <c r="AH12">
        <f>IF(R12=0,0,COUNTIF('2023 FR_imgsummary'!E12:AC12,"DCY")*100/R12)</f>
        <v>0</v>
      </c>
      <c r="AI12">
        <f>IF(R12=0,0,COUNTIF('2023 FR_imgsummary'!E12:AC12,"DST")*100/R12)</f>
        <v>0</v>
      </c>
      <c r="AJ12">
        <f>IF(R12=0,0,COUNTIF('2023 FR_imgsummary'!E12:AC12,"DSO")*100/R12)</f>
        <v>0</v>
      </c>
      <c r="AK12">
        <f>IF(R12=0,0,COUNTIF('2023 FR_imgsummary'!E12:AC12,"DC")*100/R12)</f>
        <v>0</v>
      </c>
      <c r="AL12">
        <f>IF(R12=0,0,COUNTIF('2023 FR_imgsummary'!E12:AC12,"DL")*100/R12)</f>
        <v>0</v>
      </c>
      <c r="AM12">
        <f>IF(R12=0,0,COUNTIF('2023 FR_imgsummary'!E12:AC12,"DS")*100/R12)</f>
        <v>0</v>
      </c>
      <c r="AN12">
        <f>IF(R12=0,0,COUNTIF('2023 FR_imgsummary'!E12:AC12,"EF")*100/R12)</f>
        <v>0</v>
      </c>
      <c r="AO12">
        <f>IF(R12=0,0,COUNTIF('2023 FR_imgsummary'!E12:AC12,"FF")*100/R12)</f>
        <v>0</v>
      </c>
      <c r="AP12">
        <f>IF(R12=0,0,COUNTIF('2023 FR_imgsummary'!E12:AC12,"IS")*100/R12)</f>
        <v>0</v>
      </c>
      <c r="AQ12">
        <f>IF(R12=0,0,COUNTIF('2023 FR_imgsummary'!E12:AC12,"LC")*100/R12)</f>
        <v>0</v>
      </c>
      <c r="AR12">
        <f>IF(R12=0,0,COUNTIF('2023 FR_imgsummary'!E12:AC12,"MD")*100/R12)</f>
        <v>0</v>
      </c>
      <c r="AS12">
        <f>IF(R12=0,0,COUNTIF('2023 FR_imgsummary'!E12:AC12,"MM")*100/R12)</f>
        <v>0</v>
      </c>
      <c r="AT12">
        <f>IF(R12=0,0,COUNTIF('2023 FR_imgsummary'!E12:AC12,"MAR")*100/R12)</f>
        <v>0</v>
      </c>
      <c r="AU12">
        <f>IF(R12=0,0,COUNTIF('2023 FR_imgsummary'!E12:AC12,"MME")*100/R12)</f>
        <v>0</v>
      </c>
      <c r="AV12">
        <f>IF(R12=0,0,COUNTIF('2023 FR_imgsummary'!E12:AC12,"MILA")*100/R12)</f>
        <v>0</v>
      </c>
      <c r="AW12">
        <f>IF(R12=0,0,COUNTIF('2023 FR_imgsummary'!E12:AC12,"MILC")*100/R12)</f>
        <v>0</v>
      </c>
      <c r="AX12">
        <f>IF(R12=0,0,COUNTIF('2023 FR_imgsummary'!E12:AC12,"MILS")*100/R12)</f>
        <v>0</v>
      </c>
      <c r="AY12">
        <f>IF(R12=0,0,COUNTIF('2023 FR_imgsummary'!E12:AC12,"MA")*100/R12)</f>
        <v>0</v>
      </c>
      <c r="AZ12">
        <f>IF(R12=0,0,COUNTIF('2023 FR_imgsummary'!E12:AC12,"MC")*100/R12)</f>
        <v>0</v>
      </c>
      <c r="BA12">
        <f>IF(R12=0,0,COUNTIF('2023 FR_imgsummary'!E12:AC12,"MFAV")*100/R12)</f>
        <v>0</v>
      </c>
      <c r="BB12">
        <f>IF(R12=0,0,COUNTIF('2023 FR_imgsummary'!E12:AC12,"MFRN")*100/R12)</f>
        <v>0</v>
      </c>
      <c r="BC12">
        <f>IF(R12=0,0,COUNTIF('2023 FR_imgsummary'!E12:AC12,"MAN")*100/R12)</f>
        <v>0</v>
      </c>
      <c r="BD12">
        <f>IF(R12=0,0,COUNTIF('2023 FR_imgsummary'!E12:AC12,"MAL")*100/R12)</f>
        <v>0</v>
      </c>
      <c r="BE12">
        <f>IF(R12=0,0,COUNTIF('2023 FR_imgsummary'!E12:AC12,"MDA")*100/R12)</f>
        <v>0</v>
      </c>
      <c r="BF12">
        <f>IF(R12=0,0,COUNTIF('2023 FR_imgsummary'!E12:AC12,"MF")*100/R12)</f>
        <v>0</v>
      </c>
      <c r="BG12">
        <f>IF(R12=0,0,COUNTIF('2023 FR_imgsummary'!E12:AC12,"ML")*100/R12)</f>
        <v>0</v>
      </c>
      <c r="BH12">
        <f>IF(R12=0,0,COUNTIF('2023 FR_imgsummary'!E12:AC12,"OD")*100/R12)</f>
        <v>0</v>
      </c>
      <c r="BI12">
        <f>IF(R12=0,0,COUNTIF('2023 FR_imgsummary'!E12:AC12,"PA")*100/R12)</f>
        <v>0</v>
      </c>
      <c r="BJ12">
        <f>IF(R12=0,0,COUNTIF('2023 FR_imgsummary'!E12:AC12,"PB")*100/R12)</f>
        <v>0</v>
      </c>
      <c r="BK12">
        <f>IF(R12=0,0,COUNTIF('2023 FR_imgsummary'!E12:AC12,"PD")*100/R12)</f>
        <v>0</v>
      </c>
      <c r="BL12">
        <f>IF(R12=0,0,COUNTIF('2023 FR_imgsummary'!E12:AC12,"PF")*100/R12)</f>
        <v>0</v>
      </c>
      <c r="BM12">
        <f>IF(R12=0,0,COUNTIF('2023 FR_imgsummary'!E12:AC12,"PP")*100/R12)</f>
        <v>0</v>
      </c>
      <c r="BN12">
        <f>IF(R12=0,0,COUNTIF('2023 FR_imgsummary'!E12:AC12,"SC")*100/R12)</f>
        <v>0</v>
      </c>
      <c r="BO12">
        <f>IF(R12=0,0,COUNTIF('2023 FR_imgsummary'!E12:AC12,"SL")*100/R12)</f>
        <v>0</v>
      </c>
      <c r="BP12">
        <f>IF(R12=0,0,COUNTIF('2023 FR_imgsummary'!E12:AC12,"SR")*100/R12)</f>
        <v>0</v>
      </c>
      <c r="BQ12">
        <f>IF(R12=0,0,COUNTIF('2023 FR_imgsummary'!E12:AC12,"SS")*100/R12)</f>
        <v>0</v>
      </c>
      <c r="BR12">
        <f>IF(R12=0,0,COUNTIF('2023 FR_imgsummary'!E12:AC12,"SB")*100/R12)</f>
        <v>0</v>
      </c>
      <c r="BS12">
        <f>IF(R12=0,0,COUNTIF('2023 FR_imgsummary'!E12:AC12,"SH")*100/R12)</f>
        <v>0</v>
      </c>
      <c r="BT12">
        <f>IF(R12=0,0,COUNTIF('2023 FR_imgsummary'!E12:AC12,"SM")*100/R12)</f>
        <v>0</v>
      </c>
      <c r="BU12">
        <f>IF(R12=0,0,COUNTIF('2023 FR_imgsummary'!E12:AC12,"TA")*100/R12)</f>
        <v>0</v>
      </c>
      <c r="BW12">
        <f>IF(R12=0,0,COUNTIF('2023 FR_imgsummary'!E12:AC12,"BRI")*100/R12)</f>
        <v>0</v>
      </c>
      <c r="BX12">
        <f>IF(R12=0,0,COUNTIF('2023 FR_imgsummary'!E12:AC12,"ERY")*100/R12)</f>
        <v>0</v>
      </c>
      <c r="BY12">
        <f>IF(R12=0,0,COUNTIF('2023 FR_imgsummary'!E12:AC12,"EUN")*100/R12)</f>
        <v>0</v>
      </c>
      <c r="BZ12">
        <f>IF(R12=0,0,COUNTIF('2023 FR_imgsummary'!E12:AC12,"GORG")*100/R12)</f>
        <v>0</v>
      </c>
      <c r="CA12">
        <f>IF(R12=0,0,COUNTIF('2023 FR_imgsummary'!E12:AC12,"ICIL")*100/R12)</f>
        <v>0</v>
      </c>
      <c r="CB12">
        <f>IF(R12=0,0,COUNTIF('2023 FR_imgsummary'!E12:AC12,"MUR")*100/R12)</f>
        <v>0</v>
      </c>
      <c r="CC12">
        <f>IF(R12=0,0,COUNTIF('2023 FR_imgsummary'!E12:AC12,"MOPS")*100/R12)</f>
        <v>0</v>
      </c>
      <c r="CD12">
        <f>IF(R12=0,0,COUNTIF('2023 FR_imgsummary'!E12:AC12,"PAURA")*100/R12)</f>
        <v>0</v>
      </c>
      <c r="CE12">
        <f>IF(R12=0,0,COUNTIF('2023 FR_imgsummary'!E12:AC12,"PRELA")*100/R12)</f>
        <v>0</v>
      </c>
      <c r="CF12">
        <f>IF(R12=0,0,COUNTIF('2023 FR_imgsummary'!E12:AC12,"PSDP")*100/R12)</f>
        <v>0</v>
      </c>
      <c r="CG12">
        <f>IF(R12=0,0,COUNTIF('2023 FR_imgsummary'!E12:AC12,"PSPT")*100/R12)</f>
        <v>0</v>
      </c>
      <c r="CH12">
        <f>IF(R12=0,0,COUNTIF('2023 FR_imgsummary'!E12:AC12,"PTER")*100/R12)</f>
        <v>0</v>
      </c>
      <c r="CJ12" s="31">
        <f>IF(R12=0,0,COUNTIF('2023 FR_imgsummary'!E12:AC12,"SPO")*100/R12)</f>
        <v>4.3478260869565215</v>
      </c>
      <c r="CL12">
        <f>IF(R12=0,0,COUNTIF('2023 FR_imgsummary'!E12:AC12,"PAL")*100/R12)</f>
        <v>0</v>
      </c>
      <c r="CM12">
        <f>IF(R12=0,0,COUNTIF('2023 FR_imgsummary'!E12:AC12,"ZO")*100/R12)</f>
        <v>0</v>
      </c>
      <c r="CO12">
        <f>IF(R12=0,0,COUNTIF('2023 FR_imgsummary'!E12:AC12,"AMP")*100/R12)</f>
        <v>0</v>
      </c>
      <c r="CP12" s="31">
        <f>IF(R12=0,0,COUNTIF('2023 FR_imgsummary'!E12:AC12,"DICT")*100/R12)</f>
        <v>8.695652173913043</v>
      </c>
      <c r="CQ12">
        <f>IF(R12=0,0,COUNTIF('2023 FR_imgsummary'!E12:AC12,"HALI")*100/R12)</f>
        <v>0</v>
      </c>
      <c r="CR12">
        <f>IF(R12=0,0,COUNTIF('2023 FR_imgsummary'!E12:AC12,"LIAG")*100/R12)</f>
        <v>0</v>
      </c>
      <c r="CS12">
        <f>IF(R12=0,0,COUNTIF('2023 FR_imgsummary'!E12:AC12,"LOBO")*100/R12)</f>
        <v>0</v>
      </c>
      <c r="CT12">
        <f>IF(R12=0,0,COUNTIF('2023 FR_imgsummary'!E12:AC12,"MACA")*100/R12)</f>
        <v>0</v>
      </c>
      <c r="CU12">
        <f>IF(R12=0,0,COUNTIF('2023 FR_imgsummary'!E12:AC12,"PAD")*100/R12)</f>
        <v>0</v>
      </c>
      <c r="CV12">
        <f>IF(R12=0,0,COUNTIF('2023 FR_imgsummary'!E12:AC12,"POR")*100/R12)</f>
        <v>0</v>
      </c>
      <c r="CW12">
        <f>IF(R12=0,0,COUNTIF('2023 FR_imgsummary'!E12:AC12,"SARG")*100/R12)</f>
        <v>0</v>
      </c>
      <c r="CX12">
        <f>IF(R12=0,0,COUNTIF('2023 FR_imgsummary'!E12:AC12,"SCHIZ")*100/R12)</f>
        <v>0</v>
      </c>
      <c r="CY12">
        <f>IF(R12=0,0,COUNTIF('2023 FR_imgsummary'!E12:AC12,"STY")*100/R12)</f>
        <v>0</v>
      </c>
      <c r="CZ12">
        <f>IF(R12=0,0,COUNTIF('2023 FR_imgsummary'!E12:AC12,"TURB")*100/R12)</f>
        <v>0</v>
      </c>
      <c r="DA12" s="31">
        <f>IF(R12=0,0,COUNTIF('2023 FR_imgsummary'!E12:AC12,"TURF")*100/R12)</f>
        <v>52.173913043478258</v>
      </c>
      <c r="DB12">
        <f>IF(R12=0,0,COUNTIF('2023 FR_imgsummary'!E12:AC12,"WRAN")*100/R12)</f>
        <v>0</v>
      </c>
      <c r="DD12">
        <f>IF(R12=0,0,COUNTIF('2023 FR_imgsummary'!E12:AC12,"ASC")*100/R12)</f>
        <v>0</v>
      </c>
      <c r="DE12">
        <f>IF(R12=0,0,COUNTIF('2023 FR_imgsummary'!E12:AC12,"O")*100/R12)</f>
        <v>0</v>
      </c>
      <c r="DG12">
        <f>IF(R12=0,0,COUNTIF('2023 FR_imgsummary'!E12:AC12,"DCA")*100/R12)</f>
        <v>0</v>
      </c>
      <c r="DH12">
        <f>IF(R12=0,0,COUNTIF('2023 FR_imgsummary'!E12:AC12,"DG")*100/R12)</f>
        <v>0</v>
      </c>
      <c r="DI12">
        <f>IF(R12=0,0,COUNTIF('2023 FR_imgsummary'!E12:AC12,"ODC")*100/R12)</f>
        <v>0</v>
      </c>
      <c r="DJ12">
        <f>IF(R12=0,0,COUNTIF('2023 FR_imgsummary'!E12:AC12,"RDC")*100/R12)</f>
        <v>0</v>
      </c>
      <c r="DL12">
        <f>IF(R12=0,0,COUNTIF('2023 FR_imgsummary'!E12:AC12,"CALG")*100/R12)</f>
        <v>0</v>
      </c>
      <c r="DN12">
        <f>IF(R12=0,0,COUNTIF('2023 FR_imgsummary'!E12:AC12,"DCOR")*100/R12)</f>
        <v>0</v>
      </c>
      <c r="DP12">
        <f>IF(R12=0,0,COUNTIF('2023 FR_imgsummary'!E12:AC12,"P")*100/R12)</f>
        <v>0</v>
      </c>
      <c r="DQ12">
        <f>IF(R12=0,0,COUNTIF('2023 FR_imgsummary'!E12:AC12,"R")*100/R12)</f>
        <v>0</v>
      </c>
      <c r="DR12" s="31">
        <f>IF(R12=0,0,COUNTIF('2023 FR_imgsummary'!E12:AC12,"S")*100/R12)</f>
        <v>34.782608695652172</v>
      </c>
      <c r="DT12">
        <f>IF(R12=0,0,COUNTIF('2023 FR_imgsummary'!E12:AC12,"UNK")*100/R12)</f>
        <v>0</v>
      </c>
      <c r="DV12" s="31">
        <f>COUNTIF('2023 FR_imgsummary'!E12:AC12,"SHAD")*100/25</f>
        <v>4</v>
      </c>
      <c r="DW12">
        <f>COUNTIF('2023 FR_imgsummary'!E12:AC12,"TAPE")*100/25</f>
        <v>0</v>
      </c>
      <c r="DX12" s="31">
        <f>COUNTIF('2023 FR_imgsummary'!E12:AC12,"WAND")*100/25</f>
        <v>4</v>
      </c>
      <c r="DZ12">
        <f>IF(R12=0,0,COUNTIF('2023 FR_imgsummary'!BC12:CA12,"ASP")*100/R12)</f>
        <v>0</v>
      </c>
      <c r="EA12">
        <f>IF(R12=0,0,COUNTIF('2023 FR_imgsummary'!BC12:CA12,"BL")*100/R12)</f>
        <v>0</v>
      </c>
      <c r="EB12">
        <f>IF(R12=0,0,COUNTIF('2023 FR_imgsummary'!BC12:CA12,"BBD")*100/R12)</f>
        <v>0</v>
      </c>
      <c r="EC12">
        <f>IF(R12=0,0,COUNTIF('2023 FR_imgsummary'!BC12:CA12,"OD")*100/R12)</f>
        <v>0</v>
      </c>
      <c r="ED12">
        <f>IF(R12=0,0,COUNTIF('2023 FR_imgsummary'!BC12:CA12,"PLA")*100/R12)</f>
        <v>0</v>
      </c>
      <c r="EE12">
        <f>IF(R12=0,0,COUNTIF('2023 FR_imgsummary'!BC12:CA12,"WBD")*100/R12)</f>
        <v>0</v>
      </c>
      <c r="EF12">
        <f>IF(R12=0,0,COUNTIF('2023 FR_imgsummary'!BC12:CA12,"YBD")*100/R12)</f>
        <v>0</v>
      </c>
    </row>
    <row r="13" spans="1:136" x14ac:dyDescent="0.25">
      <c r="A13">
        <v>11</v>
      </c>
      <c r="B13" t="s">
        <v>107</v>
      </c>
      <c r="F13">
        <f>IF(R13=0,0,COUNTIF('2023 FR_imgsummary'!AD13:BB13,"C")*100/R13)</f>
        <v>0</v>
      </c>
      <c r="G13">
        <f>IF(R13=0,0,COUNTIF('2023 FR_imgsummary'!AD13:BB13,"G")*100/R13)</f>
        <v>0</v>
      </c>
      <c r="H13" s="31">
        <f>IF(R13=0,0,COUNTIF('2023 FR_imgsummary'!AD13:BB13,"S")*100/R13)</f>
        <v>12</v>
      </c>
      <c r="I13">
        <f>IF(R13=0,0,COUNTIF('2023 FR_imgsummary'!AD13:BB13,"Z")*100/R13)</f>
        <v>0</v>
      </c>
      <c r="J13" s="31">
        <f>IF(R13=0,0,COUNTIF('2023 FR_imgsummary'!AD13:BB13,"MA")*100/R13)</f>
        <v>44</v>
      </c>
      <c r="K13">
        <f>IF(R13=0,0,COUNTIF('2023 FR_imgsummary'!AD13:BB13,"OL")*100/R13)</f>
        <v>0</v>
      </c>
      <c r="L13" s="31">
        <f>IF(R13=0,0,COUNTIF('2023 FR_imgsummary'!AD13:BB13,"DCA")*100/R13)</f>
        <v>4</v>
      </c>
      <c r="M13">
        <f>IF(R13=0,0,COUNTIF('2023 FR_imgsummary'!AD13:BB13,"CA")*100/R13)</f>
        <v>0</v>
      </c>
      <c r="N13">
        <f>IF(R13=0,0,COUNTIF('2023 FR_imgsummary'!AD13:BB13,"DC")*100/R13)</f>
        <v>0</v>
      </c>
      <c r="O13" s="31">
        <f>IF(R13=0,0,COUNTIF('2023 FR_imgsummary'!AD13:BB13,"SPR")*100/R13)</f>
        <v>40</v>
      </c>
      <c r="P13">
        <f>IF(R13=0,0,COUNTIF('2023 FR_imgsummary'!AD13:BB13,"U")*100/R13)</f>
        <v>0</v>
      </c>
      <c r="Q13">
        <f>IF(R13=0,0,COUNTIF('2023 FR_imgsummary'!AD13:BB13,"TWS")*100/R13)</f>
        <v>0</v>
      </c>
      <c r="R13">
        <f>25-COUNTIF('2023 FR_imgsummary'!AD13:BB13,"TWS")</f>
        <v>25</v>
      </c>
      <c r="U13">
        <f>IF(R13=0,0,COUNTIF('2023 FR_imgsummary'!E13:AC13,"AC")*100/R13)</f>
        <v>0</v>
      </c>
      <c r="V13">
        <f>IF(R13=0,0,COUNTIF('2023 FR_imgsummary'!E13:AC13,"AP")*100/R13)</f>
        <v>0</v>
      </c>
      <c r="W13">
        <f>IF(R13=0,0,COUNTIF('2023 FR_imgsummary'!E13:AC13,"APR")*100/R13)</f>
        <v>0</v>
      </c>
      <c r="X13">
        <f>IF(R13=0,0,COUNTIF('2023 FR_imgsummary'!E13:AC13,"AA")*100/R13)</f>
        <v>0</v>
      </c>
      <c r="Y13">
        <f>IF(R13=0,0,COUNTIF('2023 FR_imgsummary'!E13:AC13,"AF")*100/R13)</f>
        <v>0</v>
      </c>
      <c r="Z13">
        <f>IF(R13=0,0,COUNTIF('2023 FR_imgsummary'!E13:AC13,"AG")*100/R13)</f>
        <v>0</v>
      </c>
      <c r="AA13">
        <f>IF(R13=0,0,COUNTIF('2023 FR_imgsummary'!E13:AC13,"AL")*100/R13)</f>
        <v>0</v>
      </c>
      <c r="AB13">
        <f>IF(R13=0,0,COUNTIF('2023 FR_imgsummary'!E13:AC13,"AT")*100/R13)</f>
        <v>0</v>
      </c>
      <c r="AC13">
        <f>IF(R13=0,0,COUNTIF('2023 FR_imgsummary'!E13:AC13,"AU")*100/R13)</f>
        <v>0</v>
      </c>
      <c r="AD13">
        <f>IF(R13=0,0,COUNTIF('2023 FR_imgsummary'!E13:AC13,"CB")*100/R13)</f>
        <v>0</v>
      </c>
      <c r="AE13">
        <f>IF(R13=0,0,COUNTIF('2023 FR_imgsummary'!E13:AC13,"CN")*100/R13)</f>
        <v>0</v>
      </c>
      <c r="AF13">
        <f>IF(R13=0,0,COUNTIF('2023 FR_imgsummary'!E13:AC13,"CORAL")*100/R13)</f>
        <v>0</v>
      </c>
      <c r="AG13">
        <f>IF(R13=0,0,COUNTIF('2023 FR_imgsummary'!E13:AC13,"CORJU")*100/R13)</f>
        <v>0</v>
      </c>
      <c r="AH13">
        <f>IF(R13=0,0,COUNTIF('2023 FR_imgsummary'!E13:AC13,"DCY")*100/R13)</f>
        <v>0</v>
      </c>
      <c r="AI13">
        <f>IF(R13=0,0,COUNTIF('2023 FR_imgsummary'!E13:AC13,"DST")*100/R13)</f>
        <v>0</v>
      </c>
      <c r="AJ13">
        <f>IF(R13=0,0,COUNTIF('2023 FR_imgsummary'!E13:AC13,"DSO")*100/R13)</f>
        <v>0</v>
      </c>
      <c r="AK13">
        <f>IF(R13=0,0,COUNTIF('2023 FR_imgsummary'!E13:AC13,"DC")*100/R13)</f>
        <v>0</v>
      </c>
      <c r="AL13">
        <f>IF(R13=0,0,COUNTIF('2023 FR_imgsummary'!E13:AC13,"DL")*100/R13)</f>
        <v>0</v>
      </c>
      <c r="AM13">
        <f>IF(R13=0,0,COUNTIF('2023 FR_imgsummary'!E13:AC13,"DS")*100/R13)</f>
        <v>0</v>
      </c>
      <c r="AN13">
        <f>IF(R13=0,0,COUNTIF('2023 FR_imgsummary'!E13:AC13,"EF")*100/R13)</f>
        <v>0</v>
      </c>
      <c r="AO13">
        <f>IF(R13=0,0,COUNTIF('2023 FR_imgsummary'!E13:AC13,"FF")*100/R13)</f>
        <v>0</v>
      </c>
      <c r="AP13">
        <f>IF(R13=0,0,COUNTIF('2023 FR_imgsummary'!E13:AC13,"IS")*100/R13)</f>
        <v>0</v>
      </c>
      <c r="AQ13">
        <f>IF(R13=0,0,COUNTIF('2023 FR_imgsummary'!E13:AC13,"LC")*100/R13)</f>
        <v>0</v>
      </c>
      <c r="AR13">
        <f>IF(R13=0,0,COUNTIF('2023 FR_imgsummary'!E13:AC13,"MD")*100/R13)</f>
        <v>0</v>
      </c>
      <c r="AS13">
        <f>IF(R13=0,0,COUNTIF('2023 FR_imgsummary'!E13:AC13,"MM")*100/R13)</f>
        <v>0</v>
      </c>
      <c r="AT13">
        <f>IF(R13=0,0,COUNTIF('2023 FR_imgsummary'!E13:AC13,"MAR")*100/R13)</f>
        <v>0</v>
      </c>
      <c r="AU13">
        <f>IF(R13=0,0,COUNTIF('2023 FR_imgsummary'!E13:AC13,"MME")*100/R13)</f>
        <v>0</v>
      </c>
      <c r="AV13">
        <f>IF(R13=0,0,COUNTIF('2023 FR_imgsummary'!E13:AC13,"MILA")*100/R13)</f>
        <v>0</v>
      </c>
      <c r="AW13">
        <f>IF(R13=0,0,COUNTIF('2023 FR_imgsummary'!E13:AC13,"MILC")*100/R13)</f>
        <v>0</v>
      </c>
      <c r="AX13">
        <f>IF(R13=0,0,COUNTIF('2023 FR_imgsummary'!E13:AC13,"MILS")*100/R13)</f>
        <v>0</v>
      </c>
      <c r="AY13">
        <f>IF(R13=0,0,COUNTIF('2023 FR_imgsummary'!E13:AC13,"MA")*100/R13)</f>
        <v>0</v>
      </c>
      <c r="AZ13">
        <f>IF(R13=0,0,COUNTIF('2023 FR_imgsummary'!E13:AC13,"MC")*100/R13)</f>
        <v>0</v>
      </c>
      <c r="BA13">
        <f>IF(R13=0,0,COUNTIF('2023 FR_imgsummary'!E13:AC13,"MFAV")*100/R13)</f>
        <v>0</v>
      </c>
      <c r="BB13">
        <f>IF(R13=0,0,COUNTIF('2023 FR_imgsummary'!E13:AC13,"MFRN")*100/R13)</f>
        <v>0</v>
      </c>
      <c r="BC13">
        <f>IF(R13=0,0,COUNTIF('2023 FR_imgsummary'!E13:AC13,"MAN")*100/R13)</f>
        <v>0</v>
      </c>
      <c r="BD13">
        <f>IF(R13=0,0,COUNTIF('2023 FR_imgsummary'!E13:AC13,"MAL")*100/R13)</f>
        <v>0</v>
      </c>
      <c r="BE13">
        <f>IF(R13=0,0,COUNTIF('2023 FR_imgsummary'!E13:AC13,"MDA")*100/R13)</f>
        <v>0</v>
      </c>
      <c r="BF13">
        <f>IF(R13=0,0,COUNTIF('2023 FR_imgsummary'!E13:AC13,"MF")*100/R13)</f>
        <v>0</v>
      </c>
      <c r="BG13">
        <f>IF(R13=0,0,COUNTIF('2023 FR_imgsummary'!E13:AC13,"ML")*100/R13)</f>
        <v>0</v>
      </c>
      <c r="BH13">
        <f>IF(R13=0,0,COUNTIF('2023 FR_imgsummary'!E13:AC13,"OD")*100/R13)</f>
        <v>0</v>
      </c>
      <c r="BI13">
        <f>IF(R13=0,0,COUNTIF('2023 FR_imgsummary'!E13:AC13,"PA")*100/R13)</f>
        <v>0</v>
      </c>
      <c r="BJ13">
        <f>IF(R13=0,0,COUNTIF('2023 FR_imgsummary'!E13:AC13,"PB")*100/R13)</f>
        <v>0</v>
      </c>
      <c r="BK13">
        <f>IF(R13=0,0,COUNTIF('2023 FR_imgsummary'!E13:AC13,"PD")*100/R13)</f>
        <v>0</v>
      </c>
      <c r="BL13">
        <f>IF(R13=0,0,COUNTIF('2023 FR_imgsummary'!E13:AC13,"PF")*100/R13)</f>
        <v>0</v>
      </c>
      <c r="BM13">
        <f>IF(R13=0,0,COUNTIF('2023 FR_imgsummary'!E13:AC13,"PP")*100/R13)</f>
        <v>0</v>
      </c>
      <c r="BN13">
        <f>IF(R13=0,0,COUNTIF('2023 FR_imgsummary'!E13:AC13,"SC")*100/R13)</f>
        <v>0</v>
      </c>
      <c r="BO13">
        <f>IF(R13=0,0,COUNTIF('2023 FR_imgsummary'!E13:AC13,"SL")*100/R13)</f>
        <v>0</v>
      </c>
      <c r="BP13">
        <f>IF(R13=0,0,COUNTIF('2023 FR_imgsummary'!E13:AC13,"SR")*100/R13)</f>
        <v>0</v>
      </c>
      <c r="BQ13">
        <f>IF(R13=0,0,COUNTIF('2023 FR_imgsummary'!E13:AC13,"SS")*100/R13)</f>
        <v>0</v>
      </c>
      <c r="BR13">
        <f>IF(R13=0,0,COUNTIF('2023 FR_imgsummary'!E13:AC13,"SB")*100/R13)</f>
        <v>0</v>
      </c>
      <c r="BS13">
        <f>IF(R13=0,0,COUNTIF('2023 FR_imgsummary'!E13:AC13,"SH")*100/R13)</f>
        <v>0</v>
      </c>
      <c r="BT13">
        <f>IF(R13=0,0,COUNTIF('2023 FR_imgsummary'!E13:AC13,"SM")*100/R13)</f>
        <v>0</v>
      </c>
      <c r="BU13">
        <f>IF(R13=0,0,COUNTIF('2023 FR_imgsummary'!E13:AC13,"TA")*100/R13)</f>
        <v>0</v>
      </c>
      <c r="BW13">
        <f>IF(R13=0,0,COUNTIF('2023 FR_imgsummary'!E13:AC13,"BRI")*100/R13)</f>
        <v>0</v>
      </c>
      <c r="BX13">
        <f>IF(R13=0,0,COUNTIF('2023 FR_imgsummary'!E13:AC13,"ERY")*100/R13)</f>
        <v>0</v>
      </c>
      <c r="BY13">
        <f>IF(R13=0,0,COUNTIF('2023 FR_imgsummary'!E13:AC13,"EUN")*100/R13)</f>
        <v>0</v>
      </c>
      <c r="BZ13">
        <f>IF(R13=0,0,COUNTIF('2023 FR_imgsummary'!E13:AC13,"GORG")*100/R13)</f>
        <v>0</v>
      </c>
      <c r="CA13">
        <f>IF(R13=0,0,COUNTIF('2023 FR_imgsummary'!E13:AC13,"ICIL")*100/R13)</f>
        <v>0</v>
      </c>
      <c r="CB13">
        <f>IF(R13=0,0,COUNTIF('2023 FR_imgsummary'!E13:AC13,"MUR")*100/R13)</f>
        <v>0</v>
      </c>
      <c r="CC13">
        <f>IF(R13=0,0,COUNTIF('2023 FR_imgsummary'!E13:AC13,"MOPS")*100/R13)</f>
        <v>0</v>
      </c>
      <c r="CD13">
        <f>IF(R13=0,0,COUNTIF('2023 FR_imgsummary'!E13:AC13,"PAURA")*100/R13)</f>
        <v>0</v>
      </c>
      <c r="CE13">
        <f>IF(R13=0,0,COUNTIF('2023 FR_imgsummary'!E13:AC13,"PRELA")*100/R13)</f>
        <v>0</v>
      </c>
      <c r="CF13">
        <f>IF(R13=0,0,COUNTIF('2023 FR_imgsummary'!E13:AC13,"PSDP")*100/R13)</f>
        <v>0</v>
      </c>
      <c r="CG13">
        <f>IF(R13=0,0,COUNTIF('2023 FR_imgsummary'!E13:AC13,"PSPT")*100/R13)</f>
        <v>0</v>
      </c>
      <c r="CH13">
        <f>IF(R13=0,0,COUNTIF('2023 FR_imgsummary'!E13:AC13,"PTER")*100/R13)</f>
        <v>0</v>
      </c>
      <c r="CJ13" s="31">
        <f>IF(R13=0,0,COUNTIF('2023 FR_imgsummary'!E13:AC13,"SPO")*100/R13)</f>
        <v>12</v>
      </c>
      <c r="CL13">
        <f>IF(R13=0,0,COUNTIF('2023 FR_imgsummary'!E13:AC13,"PAL")*100/R13)</f>
        <v>0</v>
      </c>
      <c r="CM13">
        <f>IF(R13=0,0,COUNTIF('2023 FR_imgsummary'!E13:AC13,"ZO")*100/R13)</f>
        <v>0</v>
      </c>
      <c r="CO13">
        <f>IF(R13=0,0,COUNTIF('2023 FR_imgsummary'!E13:AC13,"AMP")*100/R13)</f>
        <v>0</v>
      </c>
      <c r="CP13">
        <f>IF(R13=0,0,COUNTIF('2023 FR_imgsummary'!E13:AC13,"DICT")*100/R13)</f>
        <v>0</v>
      </c>
      <c r="CQ13">
        <f>IF(R13=0,0,COUNTIF('2023 FR_imgsummary'!E13:AC13,"HALI")*100/R13)</f>
        <v>0</v>
      </c>
      <c r="CR13">
        <f>IF(R13=0,0,COUNTIF('2023 FR_imgsummary'!E13:AC13,"LIAG")*100/R13)</f>
        <v>0</v>
      </c>
      <c r="CS13">
        <f>IF(R13=0,0,COUNTIF('2023 FR_imgsummary'!E13:AC13,"LOBO")*100/R13)</f>
        <v>0</v>
      </c>
      <c r="CT13">
        <f>IF(R13=0,0,COUNTIF('2023 FR_imgsummary'!E13:AC13,"MACA")*100/R13)</f>
        <v>0</v>
      </c>
      <c r="CU13">
        <f>IF(R13=0,0,COUNTIF('2023 FR_imgsummary'!E13:AC13,"PAD")*100/R13)</f>
        <v>0</v>
      </c>
      <c r="CV13">
        <f>IF(R13=0,0,COUNTIF('2023 FR_imgsummary'!E13:AC13,"POR")*100/R13)</f>
        <v>0</v>
      </c>
      <c r="CW13">
        <f>IF(R13=0,0,COUNTIF('2023 FR_imgsummary'!E13:AC13,"SARG")*100/R13)</f>
        <v>0</v>
      </c>
      <c r="CX13">
        <f>IF(R13=0,0,COUNTIF('2023 FR_imgsummary'!E13:AC13,"SCHIZ")*100/R13)</f>
        <v>0</v>
      </c>
      <c r="CY13">
        <f>IF(R13=0,0,COUNTIF('2023 FR_imgsummary'!E13:AC13,"STY")*100/R13)</f>
        <v>0</v>
      </c>
      <c r="CZ13">
        <f>IF(R13=0,0,COUNTIF('2023 FR_imgsummary'!E13:AC13,"TURB")*100/R13)</f>
        <v>0</v>
      </c>
      <c r="DA13" s="31">
        <f>IF(R13=0,0,COUNTIF('2023 FR_imgsummary'!E13:AC13,"TURF")*100/R13)</f>
        <v>44</v>
      </c>
      <c r="DB13">
        <f>IF(R13=0,0,COUNTIF('2023 FR_imgsummary'!E13:AC13,"WRAN")*100/R13)</f>
        <v>0</v>
      </c>
      <c r="DD13">
        <f>IF(R13=0,0,COUNTIF('2023 FR_imgsummary'!E13:AC13,"ASC")*100/R13)</f>
        <v>0</v>
      </c>
      <c r="DE13">
        <f>IF(R13=0,0,COUNTIF('2023 FR_imgsummary'!E13:AC13,"O")*100/R13)</f>
        <v>0</v>
      </c>
      <c r="DG13" s="31">
        <f>IF(R13=0,0,COUNTIF('2023 FR_imgsummary'!E13:AC13,"DCA")*100/R13)</f>
        <v>4</v>
      </c>
      <c r="DH13">
        <f>IF(R13=0,0,COUNTIF('2023 FR_imgsummary'!E13:AC13,"DG")*100/R13)</f>
        <v>0</v>
      </c>
      <c r="DI13">
        <f>IF(R13=0,0,COUNTIF('2023 FR_imgsummary'!E13:AC13,"ODC")*100/R13)</f>
        <v>0</v>
      </c>
      <c r="DJ13">
        <f>IF(R13=0,0,COUNTIF('2023 FR_imgsummary'!E13:AC13,"RDC")*100/R13)</f>
        <v>0</v>
      </c>
      <c r="DL13">
        <f>IF(R13=0,0,COUNTIF('2023 FR_imgsummary'!E13:AC13,"CALG")*100/R13)</f>
        <v>0</v>
      </c>
      <c r="DN13">
        <f>IF(R13=0,0,COUNTIF('2023 FR_imgsummary'!E13:AC13,"DCOR")*100/R13)</f>
        <v>0</v>
      </c>
      <c r="DP13">
        <f>IF(R13=0,0,COUNTIF('2023 FR_imgsummary'!E13:AC13,"P")*100/R13)</f>
        <v>0</v>
      </c>
      <c r="DQ13">
        <f>IF(R13=0,0,COUNTIF('2023 FR_imgsummary'!E13:AC13,"R")*100/R13)</f>
        <v>0</v>
      </c>
      <c r="DR13" s="31">
        <f>IF(R13=0,0,COUNTIF('2023 FR_imgsummary'!E13:AC13,"S")*100/R13)</f>
        <v>40</v>
      </c>
      <c r="DT13">
        <f>IF(R13=0,0,COUNTIF('2023 FR_imgsummary'!E13:AC13,"UNK")*100/R13)</f>
        <v>0</v>
      </c>
      <c r="DV13">
        <f>COUNTIF('2023 FR_imgsummary'!E13:AC13,"SHAD")*100/25</f>
        <v>0</v>
      </c>
      <c r="DW13">
        <f>COUNTIF('2023 FR_imgsummary'!E13:AC13,"TAPE")*100/25</f>
        <v>0</v>
      </c>
      <c r="DX13">
        <f>COUNTIF('2023 FR_imgsummary'!E13:AC13,"WAND")*100/25</f>
        <v>0</v>
      </c>
      <c r="DZ13">
        <f>IF(R13=0,0,COUNTIF('2023 FR_imgsummary'!BC13:CA13,"ASP")*100/R13)</f>
        <v>0</v>
      </c>
      <c r="EA13">
        <f>IF(R13=0,0,COUNTIF('2023 FR_imgsummary'!BC13:CA13,"BL")*100/R13)</f>
        <v>0</v>
      </c>
      <c r="EB13">
        <f>IF(R13=0,0,COUNTIF('2023 FR_imgsummary'!BC13:CA13,"BBD")*100/R13)</f>
        <v>0</v>
      </c>
      <c r="EC13">
        <f>IF(R13=0,0,COUNTIF('2023 FR_imgsummary'!BC13:CA13,"OD")*100/R13)</f>
        <v>0</v>
      </c>
      <c r="ED13">
        <f>IF(R13=0,0,COUNTIF('2023 FR_imgsummary'!BC13:CA13,"PLA")*100/R13)</f>
        <v>0</v>
      </c>
      <c r="EE13">
        <f>IF(R13=0,0,COUNTIF('2023 FR_imgsummary'!BC13:CA13,"WBD")*100/R13)</f>
        <v>0</v>
      </c>
      <c r="EF13">
        <f>IF(R13=0,0,COUNTIF('2023 FR_imgsummary'!BC13:CA13,"YBD")*100/R13)</f>
        <v>0</v>
      </c>
    </row>
    <row r="14" spans="1:136" x14ac:dyDescent="0.25">
      <c r="A14">
        <v>12</v>
      </c>
      <c r="B14" t="s">
        <v>109</v>
      </c>
      <c r="F14">
        <f>IF(R14=0,0,COUNTIF('2023 FR_imgsummary'!AD14:BB14,"C")*100/R14)</f>
        <v>0</v>
      </c>
      <c r="G14">
        <f>IF(R14=0,0,COUNTIF('2023 FR_imgsummary'!AD14:BB14,"G")*100/R14)</f>
        <v>0</v>
      </c>
      <c r="H14">
        <f>IF(R14=0,0,COUNTIF('2023 FR_imgsummary'!AD14:BB14,"S")*100/R14)</f>
        <v>0</v>
      </c>
      <c r="I14">
        <f>IF(R14=0,0,COUNTIF('2023 FR_imgsummary'!AD14:BB14,"Z")*100/R14)</f>
        <v>0</v>
      </c>
      <c r="J14" s="31">
        <f>IF(R14=0,0,COUNTIF('2023 FR_imgsummary'!AD14:BB14,"MA")*100/R14)</f>
        <v>78.260869565217391</v>
      </c>
      <c r="K14">
        <f>IF(R14=0,0,COUNTIF('2023 FR_imgsummary'!AD14:BB14,"OL")*100/R14)</f>
        <v>0</v>
      </c>
      <c r="L14">
        <f>IF(R14=0,0,COUNTIF('2023 FR_imgsummary'!AD14:BB14,"DCA")*100/R14)</f>
        <v>0</v>
      </c>
      <c r="M14">
        <f>IF(R14=0,0,COUNTIF('2023 FR_imgsummary'!AD14:BB14,"CA")*100/R14)</f>
        <v>0</v>
      </c>
      <c r="N14">
        <f>IF(R14=0,0,COUNTIF('2023 FR_imgsummary'!AD14:BB14,"DC")*100/R14)</f>
        <v>0</v>
      </c>
      <c r="O14" s="31">
        <f>IF(R14=0,0,COUNTIF('2023 FR_imgsummary'!AD14:BB14,"SPR")*100/R14)</f>
        <v>21.739130434782609</v>
      </c>
      <c r="P14">
        <f>IF(R14=0,0,COUNTIF('2023 FR_imgsummary'!AD14:BB14,"U")*100/R14)</f>
        <v>0</v>
      </c>
      <c r="Q14" s="31">
        <f>IF(R14=0,0,COUNTIF('2023 FR_imgsummary'!AD14:BB14,"TWS")*100/R14)</f>
        <v>8.695652173913043</v>
      </c>
      <c r="R14">
        <f>25-COUNTIF('2023 FR_imgsummary'!AD14:BB14,"TWS")</f>
        <v>23</v>
      </c>
      <c r="U14">
        <f>IF(R14=0,0,COUNTIF('2023 FR_imgsummary'!E14:AC14,"AC")*100/R14)</f>
        <v>0</v>
      </c>
      <c r="V14">
        <f>IF(R14=0,0,COUNTIF('2023 FR_imgsummary'!E14:AC14,"AP")*100/R14)</f>
        <v>0</v>
      </c>
      <c r="W14">
        <f>IF(R14=0,0,COUNTIF('2023 FR_imgsummary'!E14:AC14,"APR")*100/R14)</f>
        <v>0</v>
      </c>
      <c r="X14">
        <f>IF(R14=0,0,COUNTIF('2023 FR_imgsummary'!E14:AC14,"AA")*100/R14)</f>
        <v>0</v>
      </c>
      <c r="Y14">
        <f>IF(R14=0,0,COUNTIF('2023 FR_imgsummary'!E14:AC14,"AF")*100/R14)</f>
        <v>0</v>
      </c>
      <c r="Z14">
        <f>IF(R14=0,0,COUNTIF('2023 FR_imgsummary'!E14:AC14,"AG")*100/R14)</f>
        <v>0</v>
      </c>
      <c r="AA14">
        <f>IF(R14=0,0,COUNTIF('2023 FR_imgsummary'!E14:AC14,"AL")*100/R14)</f>
        <v>0</v>
      </c>
      <c r="AB14">
        <f>IF(R14=0,0,COUNTIF('2023 FR_imgsummary'!E14:AC14,"AT")*100/R14)</f>
        <v>0</v>
      </c>
      <c r="AC14">
        <f>IF(R14=0,0,COUNTIF('2023 FR_imgsummary'!E14:AC14,"AU")*100/R14)</f>
        <v>0</v>
      </c>
      <c r="AD14">
        <f>IF(R14=0,0,COUNTIF('2023 FR_imgsummary'!E14:AC14,"CB")*100/R14)</f>
        <v>0</v>
      </c>
      <c r="AE14">
        <f>IF(R14=0,0,COUNTIF('2023 FR_imgsummary'!E14:AC14,"CN")*100/R14)</f>
        <v>0</v>
      </c>
      <c r="AF14">
        <f>IF(R14=0,0,COUNTIF('2023 FR_imgsummary'!E14:AC14,"CORAL")*100/R14)</f>
        <v>0</v>
      </c>
      <c r="AG14">
        <f>IF(R14=0,0,COUNTIF('2023 FR_imgsummary'!E14:AC14,"CORJU")*100/R14)</f>
        <v>0</v>
      </c>
      <c r="AH14">
        <f>IF(R14=0,0,COUNTIF('2023 FR_imgsummary'!E14:AC14,"DCY")*100/R14)</f>
        <v>0</v>
      </c>
      <c r="AI14">
        <f>IF(R14=0,0,COUNTIF('2023 FR_imgsummary'!E14:AC14,"DST")*100/R14)</f>
        <v>0</v>
      </c>
      <c r="AJ14">
        <f>IF(R14=0,0,COUNTIF('2023 FR_imgsummary'!E14:AC14,"DSO")*100/R14)</f>
        <v>0</v>
      </c>
      <c r="AK14">
        <f>IF(R14=0,0,COUNTIF('2023 FR_imgsummary'!E14:AC14,"DC")*100/R14)</f>
        <v>0</v>
      </c>
      <c r="AL14">
        <f>IF(R14=0,0,COUNTIF('2023 FR_imgsummary'!E14:AC14,"DL")*100/R14)</f>
        <v>0</v>
      </c>
      <c r="AM14">
        <f>IF(R14=0,0,COUNTIF('2023 FR_imgsummary'!E14:AC14,"DS")*100/R14)</f>
        <v>0</v>
      </c>
      <c r="AN14">
        <f>IF(R14=0,0,COUNTIF('2023 FR_imgsummary'!E14:AC14,"EF")*100/R14)</f>
        <v>0</v>
      </c>
      <c r="AO14">
        <f>IF(R14=0,0,COUNTIF('2023 FR_imgsummary'!E14:AC14,"FF")*100/R14)</f>
        <v>0</v>
      </c>
      <c r="AP14">
        <f>IF(R14=0,0,COUNTIF('2023 FR_imgsummary'!E14:AC14,"IS")*100/R14)</f>
        <v>0</v>
      </c>
      <c r="AQ14">
        <f>IF(R14=0,0,COUNTIF('2023 FR_imgsummary'!E14:AC14,"LC")*100/R14)</f>
        <v>0</v>
      </c>
      <c r="AR14">
        <f>IF(R14=0,0,COUNTIF('2023 FR_imgsummary'!E14:AC14,"MD")*100/R14)</f>
        <v>0</v>
      </c>
      <c r="AS14">
        <f>IF(R14=0,0,COUNTIF('2023 FR_imgsummary'!E14:AC14,"MM")*100/R14)</f>
        <v>0</v>
      </c>
      <c r="AT14">
        <f>IF(R14=0,0,COUNTIF('2023 FR_imgsummary'!E14:AC14,"MAR")*100/R14)</f>
        <v>0</v>
      </c>
      <c r="AU14">
        <f>IF(R14=0,0,COUNTIF('2023 FR_imgsummary'!E14:AC14,"MME")*100/R14)</f>
        <v>0</v>
      </c>
      <c r="AV14">
        <f>IF(R14=0,0,COUNTIF('2023 FR_imgsummary'!E14:AC14,"MILA")*100/R14)</f>
        <v>0</v>
      </c>
      <c r="AW14">
        <f>IF(R14=0,0,COUNTIF('2023 FR_imgsummary'!E14:AC14,"MILC")*100/R14)</f>
        <v>0</v>
      </c>
      <c r="AX14">
        <f>IF(R14=0,0,COUNTIF('2023 FR_imgsummary'!E14:AC14,"MILS")*100/R14)</f>
        <v>0</v>
      </c>
      <c r="AY14">
        <f>IF(R14=0,0,COUNTIF('2023 FR_imgsummary'!E14:AC14,"MA")*100/R14)</f>
        <v>0</v>
      </c>
      <c r="AZ14">
        <f>IF(R14=0,0,COUNTIF('2023 FR_imgsummary'!E14:AC14,"MC")*100/R14)</f>
        <v>0</v>
      </c>
      <c r="BA14">
        <f>IF(R14=0,0,COUNTIF('2023 FR_imgsummary'!E14:AC14,"MFAV")*100/R14)</f>
        <v>0</v>
      </c>
      <c r="BB14">
        <f>IF(R14=0,0,COUNTIF('2023 FR_imgsummary'!E14:AC14,"MFRN")*100/R14)</f>
        <v>0</v>
      </c>
      <c r="BC14">
        <f>IF(R14=0,0,COUNTIF('2023 FR_imgsummary'!E14:AC14,"MAN")*100/R14)</f>
        <v>0</v>
      </c>
      <c r="BD14">
        <f>IF(R14=0,0,COUNTIF('2023 FR_imgsummary'!E14:AC14,"MAL")*100/R14)</f>
        <v>0</v>
      </c>
      <c r="BE14">
        <f>IF(R14=0,0,COUNTIF('2023 FR_imgsummary'!E14:AC14,"MDA")*100/R14)</f>
        <v>0</v>
      </c>
      <c r="BF14">
        <f>IF(R14=0,0,COUNTIF('2023 FR_imgsummary'!E14:AC14,"MF")*100/R14)</f>
        <v>0</v>
      </c>
      <c r="BG14">
        <f>IF(R14=0,0,COUNTIF('2023 FR_imgsummary'!E14:AC14,"ML")*100/R14)</f>
        <v>0</v>
      </c>
      <c r="BH14">
        <f>IF(R14=0,0,COUNTIF('2023 FR_imgsummary'!E14:AC14,"OD")*100/R14)</f>
        <v>0</v>
      </c>
      <c r="BI14">
        <f>IF(R14=0,0,COUNTIF('2023 FR_imgsummary'!E14:AC14,"PA")*100/R14)</f>
        <v>0</v>
      </c>
      <c r="BJ14">
        <f>IF(R14=0,0,COUNTIF('2023 FR_imgsummary'!E14:AC14,"PB")*100/R14)</f>
        <v>0</v>
      </c>
      <c r="BK14">
        <f>IF(R14=0,0,COUNTIF('2023 FR_imgsummary'!E14:AC14,"PD")*100/R14)</f>
        <v>0</v>
      </c>
      <c r="BL14">
        <f>IF(R14=0,0,COUNTIF('2023 FR_imgsummary'!E14:AC14,"PF")*100/R14)</f>
        <v>0</v>
      </c>
      <c r="BM14">
        <f>IF(R14=0,0,COUNTIF('2023 FR_imgsummary'!E14:AC14,"PP")*100/R14)</f>
        <v>0</v>
      </c>
      <c r="BN14">
        <f>IF(R14=0,0,COUNTIF('2023 FR_imgsummary'!E14:AC14,"SC")*100/R14)</f>
        <v>0</v>
      </c>
      <c r="BO14">
        <f>IF(R14=0,0,COUNTIF('2023 FR_imgsummary'!E14:AC14,"SL")*100/R14)</f>
        <v>0</v>
      </c>
      <c r="BP14">
        <f>IF(R14=0,0,COUNTIF('2023 FR_imgsummary'!E14:AC14,"SR")*100/R14)</f>
        <v>0</v>
      </c>
      <c r="BQ14">
        <f>IF(R14=0,0,COUNTIF('2023 FR_imgsummary'!E14:AC14,"SS")*100/R14)</f>
        <v>0</v>
      </c>
      <c r="BR14">
        <f>IF(R14=0,0,COUNTIF('2023 FR_imgsummary'!E14:AC14,"SB")*100/R14)</f>
        <v>0</v>
      </c>
      <c r="BS14">
        <f>IF(R14=0,0,COUNTIF('2023 FR_imgsummary'!E14:AC14,"SH")*100/R14)</f>
        <v>0</v>
      </c>
      <c r="BT14">
        <f>IF(R14=0,0,COUNTIF('2023 FR_imgsummary'!E14:AC14,"SM")*100/R14)</f>
        <v>0</v>
      </c>
      <c r="BU14">
        <f>IF(R14=0,0,COUNTIF('2023 FR_imgsummary'!E14:AC14,"TA")*100/R14)</f>
        <v>0</v>
      </c>
      <c r="BW14">
        <f>IF(R14=0,0,COUNTIF('2023 FR_imgsummary'!E14:AC14,"BRI")*100/R14)</f>
        <v>0</v>
      </c>
      <c r="BX14">
        <f>IF(R14=0,0,COUNTIF('2023 FR_imgsummary'!E14:AC14,"ERY")*100/R14)</f>
        <v>0</v>
      </c>
      <c r="BY14">
        <f>IF(R14=0,0,COUNTIF('2023 FR_imgsummary'!E14:AC14,"EUN")*100/R14)</f>
        <v>0</v>
      </c>
      <c r="BZ14">
        <f>IF(R14=0,0,COUNTIF('2023 FR_imgsummary'!E14:AC14,"GORG")*100/R14)</f>
        <v>0</v>
      </c>
      <c r="CA14">
        <f>IF(R14=0,0,COUNTIF('2023 FR_imgsummary'!E14:AC14,"ICIL")*100/R14)</f>
        <v>0</v>
      </c>
      <c r="CB14">
        <f>IF(R14=0,0,COUNTIF('2023 FR_imgsummary'!E14:AC14,"MUR")*100/R14)</f>
        <v>0</v>
      </c>
      <c r="CC14">
        <f>IF(R14=0,0,COUNTIF('2023 FR_imgsummary'!E14:AC14,"MOPS")*100/R14)</f>
        <v>0</v>
      </c>
      <c r="CD14">
        <f>IF(R14=0,0,COUNTIF('2023 FR_imgsummary'!E14:AC14,"PAURA")*100/R14)</f>
        <v>0</v>
      </c>
      <c r="CE14">
        <f>IF(R14=0,0,COUNTIF('2023 FR_imgsummary'!E14:AC14,"PRELA")*100/R14)</f>
        <v>0</v>
      </c>
      <c r="CF14">
        <f>IF(R14=0,0,COUNTIF('2023 FR_imgsummary'!E14:AC14,"PSDP")*100/R14)</f>
        <v>0</v>
      </c>
      <c r="CG14">
        <f>IF(R14=0,0,COUNTIF('2023 FR_imgsummary'!E14:AC14,"PSPT")*100/R14)</f>
        <v>0</v>
      </c>
      <c r="CH14">
        <f>IF(R14=0,0,COUNTIF('2023 FR_imgsummary'!E14:AC14,"PTER")*100/R14)</f>
        <v>0</v>
      </c>
      <c r="CJ14">
        <f>IF(R14=0,0,COUNTIF('2023 FR_imgsummary'!E14:AC14,"SPO")*100/R14)</f>
        <v>0</v>
      </c>
      <c r="CL14">
        <f>IF(R14=0,0,COUNTIF('2023 FR_imgsummary'!E14:AC14,"PAL")*100/R14)</f>
        <v>0</v>
      </c>
      <c r="CM14">
        <f>IF(R14=0,0,COUNTIF('2023 FR_imgsummary'!E14:AC14,"ZO")*100/R14)</f>
        <v>0</v>
      </c>
      <c r="CO14">
        <f>IF(R14=0,0,COUNTIF('2023 FR_imgsummary'!E14:AC14,"AMP")*100/R14)</f>
        <v>0</v>
      </c>
      <c r="CP14" s="31">
        <f>IF(R14=0,0,COUNTIF('2023 FR_imgsummary'!E14:AC14,"DICT")*100/R14)</f>
        <v>34.782608695652172</v>
      </c>
      <c r="CQ14">
        <f>IF(R14=0,0,COUNTIF('2023 FR_imgsummary'!E14:AC14,"HALI")*100/R14)</f>
        <v>0</v>
      </c>
      <c r="CR14">
        <f>IF(R14=0,0,COUNTIF('2023 FR_imgsummary'!E14:AC14,"LIAG")*100/R14)</f>
        <v>0</v>
      </c>
      <c r="CS14">
        <f>IF(R14=0,0,COUNTIF('2023 FR_imgsummary'!E14:AC14,"LOBO")*100/R14)</f>
        <v>0</v>
      </c>
      <c r="CT14">
        <f>IF(R14=0,0,COUNTIF('2023 FR_imgsummary'!E14:AC14,"MACA")*100/R14)</f>
        <v>0</v>
      </c>
      <c r="CU14">
        <f>IF(R14=0,0,COUNTIF('2023 FR_imgsummary'!E14:AC14,"PAD")*100/R14)</f>
        <v>0</v>
      </c>
      <c r="CV14">
        <f>IF(R14=0,0,COUNTIF('2023 FR_imgsummary'!E14:AC14,"POR")*100/R14)</f>
        <v>0</v>
      </c>
      <c r="CW14">
        <f>IF(R14=0,0,COUNTIF('2023 FR_imgsummary'!E14:AC14,"SARG")*100/R14)</f>
        <v>0</v>
      </c>
      <c r="CX14">
        <f>IF(R14=0,0,COUNTIF('2023 FR_imgsummary'!E14:AC14,"SCHIZ")*100/R14)</f>
        <v>0</v>
      </c>
      <c r="CY14">
        <f>IF(R14=0,0,COUNTIF('2023 FR_imgsummary'!E14:AC14,"STY")*100/R14)</f>
        <v>0</v>
      </c>
      <c r="CZ14">
        <f>IF(R14=0,0,COUNTIF('2023 FR_imgsummary'!E14:AC14,"TURB")*100/R14)</f>
        <v>0</v>
      </c>
      <c r="DA14" s="31">
        <f>IF(R14=0,0,COUNTIF('2023 FR_imgsummary'!E14:AC14,"TURF")*100/R14)</f>
        <v>43.478260869565219</v>
      </c>
      <c r="DB14">
        <f>IF(R14=0,0,COUNTIF('2023 FR_imgsummary'!E14:AC14,"WRAN")*100/R14)</f>
        <v>0</v>
      </c>
      <c r="DD14">
        <f>IF(R14=0,0,COUNTIF('2023 FR_imgsummary'!E14:AC14,"ASC")*100/R14)</f>
        <v>0</v>
      </c>
      <c r="DE14">
        <f>IF(R14=0,0,COUNTIF('2023 FR_imgsummary'!E14:AC14,"O")*100/R14)</f>
        <v>0</v>
      </c>
      <c r="DG14">
        <f>IF(R14=0,0,COUNTIF('2023 FR_imgsummary'!E14:AC14,"DCA")*100/R14)</f>
        <v>0</v>
      </c>
      <c r="DH14">
        <f>IF(R14=0,0,COUNTIF('2023 FR_imgsummary'!E14:AC14,"DG")*100/R14)</f>
        <v>0</v>
      </c>
      <c r="DI14">
        <f>IF(R14=0,0,COUNTIF('2023 FR_imgsummary'!E14:AC14,"ODC")*100/R14)</f>
        <v>0</v>
      </c>
      <c r="DJ14">
        <f>IF(R14=0,0,COUNTIF('2023 FR_imgsummary'!E14:AC14,"RDC")*100/R14)</f>
        <v>0</v>
      </c>
      <c r="DL14">
        <f>IF(R14=0,0,COUNTIF('2023 FR_imgsummary'!E14:AC14,"CALG")*100/R14)</f>
        <v>0</v>
      </c>
      <c r="DN14">
        <f>IF(R14=0,0,COUNTIF('2023 FR_imgsummary'!E14:AC14,"DCOR")*100/R14)</f>
        <v>0</v>
      </c>
      <c r="DP14">
        <f>IF(R14=0,0,COUNTIF('2023 FR_imgsummary'!E14:AC14,"P")*100/R14)</f>
        <v>0</v>
      </c>
      <c r="DQ14">
        <f>IF(R14=0,0,COUNTIF('2023 FR_imgsummary'!E14:AC14,"R")*100/R14)</f>
        <v>0</v>
      </c>
      <c r="DR14" s="31">
        <f>IF(R14=0,0,COUNTIF('2023 FR_imgsummary'!E14:AC14,"S")*100/R14)</f>
        <v>21.739130434782609</v>
      </c>
      <c r="DT14">
        <f>IF(R14=0,0,COUNTIF('2023 FR_imgsummary'!E14:AC14,"UNK")*100/R14)</f>
        <v>0</v>
      </c>
      <c r="DV14">
        <f>COUNTIF('2023 FR_imgsummary'!E14:AC14,"SHAD")*100/25</f>
        <v>0</v>
      </c>
      <c r="DW14" s="31">
        <f>COUNTIF('2023 FR_imgsummary'!E14:AC14,"TAPE")*100/25</f>
        <v>4</v>
      </c>
      <c r="DX14" s="31">
        <f>COUNTIF('2023 FR_imgsummary'!E14:AC14,"WAND")*100/25</f>
        <v>4</v>
      </c>
      <c r="DZ14">
        <f>IF(R14=0,0,COUNTIF('2023 FR_imgsummary'!BC14:CA14,"ASP")*100/R14)</f>
        <v>0</v>
      </c>
      <c r="EA14">
        <f>IF(R14=0,0,COUNTIF('2023 FR_imgsummary'!BC14:CA14,"BL")*100/R14)</f>
        <v>0</v>
      </c>
      <c r="EB14">
        <f>IF(R14=0,0,COUNTIF('2023 FR_imgsummary'!BC14:CA14,"BBD")*100/R14)</f>
        <v>0</v>
      </c>
      <c r="EC14">
        <f>IF(R14=0,0,COUNTIF('2023 FR_imgsummary'!BC14:CA14,"OD")*100/R14)</f>
        <v>0</v>
      </c>
      <c r="ED14">
        <f>IF(R14=0,0,COUNTIF('2023 FR_imgsummary'!BC14:CA14,"PLA")*100/R14)</f>
        <v>0</v>
      </c>
      <c r="EE14">
        <f>IF(R14=0,0,COUNTIF('2023 FR_imgsummary'!BC14:CA14,"WBD")*100/R14)</f>
        <v>0</v>
      </c>
      <c r="EF14">
        <f>IF(R14=0,0,COUNTIF('2023 FR_imgsummary'!BC14:CA14,"YBD")*100/R14)</f>
        <v>0</v>
      </c>
    </row>
    <row r="15" spans="1:136" x14ac:dyDescent="0.25">
      <c r="A15">
        <v>13</v>
      </c>
      <c r="B15" t="s">
        <v>110</v>
      </c>
      <c r="F15">
        <f>IF(R15=0,0,COUNTIF('2023 FR_imgsummary'!AD15:BB15,"C")*100/R15)</f>
        <v>0</v>
      </c>
      <c r="G15">
        <f>IF(R15=0,0,COUNTIF('2023 FR_imgsummary'!AD15:BB15,"G")*100/R15)</f>
        <v>0</v>
      </c>
      <c r="H15" s="31">
        <f>IF(R15=0,0,COUNTIF('2023 FR_imgsummary'!AD15:BB15,"S")*100/R15)</f>
        <v>4.166666666666667</v>
      </c>
      <c r="I15">
        <f>IF(R15=0,0,COUNTIF('2023 FR_imgsummary'!AD15:BB15,"Z")*100/R15)</f>
        <v>0</v>
      </c>
      <c r="J15" s="31">
        <f>IF(R15=0,0,COUNTIF('2023 FR_imgsummary'!AD15:BB15,"MA")*100/R15)</f>
        <v>70.833333333333329</v>
      </c>
      <c r="K15">
        <f>IF(R15=0,0,COUNTIF('2023 FR_imgsummary'!AD15:BB15,"OL")*100/R15)</f>
        <v>0</v>
      </c>
      <c r="L15">
        <f>IF(R15=0,0,COUNTIF('2023 FR_imgsummary'!AD15:BB15,"DCA")*100/R15)</f>
        <v>0</v>
      </c>
      <c r="M15">
        <f>IF(R15=0,0,COUNTIF('2023 FR_imgsummary'!AD15:BB15,"CA")*100/R15)</f>
        <v>0</v>
      </c>
      <c r="N15">
        <f>IF(R15=0,0,COUNTIF('2023 FR_imgsummary'!AD15:BB15,"DC")*100/R15)</f>
        <v>0</v>
      </c>
      <c r="O15" s="31">
        <f>IF(R15=0,0,COUNTIF('2023 FR_imgsummary'!AD15:BB15,"SPR")*100/R15)</f>
        <v>25</v>
      </c>
      <c r="P15">
        <f>IF(R15=0,0,COUNTIF('2023 FR_imgsummary'!AD15:BB15,"U")*100/R15)</f>
        <v>0</v>
      </c>
      <c r="Q15" s="31">
        <f>IF(R15=0,0,COUNTIF('2023 FR_imgsummary'!AD15:BB15,"TWS")*100/R15)</f>
        <v>4.166666666666667</v>
      </c>
      <c r="R15">
        <f>25-COUNTIF('2023 FR_imgsummary'!AD15:BB15,"TWS")</f>
        <v>24</v>
      </c>
      <c r="U15">
        <f>IF(R15=0,0,COUNTIF('2023 FR_imgsummary'!E15:AC15,"AC")*100/R15)</f>
        <v>0</v>
      </c>
      <c r="V15">
        <f>IF(R15=0,0,COUNTIF('2023 FR_imgsummary'!E15:AC15,"AP")*100/R15)</f>
        <v>0</v>
      </c>
      <c r="W15">
        <f>IF(R15=0,0,COUNTIF('2023 FR_imgsummary'!E15:AC15,"APR")*100/R15)</f>
        <v>0</v>
      </c>
      <c r="X15">
        <f>IF(R15=0,0,COUNTIF('2023 FR_imgsummary'!E15:AC15,"AA")*100/R15)</f>
        <v>0</v>
      </c>
      <c r="Y15">
        <f>IF(R15=0,0,COUNTIF('2023 FR_imgsummary'!E15:AC15,"AF")*100/R15)</f>
        <v>0</v>
      </c>
      <c r="Z15">
        <f>IF(R15=0,0,COUNTIF('2023 FR_imgsummary'!E15:AC15,"AG")*100/R15)</f>
        <v>0</v>
      </c>
      <c r="AA15">
        <f>IF(R15=0,0,COUNTIF('2023 FR_imgsummary'!E15:AC15,"AL")*100/R15)</f>
        <v>0</v>
      </c>
      <c r="AB15">
        <f>IF(R15=0,0,COUNTIF('2023 FR_imgsummary'!E15:AC15,"AT")*100/R15)</f>
        <v>0</v>
      </c>
      <c r="AC15">
        <f>IF(R15=0,0,COUNTIF('2023 FR_imgsummary'!E15:AC15,"AU")*100/R15)</f>
        <v>0</v>
      </c>
      <c r="AD15">
        <f>IF(R15=0,0,COUNTIF('2023 FR_imgsummary'!E15:AC15,"CB")*100/R15)</f>
        <v>0</v>
      </c>
      <c r="AE15">
        <f>IF(R15=0,0,COUNTIF('2023 FR_imgsummary'!E15:AC15,"CN")*100/R15)</f>
        <v>0</v>
      </c>
      <c r="AF15">
        <f>IF(R15=0,0,COUNTIF('2023 FR_imgsummary'!E15:AC15,"CORAL")*100/R15)</f>
        <v>0</v>
      </c>
      <c r="AG15">
        <f>IF(R15=0,0,COUNTIF('2023 FR_imgsummary'!E15:AC15,"CORJU")*100/R15)</f>
        <v>0</v>
      </c>
      <c r="AH15">
        <f>IF(R15=0,0,COUNTIF('2023 FR_imgsummary'!E15:AC15,"DCY")*100/R15)</f>
        <v>0</v>
      </c>
      <c r="AI15">
        <f>IF(R15=0,0,COUNTIF('2023 FR_imgsummary'!E15:AC15,"DST")*100/R15)</f>
        <v>0</v>
      </c>
      <c r="AJ15">
        <f>IF(R15=0,0,COUNTIF('2023 FR_imgsummary'!E15:AC15,"DSO")*100/R15)</f>
        <v>0</v>
      </c>
      <c r="AK15">
        <f>IF(R15=0,0,COUNTIF('2023 FR_imgsummary'!E15:AC15,"DC")*100/R15)</f>
        <v>0</v>
      </c>
      <c r="AL15">
        <f>IF(R15=0,0,COUNTIF('2023 FR_imgsummary'!E15:AC15,"DL")*100/R15)</f>
        <v>0</v>
      </c>
      <c r="AM15">
        <f>IF(R15=0,0,COUNTIF('2023 FR_imgsummary'!E15:AC15,"DS")*100/R15)</f>
        <v>0</v>
      </c>
      <c r="AN15">
        <f>IF(R15=0,0,COUNTIF('2023 FR_imgsummary'!E15:AC15,"EF")*100/R15)</f>
        <v>0</v>
      </c>
      <c r="AO15">
        <f>IF(R15=0,0,COUNTIF('2023 FR_imgsummary'!E15:AC15,"FF")*100/R15)</f>
        <v>0</v>
      </c>
      <c r="AP15">
        <f>IF(R15=0,0,COUNTIF('2023 FR_imgsummary'!E15:AC15,"IS")*100/R15)</f>
        <v>0</v>
      </c>
      <c r="AQ15">
        <f>IF(R15=0,0,COUNTIF('2023 FR_imgsummary'!E15:AC15,"LC")*100/R15)</f>
        <v>0</v>
      </c>
      <c r="AR15">
        <f>IF(R15=0,0,COUNTIF('2023 FR_imgsummary'!E15:AC15,"MD")*100/R15)</f>
        <v>0</v>
      </c>
      <c r="AS15">
        <f>IF(R15=0,0,COUNTIF('2023 FR_imgsummary'!E15:AC15,"MM")*100/R15)</f>
        <v>0</v>
      </c>
      <c r="AT15">
        <f>IF(R15=0,0,COUNTIF('2023 FR_imgsummary'!E15:AC15,"MAR")*100/R15)</f>
        <v>0</v>
      </c>
      <c r="AU15">
        <f>IF(R15=0,0,COUNTIF('2023 FR_imgsummary'!E15:AC15,"MME")*100/R15)</f>
        <v>0</v>
      </c>
      <c r="AV15">
        <f>IF(R15=0,0,COUNTIF('2023 FR_imgsummary'!E15:AC15,"MILA")*100/R15)</f>
        <v>0</v>
      </c>
      <c r="AW15">
        <f>IF(R15=0,0,COUNTIF('2023 FR_imgsummary'!E15:AC15,"MILC")*100/R15)</f>
        <v>0</v>
      </c>
      <c r="AX15">
        <f>IF(R15=0,0,COUNTIF('2023 FR_imgsummary'!E15:AC15,"MILS")*100/R15)</f>
        <v>0</v>
      </c>
      <c r="AY15">
        <f>IF(R15=0,0,COUNTIF('2023 FR_imgsummary'!E15:AC15,"MA")*100/R15)</f>
        <v>0</v>
      </c>
      <c r="AZ15">
        <f>IF(R15=0,0,COUNTIF('2023 FR_imgsummary'!E15:AC15,"MC")*100/R15)</f>
        <v>0</v>
      </c>
      <c r="BA15">
        <f>IF(R15=0,0,COUNTIF('2023 FR_imgsummary'!E15:AC15,"MFAV")*100/R15)</f>
        <v>0</v>
      </c>
      <c r="BB15">
        <f>IF(R15=0,0,COUNTIF('2023 FR_imgsummary'!E15:AC15,"MFRN")*100/R15)</f>
        <v>0</v>
      </c>
      <c r="BC15">
        <f>IF(R15=0,0,COUNTIF('2023 FR_imgsummary'!E15:AC15,"MAN")*100/R15)</f>
        <v>0</v>
      </c>
      <c r="BD15">
        <f>IF(R15=0,0,COUNTIF('2023 FR_imgsummary'!E15:AC15,"MAL")*100/R15)</f>
        <v>0</v>
      </c>
      <c r="BE15">
        <f>IF(R15=0,0,COUNTIF('2023 FR_imgsummary'!E15:AC15,"MDA")*100/R15)</f>
        <v>0</v>
      </c>
      <c r="BF15">
        <f>IF(R15=0,0,COUNTIF('2023 FR_imgsummary'!E15:AC15,"MF")*100/R15)</f>
        <v>0</v>
      </c>
      <c r="BG15">
        <f>IF(R15=0,0,COUNTIF('2023 FR_imgsummary'!E15:AC15,"ML")*100/R15)</f>
        <v>0</v>
      </c>
      <c r="BH15">
        <f>IF(R15=0,0,COUNTIF('2023 FR_imgsummary'!E15:AC15,"OD")*100/R15)</f>
        <v>0</v>
      </c>
      <c r="BI15">
        <f>IF(R15=0,0,COUNTIF('2023 FR_imgsummary'!E15:AC15,"PA")*100/R15)</f>
        <v>0</v>
      </c>
      <c r="BJ15">
        <f>IF(R15=0,0,COUNTIF('2023 FR_imgsummary'!E15:AC15,"PB")*100/R15)</f>
        <v>0</v>
      </c>
      <c r="BK15">
        <f>IF(R15=0,0,COUNTIF('2023 FR_imgsummary'!E15:AC15,"PD")*100/R15)</f>
        <v>0</v>
      </c>
      <c r="BL15">
        <f>IF(R15=0,0,COUNTIF('2023 FR_imgsummary'!E15:AC15,"PF")*100/R15)</f>
        <v>0</v>
      </c>
      <c r="BM15">
        <f>IF(R15=0,0,COUNTIF('2023 FR_imgsummary'!E15:AC15,"PP")*100/R15)</f>
        <v>0</v>
      </c>
      <c r="BN15">
        <f>IF(R15=0,0,COUNTIF('2023 FR_imgsummary'!E15:AC15,"SC")*100/R15)</f>
        <v>0</v>
      </c>
      <c r="BO15">
        <f>IF(R15=0,0,COUNTIF('2023 FR_imgsummary'!E15:AC15,"SL")*100/R15)</f>
        <v>0</v>
      </c>
      <c r="BP15">
        <f>IF(R15=0,0,COUNTIF('2023 FR_imgsummary'!E15:AC15,"SR")*100/R15)</f>
        <v>0</v>
      </c>
      <c r="BQ15">
        <f>IF(R15=0,0,COUNTIF('2023 FR_imgsummary'!E15:AC15,"SS")*100/R15)</f>
        <v>0</v>
      </c>
      <c r="BR15">
        <f>IF(R15=0,0,COUNTIF('2023 FR_imgsummary'!E15:AC15,"SB")*100/R15)</f>
        <v>0</v>
      </c>
      <c r="BS15">
        <f>IF(R15=0,0,COUNTIF('2023 FR_imgsummary'!E15:AC15,"SH")*100/R15)</f>
        <v>0</v>
      </c>
      <c r="BT15">
        <f>IF(R15=0,0,COUNTIF('2023 FR_imgsummary'!E15:AC15,"SM")*100/R15)</f>
        <v>0</v>
      </c>
      <c r="BU15">
        <f>IF(R15=0,0,COUNTIF('2023 FR_imgsummary'!E15:AC15,"TA")*100/R15)</f>
        <v>0</v>
      </c>
      <c r="BW15">
        <f>IF(R15=0,0,COUNTIF('2023 FR_imgsummary'!E15:AC15,"BRI")*100/R15)</f>
        <v>0</v>
      </c>
      <c r="BX15">
        <f>IF(R15=0,0,COUNTIF('2023 FR_imgsummary'!E15:AC15,"ERY")*100/R15)</f>
        <v>0</v>
      </c>
      <c r="BY15">
        <f>IF(R15=0,0,COUNTIF('2023 FR_imgsummary'!E15:AC15,"EUN")*100/R15)</f>
        <v>0</v>
      </c>
      <c r="BZ15">
        <f>IF(R15=0,0,COUNTIF('2023 FR_imgsummary'!E15:AC15,"GORG")*100/R15)</f>
        <v>0</v>
      </c>
      <c r="CA15">
        <f>IF(R15=0,0,COUNTIF('2023 FR_imgsummary'!E15:AC15,"ICIL")*100/R15)</f>
        <v>0</v>
      </c>
      <c r="CB15">
        <f>IF(R15=0,0,COUNTIF('2023 FR_imgsummary'!E15:AC15,"MUR")*100/R15)</f>
        <v>0</v>
      </c>
      <c r="CC15">
        <f>IF(R15=0,0,COUNTIF('2023 FR_imgsummary'!E15:AC15,"MOPS")*100/R15)</f>
        <v>0</v>
      </c>
      <c r="CD15">
        <f>IF(R15=0,0,COUNTIF('2023 FR_imgsummary'!E15:AC15,"PAURA")*100/R15)</f>
        <v>0</v>
      </c>
      <c r="CE15">
        <f>IF(R15=0,0,COUNTIF('2023 FR_imgsummary'!E15:AC15,"PRELA")*100/R15)</f>
        <v>0</v>
      </c>
      <c r="CF15">
        <f>IF(R15=0,0,COUNTIF('2023 FR_imgsummary'!E15:AC15,"PSDP")*100/R15)</f>
        <v>0</v>
      </c>
      <c r="CG15">
        <f>IF(R15=0,0,COUNTIF('2023 FR_imgsummary'!E15:AC15,"PSPT")*100/R15)</f>
        <v>0</v>
      </c>
      <c r="CH15">
        <f>IF(R15=0,0,COUNTIF('2023 FR_imgsummary'!E15:AC15,"PTER")*100/R15)</f>
        <v>0</v>
      </c>
      <c r="CJ15" s="31">
        <f>IF(R15=0,0,COUNTIF('2023 FR_imgsummary'!E15:AC15,"SPO")*100/R15)</f>
        <v>4.166666666666667</v>
      </c>
      <c r="CL15">
        <f>IF(R15=0,0,COUNTIF('2023 FR_imgsummary'!E15:AC15,"PAL")*100/R15)</f>
        <v>0</v>
      </c>
      <c r="CM15">
        <f>IF(R15=0,0,COUNTIF('2023 FR_imgsummary'!E15:AC15,"ZO")*100/R15)</f>
        <v>0</v>
      </c>
      <c r="CO15">
        <f>IF(R15=0,0,COUNTIF('2023 FR_imgsummary'!E15:AC15,"AMP")*100/R15)</f>
        <v>0</v>
      </c>
      <c r="CP15" s="31">
        <f>IF(R15=0,0,COUNTIF('2023 FR_imgsummary'!E15:AC15,"DICT")*100/R15)</f>
        <v>20.833333333333332</v>
      </c>
      <c r="CQ15">
        <f>IF(R15=0,0,COUNTIF('2023 FR_imgsummary'!E15:AC15,"HALI")*100/R15)</f>
        <v>0</v>
      </c>
      <c r="CR15">
        <f>IF(R15=0,0,COUNTIF('2023 FR_imgsummary'!E15:AC15,"LIAG")*100/R15)</f>
        <v>0</v>
      </c>
      <c r="CS15">
        <f>IF(R15=0,0,COUNTIF('2023 FR_imgsummary'!E15:AC15,"LOBO")*100/R15)</f>
        <v>0</v>
      </c>
      <c r="CT15">
        <f>IF(R15=0,0,COUNTIF('2023 FR_imgsummary'!E15:AC15,"MACA")*100/R15)</f>
        <v>0</v>
      </c>
      <c r="CU15">
        <f>IF(R15=0,0,COUNTIF('2023 FR_imgsummary'!E15:AC15,"PAD")*100/R15)</f>
        <v>0</v>
      </c>
      <c r="CV15">
        <f>IF(R15=0,0,COUNTIF('2023 FR_imgsummary'!E15:AC15,"POR")*100/R15)</f>
        <v>0</v>
      </c>
      <c r="CW15">
        <f>IF(R15=0,0,COUNTIF('2023 FR_imgsummary'!E15:AC15,"SARG")*100/R15)</f>
        <v>0</v>
      </c>
      <c r="CX15">
        <f>IF(R15=0,0,COUNTIF('2023 FR_imgsummary'!E15:AC15,"SCHIZ")*100/R15)</f>
        <v>0</v>
      </c>
      <c r="CY15">
        <f>IF(R15=0,0,COUNTIF('2023 FR_imgsummary'!E15:AC15,"STY")*100/R15)</f>
        <v>0</v>
      </c>
      <c r="CZ15">
        <f>IF(R15=0,0,COUNTIF('2023 FR_imgsummary'!E15:AC15,"TURB")*100/R15)</f>
        <v>0</v>
      </c>
      <c r="DA15" s="31">
        <f>IF(R15=0,0,COUNTIF('2023 FR_imgsummary'!E15:AC15,"TURF")*100/R15)</f>
        <v>50</v>
      </c>
      <c r="DB15">
        <f>IF(R15=0,0,COUNTIF('2023 FR_imgsummary'!E15:AC15,"WRAN")*100/R15)</f>
        <v>0</v>
      </c>
      <c r="DD15">
        <f>IF(R15=0,0,COUNTIF('2023 FR_imgsummary'!E15:AC15,"ASC")*100/R15)</f>
        <v>0</v>
      </c>
      <c r="DE15">
        <f>IF(R15=0,0,COUNTIF('2023 FR_imgsummary'!E15:AC15,"O")*100/R15)</f>
        <v>0</v>
      </c>
      <c r="DG15">
        <f>IF(R15=0,0,COUNTIF('2023 FR_imgsummary'!E15:AC15,"DCA")*100/R15)</f>
        <v>0</v>
      </c>
      <c r="DH15">
        <f>IF(R15=0,0,COUNTIF('2023 FR_imgsummary'!E15:AC15,"DG")*100/R15)</f>
        <v>0</v>
      </c>
      <c r="DI15">
        <f>IF(R15=0,0,COUNTIF('2023 FR_imgsummary'!E15:AC15,"ODC")*100/R15)</f>
        <v>0</v>
      </c>
      <c r="DJ15">
        <f>IF(R15=0,0,COUNTIF('2023 FR_imgsummary'!E15:AC15,"RDC")*100/R15)</f>
        <v>0</v>
      </c>
      <c r="DL15">
        <f>IF(R15=0,0,COUNTIF('2023 FR_imgsummary'!E15:AC15,"CALG")*100/R15)</f>
        <v>0</v>
      </c>
      <c r="DN15">
        <f>IF(R15=0,0,COUNTIF('2023 FR_imgsummary'!E15:AC15,"DCOR")*100/R15)</f>
        <v>0</v>
      </c>
      <c r="DP15" s="31">
        <f>IF(R15=0,0,COUNTIF('2023 FR_imgsummary'!E15:AC15,"P")*100/R15)</f>
        <v>16.666666666666668</v>
      </c>
      <c r="DQ15">
        <f>IF(R15=0,0,COUNTIF('2023 FR_imgsummary'!E15:AC15,"R")*100/R15)</f>
        <v>0</v>
      </c>
      <c r="DR15" s="31">
        <f>IF(R15=0,0,COUNTIF('2023 FR_imgsummary'!E15:AC15,"S")*100/R15)</f>
        <v>8.3333333333333339</v>
      </c>
      <c r="DT15">
        <f>IF(R15=0,0,COUNTIF('2023 FR_imgsummary'!E15:AC15,"UNK")*100/R15)</f>
        <v>0</v>
      </c>
      <c r="DV15">
        <f>COUNTIF('2023 FR_imgsummary'!E15:AC15,"SHAD")*100/25</f>
        <v>0</v>
      </c>
      <c r="DW15">
        <f>COUNTIF('2023 FR_imgsummary'!E15:AC15,"TAPE")*100/25</f>
        <v>0</v>
      </c>
      <c r="DX15" s="31">
        <f>COUNTIF('2023 FR_imgsummary'!E15:AC15,"WAND")*100/25</f>
        <v>4</v>
      </c>
      <c r="DZ15">
        <f>IF(R15=0,0,COUNTIF('2023 FR_imgsummary'!BC15:CA15,"ASP")*100/R15)</f>
        <v>0</v>
      </c>
      <c r="EA15">
        <f>IF(R15=0,0,COUNTIF('2023 FR_imgsummary'!BC15:CA15,"BL")*100/R15)</f>
        <v>0</v>
      </c>
      <c r="EB15">
        <f>IF(R15=0,0,COUNTIF('2023 FR_imgsummary'!BC15:CA15,"BBD")*100/R15)</f>
        <v>0</v>
      </c>
      <c r="EC15">
        <f>IF(R15=0,0,COUNTIF('2023 FR_imgsummary'!BC15:CA15,"OD")*100/R15)</f>
        <v>0</v>
      </c>
      <c r="ED15">
        <f>IF(R15=0,0,COUNTIF('2023 FR_imgsummary'!BC15:CA15,"PLA")*100/R15)</f>
        <v>0</v>
      </c>
      <c r="EE15">
        <f>IF(R15=0,0,COUNTIF('2023 FR_imgsummary'!BC15:CA15,"WBD")*100/R15)</f>
        <v>0</v>
      </c>
      <c r="EF15">
        <f>IF(R15=0,0,COUNTIF('2023 FR_imgsummary'!BC15:CA15,"YBD")*100/R15)</f>
        <v>0</v>
      </c>
    </row>
    <row r="16" spans="1:136" x14ac:dyDescent="0.25">
      <c r="A16">
        <v>14</v>
      </c>
      <c r="B16" t="s">
        <v>111</v>
      </c>
      <c r="F16">
        <f>IF(R16=0,0,COUNTIF('2023 FR_imgsummary'!AD16:BB16,"C")*100/R16)</f>
        <v>0</v>
      </c>
      <c r="G16">
        <f>IF(R16=0,0,COUNTIF('2023 FR_imgsummary'!AD16:BB16,"G")*100/R16)</f>
        <v>0</v>
      </c>
      <c r="H16">
        <f>IF(R16=0,0,COUNTIF('2023 FR_imgsummary'!AD16:BB16,"S")*100/R16)</f>
        <v>0</v>
      </c>
      <c r="I16">
        <f>IF(R16=0,0,COUNTIF('2023 FR_imgsummary'!AD16:BB16,"Z")*100/R16)</f>
        <v>0</v>
      </c>
      <c r="J16" s="31">
        <f>IF(R16=0,0,COUNTIF('2023 FR_imgsummary'!AD16:BB16,"MA")*100/R16)</f>
        <v>44</v>
      </c>
      <c r="K16">
        <f>IF(R16=0,0,COUNTIF('2023 FR_imgsummary'!AD16:BB16,"OL")*100/R16)</f>
        <v>0</v>
      </c>
      <c r="L16">
        <f>IF(R16=0,0,COUNTIF('2023 FR_imgsummary'!AD16:BB16,"DCA")*100/R16)</f>
        <v>0</v>
      </c>
      <c r="M16">
        <f>IF(R16=0,0,COUNTIF('2023 FR_imgsummary'!AD16:BB16,"CA")*100/R16)</f>
        <v>0</v>
      </c>
      <c r="N16">
        <f>IF(R16=0,0,COUNTIF('2023 FR_imgsummary'!AD16:BB16,"DC")*100/R16)</f>
        <v>0</v>
      </c>
      <c r="O16" s="31">
        <f>IF(R16=0,0,COUNTIF('2023 FR_imgsummary'!AD16:BB16,"SPR")*100/R16)</f>
        <v>56</v>
      </c>
      <c r="P16">
        <f>IF(R16=0,0,COUNTIF('2023 FR_imgsummary'!AD16:BB16,"U")*100/R16)</f>
        <v>0</v>
      </c>
      <c r="Q16">
        <f>IF(R16=0,0,COUNTIF('2023 FR_imgsummary'!AD16:BB16,"TWS")*100/R16)</f>
        <v>0</v>
      </c>
      <c r="R16">
        <f>25-COUNTIF('2023 FR_imgsummary'!AD16:BB16,"TWS")</f>
        <v>25</v>
      </c>
      <c r="U16">
        <f>IF(R16=0,0,COUNTIF('2023 FR_imgsummary'!E16:AC16,"AC")*100/R16)</f>
        <v>0</v>
      </c>
      <c r="V16">
        <f>IF(R16=0,0,COUNTIF('2023 FR_imgsummary'!E16:AC16,"AP")*100/R16)</f>
        <v>0</v>
      </c>
      <c r="W16">
        <f>IF(R16=0,0,COUNTIF('2023 FR_imgsummary'!E16:AC16,"APR")*100/R16)</f>
        <v>0</v>
      </c>
      <c r="X16">
        <f>IF(R16=0,0,COUNTIF('2023 FR_imgsummary'!E16:AC16,"AA")*100/R16)</f>
        <v>0</v>
      </c>
      <c r="Y16">
        <f>IF(R16=0,0,COUNTIF('2023 FR_imgsummary'!E16:AC16,"AF")*100/R16)</f>
        <v>0</v>
      </c>
      <c r="Z16">
        <f>IF(R16=0,0,COUNTIF('2023 FR_imgsummary'!E16:AC16,"AG")*100/R16)</f>
        <v>0</v>
      </c>
      <c r="AA16">
        <f>IF(R16=0,0,COUNTIF('2023 FR_imgsummary'!E16:AC16,"AL")*100/R16)</f>
        <v>0</v>
      </c>
      <c r="AB16">
        <f>IF(R16=0,0,COUNTIF('2023 FR_imgsummary'!E16:AC16,"AT")*100/R16)</f>
        <v>0</v>
      </c>
      <c r="AC16">
        <f>IF(R16=0,0,COUNTIF('2023 FR_imgsummary'!E16:AC16,"AU")*100/R16)</f>
        <v>0</v>
      </c>
      <c r="AD16">
        <f>IF(R16=0,0,COUNTIF('2023 FR_imgsummary'!E16:AC16,"CB")*100/R16)</f>
        <v>0</v>
      </c>
      <c r="AE16">
        <f>IF(R16=0,0,COUNTIF('2023 FR_imgsummary'!E16:AC16,"CN")*100/R16)</f>
        <v>0</v>
      </c>
      <c r="AF16">
        <f>IF(R16=0,0,COUNTIF('2023 FR_imgsummary'!E16:AC16,"CORAL")*100/R16)</f>
        <v>0</v>
      </c>
      <c r="AG16">
        <f>IF(R16=0,0,COUNTIF('2023 FR_imgsummary'!E16:AC16,"CORJU")*100/R16)</f>
        <v>0</v>
      </c>
      <c r="AH16">
        <f>IF(R16=0,0,COUNTIF('2023 FR_imgsummary'!E16:AC16,"DCY")*100/R16)</f>
        <v>0</v>
      </c>
      <c r="AI16">
        <f>IF(R16=0,0,COUNTIF('2023 FR_imgsummary'!E16:AC16,"DST")*100/R16)</f>
        <v>0</v>
      </c>
      <c r="AJ16">
        <f>IF(R16=0,0,COUNTIF('2023 FR_imgsummary'!E16:AC16,"DSO")*100/R16)</f>
        <v>0</v>
      </c>
      <c r="AK16">
        <f>IF(R16=0,0,COUNTIF('2023 FR_imgsummary'!E16:AC16,"DC")*100/R16)</f>
        <v>0</v>
      </c>
      <c r="AL16">
        <f>IF(R16=0,0,COUNTIF('2023 FR_imgsummary'!E16:AC16,"DL")*100/R16)</f>
        <v>0</v>
      </c>
      <c r="AM16">
        <f>IF(R16=0,0,COUNTIF('2023 FR_imgsummary'!E16:AC16,"DS")*100/R16)</f>
        <v>0</v>
      </c>
      <c r="AN16">
        <f>IF(R16=0,0,COUNTIF('2023 FR_imgsummary'!E16:AC16,"EF")*100/R16)</f>
        <v>0</v>
      </c>
      <c r="AO16">
        <f>IF(R16=0,0,COUNTIF('2023 FR_imgsummary'!E16:AC16,"FF")*100/R16)</f>
        <v>0</v>
      </c>
      <c r="AP16">
        <f>IF(R16=0,0,COUNTIF('2023 FR_imgsummary'!E16:AC16,"IS")*100/R16)</f>
        <v>0</v>
      </c>
      <c r="AQ16">
        <f>IF(R16=0,0,COUNTIF('2023 FR_imgsummary'!E16:AC16,"LC")*100/R16)</f>
        <v>0</v>
      </c>
      <c r="AR16">
        <f>IF(R16=0,0,COUNTIF('2023 FR_imgsummary'!E16:AC16,"MD")*100/R16)</f>
        <v>0</v>
      </c>
      <c r="AS16">
        <f>IF(R16=0,0,COUNTIF('2023 FR_imgsummary'!E16:AC16,"MM")*100/R16)</f>
        <v>0</v>
      </c>
      <c r="AT16">
        <f>IF(R16=0,0,COUNTIF('2023 FR_imgsummary'!E16:AC16,"MAR")*100/R16)</f>
        <v>0</v>
      </c>
      <c r="AU16">
        <f>IF(R16=0,0,COUNTIF('2023 FR_imgsummary'!E16:AC16,"MME")*100/R16)</f>
        <v>0</v>
      </c>
      <c r="AV16">
        <f>IF(R16=0,0,COUNTIF('2023 FR_imgsummary'!E16:AC16,"MILA")*100/R16)</f>
        <v>0</v>
      </c>
      <c r="AW16">
        <f>IF(R16=0,0,COUNTIF('2023 FR_imgsummary'!E16:AC16,"MILC")*100/R16)</f>
        <v>0</v>
      </c>
      <c r="AX16">
        <f>IF(R16=0,0,COUNTIF('2023 FR_imgsummary'!E16:AC16,"MILS")*100/R16)</f>
        <v>0</v>
      </c>
      <c r="AY16">
        <f>IF(R16=0,0,COUNTIF('2023 FR_imgsummary'!E16:AC16,"MA")*100/R16)</f>
        <v>0</v>
      </c>
      <c r="AZ16">
        <f>IF(R16=0,0,COUNTIF('2023 FR_imgsummary'!E16:AC16,"MC")*100/R16)</f>
        <v>0</v>
      </c>
      <c r="BA16">
        <f>IF(R16=0,0,COUNTIF('2023 FR_imgsummary'!E16:AC16,"MFAV")*100/R16)</f>
        <v>0</v>
      </c>
      <c r="BB16">
        <f>IF(R16=0,0,COUNTIF('2023 FR_imgsummary'!E16:AC16,"MFRN")*100/R16)</f>
        <v>0</v>
      </c>
      <c r="BC16">
        <f>IF(R16=0,0,COUNTIF('2023 FR_imgsummary'!E16:AC16,"MAN")*100/R16)</f>
        <v>0</v>
      </c>
      <c r="BD16">
        <f>IF(R16=0,0,COUNTIF('2023 FR_imgsummary'!E16:AC16,"MAL")*100/R16)</f>
        <v>0</v>
      </c>
      <c r="BE16">
        <f>IF(R16=0,0,COUNTIF('2023 FR_imgsummary'!E16:AC16,"MDA")*100/R16)</f>
        <v>0</v>
      </c>
      <c r="BF16">
        <f>IF(R16=0,0,COUNTIF('2023 FR_imgsummary'!E16:AC16,"MF")*100/R16)</f>
        <v>0</v>
      </c>
      <c r="BG16">
        <f>IF(R16=0,0,COUNTIF('2023 FR_imgsummary'!E16:AC16,"ML")*100/R16)</f>
        <v>0</v>
      </c>
      <c r="BH16">
        <f>IF(R16=0,0,COUNTIF('2023 FR_imgsummary'!E16:AC16,"OD")*100/R16)</f>
        <v>0</v>
      </c>
      <c r="BI16">
        <f>IF(R16=0,0,COUNTIF('2023 FR_imgsummary'!E16:AC16,"PA")*100/R16)</f>
        <v>0</v>
      </c>
      <c r="BJ16">
        <f>IF(R16=0,0,COUNTIF('2023 FR_imgsummary'!E16:AC16,"PB")*100/R16)</f>
        <v>0</v>
      </c>
      <c r="BK16">
        <f>IF(R16=0,0,COUNTIF('2023 FR_imgsummary'!E16:AC16,"PD")*100/R16)</f>
        <v>0</v>
      </c>
      <c r="BL16">
        <f>IF(R16=0,0,COUNTIF('2023 FR_imgsummary'!E16:AC16,"PF")*100/R16)</f>
        <v>0</v>
      </c>
      <c r="BM16">
        <f>IF(R16=0,0,COUNTIF('2023 FR_imgsummary'!E16:AC16,"PP")*100/R16)</f>
        <v>0</v>
      </c>
      <c r="BN16">
        <f>IF(R16=0,0,COUNTIF('2023 FR_imgsummary'!E16:AC16,"SC")*100/R16)</f>
        <v>0</v>
      </c>
      <c r="BO16">
        <f>IF(R16=0,0,COUNTIF('2023 FR_imgsummary'!E16:AC16,"SL")*100/R16)</f>
        <v>0</v>
      </c>
      <c r="BP16">
        <f>IF(R16=0,0,COUNTIF('2023 FR_imgsummary'!E16:AC16,"SR")*100/R16)</f>
        <v>0</v>
      </c>
      <c r="BQ16">
        <f>IF(R16=0,0,COUNTIF('2023 FR_imgsummary'!E16:AC16,"SS")*100/R16)</f>
        <v>0</v>
      </c>
      <c r="BR16">
        <f>IF(R16=0,0,COUNTIF('2023 FR_imgsummary'!E16:AC16,"SB")*100/R16)</f>
        <v>0</v>
      </c>
      <c r="BS16">
        <f>IF(R16=0,0,COUNTIF('2023 FR_imgsummary'!E16:AC16,"SH")*100/R16)</f>
        <v>0</v>
      </c>
      <c r="BT16">
        <f>IF(R16=0,0,COUNTIF('2023 FR_imgsummary'!E16:AC16,"SM")*100/R16)</f>
        <v>0</v>
      </c>
      <c r="BU16">
        <f>IF(R16=0,0,COUNTIF('2023 FR_imgsummary'!E16:AC16,"TA")*100/R16)</f>
        <v>0</v>
      </c>
      <c r="BW16">
        <f>IF(R16=0,0,COUNTIF('2023 FR_imgsummary'!E16:AC16,"BRI")*100/R16)</f>
        <v>0</v>
      </c>
      <c r="BX16">
        <f>IF(R16=0,0,COUNTIF('2023 FR_imgsummary'!E16:AC16,"ERY")*100/R16)</f>
        <v>0</v>
      </c>
      <c r="BY16">
        <f>IF(R16=0,0,COUNTIF('2023 FR_imgsummary'!E16:AC16,"EUN")*100/R16)</f>
        <v>0</v>
      </c>
      <c r="BZ16">
        <f>IF(R16=0,0,COUNTIF('2023 FR_imgsummary'!E16:AC16,"GORG")*100/R16)</f>
        <v>0</v>
      </c>
      <c r="CA16">
        <f>IF(R16=0,0,COUNTIF('2023 FR_imgsummary'!E16:AC16,"ICIL")*100/R16)</f>
        <v>0</v>
      </c>
      <c r="CB16">
        <f>IF(R16=0,0,COUNTIF('2023 FR_imgsummary'!E16:AC16,"MUR")*100/R16)</f>
        <v>0</v>
      </c>
      <c r="CC16">
        <f>IF(R16=0,0,COUNTIF('2023 FR_imgsummary'!E16:AC16,"MOPS")*100/R16)</f>
        <v>0</v>
      </c>
      <c r="CD16">
        <f>IF(R16=0,0,COUNTIF('2023 FR_imgsummary'!E16:AC16,"PAURA")*100/R16)</f>
        <v>0</v>
      </c>
      <c r="CE16">
        <f>IF(R16=0,0,COUNTIF('2023 FR_imgsummary'!E16:AC16,"PRELA")*100/R16)</f>
        <v>0</v>
      </c>
      <c r="CF16">
        <f>IF(R16=0,0,COUNTIF('2023 FR_imgsummary'!E16:AC16,"PSDP")*100/R16)</f>
        <v>0</v>
      </c>
      <c r="CG16">
        <f>IF(R16=0,0,COUNTIF('2023 FR_imgsummary'!E16:AC16,"PSPT")*100/R16)</f>
        <v>0</v>
      </c>
      <c r="CH16">
        <f>IF(R16=0,0,COUNTIF('2023 FR_imgsummary'!E16:AC16,"PTER")*100/R16)</f>
        <v>0</v>
      </c>
      <c r="CJ16">
        <f>IF(R16=0,0,COUNTIF('2023 FR_imgsummary'!E16:AC16,"SPO")*100/R16)</f>
        <v>0</v>
      </c>
      <c r="CL16">
        <f>IF(R16=0,0,COUNTIF('2023 FR_imgsummary'!E16:AC16,"PAL")*100/R16)</f>
        <v>0</v>
      </c>
      <c r="CM16">
        <f>IF(R16=0,0,COUNTIF('2023 FR_imgsummary'!E16:AC16,"ZO")*100/R16)</f>
        <v>0</v>
      </c>
      <c r="CO16">
        <f>IF(R16=0,0,COUNTIF('2023 FR_imgsummary'!E16:AC16,"AMP")*100/R16)</f>
        <v>0</v>
      </c>
      <c r="CP16" s="31">
        <f>IF(R16=0,0,COUNTIF('2023 FR_imgsummary'!E16:AC16,"DICT")*100/R16)</f>
        <v>4</v>
      </c>
      <c r="CQ16">
        <f>IF(R16=0,0,COUNTIF('2023 FR_imgsummary'!E16:AC16,"HALI")*100/R16)</f>
        <v>0</v>
      </c>
      <c r="CR16">
        <f>IF(R16=0,0,COUNTIF('2023 FR_imgsummary'!E16:AC16,"LIAG")*100/R16)</f>
        <v>0</v>
      </c>
      <c r="CS16">
        <f>IF(R16=0,0,COUNTIF('2023 FR_imgsummary'!E16:AC16,"LOBO")*100/R16)</f>
        <v>0</v>
      </c>
      <c r="CT16">
        <f>IF(R16=0,0,COUNTIF('2023 FR_imgsummary'!E16:AC16,"MACA")*100/R16)</f>
        <v>0</v>
      </c>
      <c r="CU16">
        <f>IF(R16=0,0,COUNTIF('2023 FR_imgsummary'!E16:AC16,"PAD")*100/R16)</f>
        <v>0</v>
      </c>
      <c r="CV16">
        <f>IF(R16=0,0,COUNTIF('2023 FR_imgsummary'!E16:AC16,"POR")*100/R16)</f>
        <v>0</v>
      </c>
      <c r="CW16">
        <f>IF(R16=0,0,COUNTIF('2023 FR_imgsummary'!E16:AC16,"SARG")*100/R16)</f>
        <v>0</v>
      </c>
      <c r="CX16">
        <f>IF(R16=0,0,COUNTIF('2023 FR_imgsummary'!E16:AC16,"SCHIZ")*100/R16)</f>
        <v>0</v>
      </c>
      <c r="CY16">
        <f>IF(R16=0,0,COUNTIF('2023 FR_imgsummary'!E16:AC16,"STY")*100/R16)</f>
        <v>0</v>
      </c>
      <c r="CZ16">
        <f>IF(R16=0,0,COUNTIF('2023 FR_imgsummary'!E16:AC16,"TURB")*100/R16)</f>
        <v>0</v>
      </c>
      <c r="DA16" s="31">
        <f>IF(R16=0,0,COUNTIF('2023 FR_imgsummary'!E16:AC16,"TURF")*100/R16)</f>
        <v>40</v>
      </c>
      <c r="DB16">
        <f>IF(R16=0,0,COUNTIF('2023 FR_imgsummary'!E16:AC16,"WRAN")*100/R16)</f>
        <v>0</v>
      </c>
      <c r="DD16">
        <f>IF(R16=0,0,COUNTIF('2023 FR_imgsummary'!E16:AC16,"ASC")*100/R16)</f>
        <v>0</v>
      </c>
      <c r="DE16">
        <f>IF(R16=0,0,COUNTIF('2023 FR_imgsummary'!E16:AC16,"O")*100/R16)</f>
        <v>0</v>
      </c>
      <c r="DG16">
        <f>IF(R16=0,0,COUNTIF('2023 FR_imgsummary'!E16:AC16,"DCA")*100/R16)</f>
        <v>0</v>
      </c>
      <c r="DH16">
        <f>IF(R16=0,0,COUNTIF('2023 FR_imgsummary'!E16:AC16,"DG")*100/R16)</f>
        <v>0</v>
      </c>
      <c r="DI16">
        <f>IF(R16=0,0,COUNTIF('2023 FR_imgsummary'!E16:AC16,"ODC")*100/R16)</f>
        <v>0</v>
      </c>
      <c r="DJ16">
        <f>IF(R16=0,0,COUNTIF('2023 FR_imgsummary'!E16:AC16,"RDC")*100/R16)</f>
        <v>0</v>
      </c>
      <c r="DL16">
        <f>IF(R16=0,0,COUNTIF('2023 FR_imgsummary'!E16:AC16,"CALG")*100/R16)</f>
        <v>0</v>
      </c>
      <c r="DN16">
        <f>IF(R16=0,0,COUNTIF('2023 FR_imgsummary'!E16:AC16,"DCOR")*100/R16)</f>
        <v>0</v>
      </c>
      <c r="DP16">
        <f>IF(R16=0,0,COUNTIF('2023 FR_imgsummary'!E16:AC16,"P")*100/R16)</f>
        <v>0</v>
      </c>
      <c r="DQ16">
        <f>IF(R16=0,0,COUNTIF('2023 FR_imgsummary'!E16:AC16,"R")*100/R16)</f>
        <v>0</v>
      </c>
      <c r="DR16" s="31">
        <f>IF(R16=0,0,COUNTIF('2023 FR_imgsummary'!E16:AC16,"S")*100/R16)</f>
        <v>56</v>
      </c>
      <c r="DT16">
        <f>IF(R16=0,0,COUNTIF('2023 FR_imgsummary'!E16:AC16,"UNK")*100/R16)</f>
        <v>0</v>
      </c>
      <c r="DV16">
        <f>COUNTIF('2023 FR_imgsummary'!E16:AC16,"SHAD")*100/25</f>
        <v>0</v>
      </c>
      <c r="DW16">
        <f>COUNTIF('2023 FR_imgsummary'!E16:AC16,"TAPE")*100/25</f>
        <v>0</v>
      </c>
      <c r="DX16">
        <f>COUNTIF('2023 FR_imgsummary'!E16:AC16,"WAND")*100/25</f>
        <v>0</v>
      </c>
      <c r="DZ16">
        <f>IF(R16=0,0,COUNTIF('2023 FR_imgsummary'!BC16:CA16,"ASP")*100/R16)</f>
        <v>0</v>
      </c>
      <c r="EA16">
        <f>IF(R16=0,0,COUNTIF('2023 FR_imgsummary'!BC16:CA16,"BL")*100/R16)</f>
        <v>0</v>
      </c>
      <c r="EB16">
        <f>IF(R16=0,0,COUNTIF('2023 FR_imgsummary'!BC16:CA16,"BBD")*100/R16)</f>
        <v>0</v>
      </c>
      <c r="EC16">
        <f>IF(R16=0,0,COUNTIF('2023 FR_imgsummary'!BC16:CA16,"OD")*100/R16)</f>
        <v>0</v>
      </c>
      <c r="ED16">
        <f>IF(R16=0,0,COUNTIF('2023 FR_imgsummary'!BC16:CA16,"PLA")*100/R16)</f>
        <v>0</v>
      </c>
      <c r="EE16">
        <f>IF(R16=0,0,COUNTIF('2023 FR_imgsummary'!BC16:CA16,"WBD")*100/R16)</f>
        <v>0</v>
      </c>
      <c r="EF16">
        <f>IF(R16=0,0,COUNTIF('2023 FR_imgsummary'!BC16:CA16,"YBD")*100/R16)</f>
        <v>0</v>
      </c>
    </row>
    <row r="17" spans="1:136" x14ac:dyDescent="0.25">
      <c r="A17">
        <v>15</v>
      </c>
      <c r="B17" t="s">
        <v>112</v>
      </c>
      <c r="F17">
        <f>IF(R17=0,0,COUNTIF('2023 FR_imgsummary'!AD17:BB17,"C")*100/R17)</f>
        <v>0</v>
      </c>
      <c r="G17">
        <f>IF(R17=0,0,COUNTIF('2023 FR_imgsummary'!AD17:BB17,"G")*100/R17)</f>
        <v>0</v>
      </c>
      <c r="H17">
        <f>IF(R17=0,0,COUNTIF('2023 FR_imgsummary'!AD17:BB17,"S")*100/R17)</f>
        <v>0</v>
      </c>
      <c r="I17">
        <f>IF(R17=0,0,COUNTIF('2023 FR_imgsummary'!AD17:BB17,"Z")*100/R17)</f>
        <v>0</v>
      </c>
      <c r="J17" s="31">
        <f>IF(R17=0,0,COUNTIF('2023 FR_imgsummary'!AD17:BB17,"MA")*100/R17)</f>
        <v>72.727272727272734</v>
      </c>
      <c r="K17">
        <f>IF(R17=0,0,COUNTIF('2023 FR_imgsummary'!AD17:BB17,"OL")*100/R17)</f>
        <v>0</v>
      </c>
      <c r="L17">
        <f>IF(R17=0,0,COUNTIF('2023 FR_imgsummary'!AD17:BB17,"DCA")*100/R17)</f>
        <v>0</v>
      </c>
      <c r="M17">
        <f>IF(R17=0,0,COUNTIF('2023 FR_imgsummary'!AD17:BB17,"CA")*100/R17)</f>
        <v>0</v>
      </c>
      <c r="N17">
        <f>IF(R17=0,0,COUNTIF('2023 FR_imgsummary'!AD17:BB17,"DC")*100/R17)</f>
        <v>0</v>
      </c>
      <c r="O17" s="31">
        <f>IF(R17=0,0,COUNTIF('2023 FR_imgsummary'!AD17:BB17,"SPR")*100/R17)</f>
        <v>27.272727272727273</v>
      </c>
      <c r="P17">
        <f>IF(R17=0,0,COUNTIF('2023 FR_imgsummary'!AD17:BB17,"U")*100/R17)</f>
        <v>0</v>
      </c>
      <c r="Q17" s="31">
        <f>IF(R17=0,0,COUNTIF('2023 FR_imgsummary'!AD17:BB17,"TWS")*100/R17)</f>
        <v>13.636363636363637</v>
      </c>
      <c r="R17">
        <f>25-COUNTIF('2023 FR_imgsummary'!AD17:BB17,"TWS")</f>
        <v>22</v>
      </c>
      <c r="U17">
        <f>IF(R17=0,0,COUNTIF('2023 FR_imgsummary'!E17:AC17,"AC")*100/R17)</f>
        <v>0</v>
      </c>
      <c r="V17">
        <f>IF(R17=0,0,COUNTIF('2023 FR_imgsummary'!E17:AC17,"AP")*100/R17)</f>
        <v>0</v>
      </c>
      <c r="W17">
        <f>IF(R17=0,0,COUNTIF('2023 FR_imgsummary'!E17:AC17,"APR")*100/R17)</f>
        <v>0</v>
      </c>
      <c r="X17">
        <f>IF(R17=0,0,COUNTIF('2023 FR_imgsummary'!E17:AC17,"AA")*100/R17)</f>
        <v>0</v>
      </c>
      <c r="Y17">
        <f>IF(R17=0,0,COUNTIF('2023 FR_imgsummary'!E17:AC17,"AF")*100/R17)</f>
        <v>0</v>
      </c>
      <c r="Z17">
        <f>IF(R17=0,0,COUNTIF('2023 FR_imgsummary'!E17:AC17,"AG")*100/R17)</f>
        <v>0</v>
      </c>
      <c r="AA17">
        <f>IF(R17=0,0,COUNTIF('2023 FR_imgsummary'!E17:AC17,"AL")*100/R17)</f>
        <v>0</v>
      </c>
      <c r="AB17">
        <f>IF(R17=0,0,COUNTIF('2023 FR_imgsummary'!E17:AC17,"AT")*100/R17)</f>
        <v>0</v>
      </c>
      <c r="AC17">
        <f>IF(R17=0,0,COUNTIF('2023 FR_imgsummary'!E17:AC17,"AU")*100/R17)</f>
        <v>0</v>
      </c>
      <c r="AD17">
        <f>IF(R17=0,0,COUNTIF('2023 FR_imgsummary'!E17:AC17,"CB")*100/R17)</f>
        <v>0</v>
      </c>
      <c r="AE17">
        <f>IF(R17=0,0,COUNTIF('2023 FR_imgsummary'!E17:AC17,"CN")*100/R17)</f>
        <v>0</v>
      </c>
      <c r="AF17">
        <f>IF(R17=0,0,COUNTIF('2023 FR_imgsummary'!E17:AC17,"CORAL")*100/R17)</f>
        <v>0</v>
      </c>
      <c r="AG17">
        <f>IF(R17=0,0,COUNTIF('2023 FR_imgsummary'!E17:AC17,"CORJU")*100/R17)</f>
        <v>0</v>
      </c>
      <c r="AH17">
        <f>IF(R17=0,0,COUNTIF('2023 FR_imgsummary'!E17:AC17,"DCY")*100/R17)</f>
        <v>0</v>
      </c>
      <c r="AI17">
        <f>IF(R17=0,0,COUNTIF('2023 FR_imgsummary'!E17:AC17,"DST")*100/R17)</f>
        <v>0</v>
      </c>
      <c r="AJ17">
        <f>IF(R17=0,0,COUNTIF('2023 FR_imgsummary'!E17:AC17,"DSO")*100/R17)</f>
        <v>0</v>
      </c>
      <c r="AK17">
        <f>IF(R17=0,0,COUNTIF('2023 FR_imgsummary'!E17:AC17,"DC")*100/R17)</f>
        <v>0</v>
      </c>
      <c r="AL17">
        <f>IF(R17=0,0,COUNTIF('2023 FR_imgsummary'!E17:AC17,"DL")*100/R17)</f>
        <v>0</v>
      </c>
      <c r="AM17">
        <f>IF(R17=0,0,COUNTIF('2023 FR_imgsummary'!E17:AC17,"DS")*100/R17)</f>
        <v>0</v>
      </c>
      <c r="AN17">
        <f>IF(R17=0,0,COUNTIF('2023 FR_imgsummary'!E17:AC17,"EF")*100/R17)</f>
        <v>0</v>
      </c>
      <c r="AO17">
        <f>IF(R17=0,0,COUNTIF('2023 FR_imgsummary'!E17:AC17,"FF")*100/R17)</f>
        <v>0</v>
      </c>
      <c r="AP17">
        <f>IF(R17=0,0,COUNTIF('2023 FR_imgsummary'!E17:AC17,"IS")*100/R17)</f>
        <v>0</v>
      </c>
      <c r="AQ17">
        <f>IF(R17=0,0,COUNTIF('2023 FR_imgsummary'!E17:AC17,"LC")*100/R17)</f>
        <v>0</v>
      </c>
      <c r="AR17">
        <f>IF(R17=0,0,COUNTIF('2023 FR_imgsummary'!E17:AC17,"MD")*100/R17)</f>
        <v>0</v>
      </c>
      <c r="AS17">
        <f>IF(R17=0,0,COUNTIF('2023 FR_imgsummary'!E17:AC17,"MM")*100/R17)</f>
        <v>0</v>
      </c>
      <c r="AT17">
        <f>IF(R17=0,0,COUNTIF('2023 FR_imgsummary'!E17:AC17,"MAR")*100/R17)</f>
        <v>0</v>
      </c>
      <c r="AU17">
        <f>IF(R17=0,0,COUNTIF('2023 FR_imgsummary'!E17:AC17,"MME")*100/R17)</f>
        <v>0</v>
      </c>
      <c r="AV17">
        <f>IF(R17=0,0,COUNTIF('2023 FR_imgsummary'!E17:AC17,"MILA")*100/R17)</f>
        <v>0</v>
      </c>
      <c r="AW17">
        <f>IF(R17=0,0,COUNTIF('2023 FR_imgsummary'!E17:AC17,"MILC")*100/R17)</f>
        <v>0</v>
      </c>
      <c r="AX17">
        <f>IF(R17=0,0,COUNTIF('2023 FR_imgsummary'!E17:AC17,"MILS")*100/R17)</f>
        <v>0</v>
      </c>
      <c r="AY17">
        <f>IF(R17=0,0,COUNTIF('2023 FR_imgsummary'!E17:AC17,"MA")*100/R17)</f>
        <v>0</v>
      </c>
      <c r="AZ17">
        <f>IF(R17=0,0,COUNTIF('2023 FR_imgsummary'!E17:AC17,"MC")*100/R17)</f>
        <v>0</v>
      </c>
      <c r="BA17">
        <f>IF(R17=0,0,COUNTIF('2023 FR_imgsummary'!E17:AC17,"MFAV")*100/R17)</f>
        <v>0</v>
      </c>
      <c r="BB17">
        <f>IF(R17=0,0,COUNTIF('2023 FR_imgsummary'!E17:AC17,"MFRN")*100/R17)</f>
        <v>0</v>
      </c>
      <c r="BC17">
        <f>IF(R17=0,0,COUNTIF('2023 FR_imgsummary'!E17:AC17,"MAN")*100/R17)</f>
        <v>0</v>
      </c>
      <c r="BD17">
        <f>IF(R17=0,0,COUNTIF('2023 FR_imgsummary'!E17:AC17,"MAL")*100/R17)</f>
        <v>0</v>
      </c>
      <c r="BE17">
        <f>IF(R17=0,0,COUNTIF('2023 FR_imgsummary'!E17:AC17,"MDA")*100/R17)</f>
        <v>0</v>
      </c>
      <c r="BF17">
        <f>IF(R17=0,0,COUNTIF('2023 FR_imgsummary'!E17:AC17,"MF")*100/R17)</f>
        <v>0</v>
      </c>
      <c r="BG17">
        <f>IF(R17=0,0,COUNTIF('2023 FR_imgsummary'!E17:AC17,"ML")*100/R17)</f>
        <v>0</v>
      </c>
      <c r="BH17">
        <f>IF(R17=0,0,COUNTIF('2023 FR_imgsummary'!E17:AC17,"OD")*100/R17)</f>
        <v>0</v>
      </c>
      <c r="BI17">
        <f>IF(R17=0,0,COUNTIF('2023 FR_imgsummary'!E17:AC17,"PA")*100/R17)</f>
        <v>0</v>
      </c>
      <c r="BJ17">
        <f>IF(R17=0,0,COUNTIF('2023 FR_imgsummary'!E17:AC17,"PB")*100/R17)</f>
        <v>0</v>
      </c>
      <c r="BK17">
        <f>IF(R17=0,0,COUNTIF('2023 FR_imgsummary'!E17:AC17,"PD")*100/R17)</f>
        <v>0</v>
      </c>
      <c r="BL17">
        <f>IF(R17=0,0,COUNTIF('2023 FR_imgsummary'!E17:AC17,"PF")*100/R17)</f>
        <v>0</v>
      </c>
      <c r="BM17">
        <f>IF(R17=0,0,COUNTIF('2023 FR_imgsummary'!E17:AC17,"PP")*100/R17)</f>
        <v>0</v>
      </c>
      <c r="BN17">
        <f>IF(R17=0,0,COUNTIF('2023 FR_imgsummary'!E17:AC17,"SC")*100/R17)</f>
        <v>0</v>
      </c>
      <c r="BO17">
        <f>IF(R17=0,0,COUNTIF('2023 FR_imgsummary'!E17:AC17,"SL")*100/R17)</f>
        <v>0</v>
      </c>
      <c r="BP17">
        <f>IF(R17=0,0,COUNTIF('2023 FR_imgsummary'!E17:AC17,"SR")*100/R17)</f>
        <v>0</v>
      </c>
      <c r="BQ17">
        <f>IF(R17=0,0,COUNTIF('2023 FR_imgsummary'!E17:AC17,"SS")*100/R17)</f>
        <v>0</v>
      </c>
      <c r="BR17">
        <f>IF(R17=0,0,COUNTIF('2023 FR_imgsummary'!E17:AC17,"SB")*100/R17)</f>
        <v>0</v>
      </c>
      <c r="BS17">
        <f>IF(R17=0,0,COUNTIF('2023 FR_imgsummary'!E17:AC17,"SH")*100/R17)</f>
        <v>0</v>
      </c>
      <c r="BT17">
        <f>IF(R17=0,0,COUNTIF('2023 FR_imgsummary'!E17:AC17,"SM")*100/R17)</f>
        <v>0</v>
      </c>
      <c r="BU17">
        <f>IF(R17=0,0,COUNTIF('2023 FR_imgsummary'!E17:AC17,"TA")*100/R17)</f>
        <v>0</v>
      </c>
      <c r="BW17">
        <f>IF(R17=0,0,COUNTIF('2023 FR_imgsummary'!E17:AC17,"BRI")*100/R17)</f>
        <v>0</v>
      </c>
      <c r="BX17">
        <f>IF(R17=0,0,COUNTIF('2023 FR_imgsummary'!E17:AC17,"ERY")*100/R17)</f>
        <v>0</v>
      </c>
      <c r="BY17">
        <f>IF(R17=0,0,COUNTIF('2023 FR_imgsummary'!E17:AC17,"EUN")*100/R17)</f>
        <v>0</v>
      </c>
      <c r="BZ17">
        <f>IF(R17=0,0,COUNTIF('2023 FR_imgsummary'!E17:AC17,"GORG")*100/R17)</f>
        <v>0</v>
      </c>
      <c r="CA17">
        <f>IF(R17=0,0,COUNTIF('2023 FR_imgsummary'!E17:AC17,"ICIL")*100/R17)</f>
        <v>0</v>
      </c>
      <c r="CB17">
        <f>IF(R17=0,0,COUNTIF('2023 FR_imgsummary'!E17:AC17,"MUR")*100/R17)</f>
        <v>0</v>
      </c>
      <c r="CC17">
        <f>IF(R17=0,0,COUNTIF('2023 FR_imgsummary'!E17:AC17,"MOPS")*100/R17)</f>
        <v>0</v>
      </c>
      <c r="CD17">
        <f>IF(R17=0,0,COUNTIF('2023 FR_imgsummary'!E17:AC17,"PAURA")*100/R17)</f>
        <v>0</v>
      </c>
      <c r="CE17">
        <f>IF(R17=0,0,COUNTIF('2023 FR_imgsummary'!E17:AC17,"PRELA")*100/R17)</f>
        <v>0</v>
      </c>
      <c r="CF17">
        <f>IF(R17=0,0,COUNTIF('2023 FR_imgsummary'!E17:AC17,"PSDP")*100/R17)</f>
        <v>0</v>
      </c>
      <c r="CG17">
        <f>IF(R17=0,0,COUNTIF('2023 FR_imgsummary'!E17:AC17,"PSPT")*100/R17)</f>
        <v>0</v>
      </c>
      <c r="CH17">
        <f>IF(R17=0,0,COUNTIF('2023 FR_imgsummary'!E17:AC17,"PTER")*100/R17)</f>
        <v>0</v>
      </c>
      <c r="CJ17">
        <f>IF(R17=0,0,COUNTIF('2023 FR_imgsummary'!E17:AC17,"SPO")*100/R17)</f>
        <v>0</v>
      </c>
      <c r="CL17">
        <f>IF(R17=0,0,COUNTIF('2023 FR_imgsummary'!E17:AC17,"PAL")*100/R17)</f>
        <v>0</v>
      </c>
      <c r="CM17">
        <f>IF(R17=0,0,COUNTIF('2023 FR_imgsummary'!E17:AC17,"ZO")*100/R17)</f>
        <v>0</v>
      </c>
      <c r="CO17">
        <f>IF(R17=0,0,COUNTIF('2023 FR_imgsummary'!E17:AC17,"AMP")*100/R17)</f>
        <v>0</v>
      </c>
      <c r="CP17" s="31">
        <f>IF(R17=0,0,COUNTIF('2023 FR_imgsummary'!E17:AC17,"DICT")*100/R17)</f>
        <v>13.636363636363637</v>
      </c>
      <c r="CQ17">
        <f>IF(R17=0,0,COUNTIF('2023 FR_imgsummary'!E17:AC17,"HALI")*100/R17)</f>
        <v>0</v>
      </c>
      <c r="CR17">
        <f>IF(R17=0,0,COUNTIF('2023 FR_imgsummary'!E17:AC17,"LIAG")*100/R17)</f>
        <v>0</v>
      </c>
      <c r="CS17">
        <f>IF(R17=0,0,COUNTIF('2023 FR_imgsummary'!E17:AC17,"LOBO")*100/R17)</f>
        <v>0</v>
      </c>
      <c r="CT17">
        <f>IF(R17=0,0,COUNTIF('2023 FR_imgsummary'!E17:AC17,"MACA")*100/R17)</f>
        <v>0</v>
      </c>
      <c r="CU17">
        <f>IF(R17=0,0,COUNTIF('2023 FR_imgsummary'!E17:AC17,"PAD")*100/R17)</f>
        <v>0</v>
      </c>
      <c r="CV17">
        <f>IF(R17=0,0,COUNTIF('2023 FR_imgsummary'!E17:AC17,"POR")*100/R17)</f>
        <v>0</v>
      </c>
      <c r="CW17">
        <f>IF(R17=0,0,COUNTIF('2023 FR_imgsummary'!E17:AC17,"SARG")*100/R17)</f>
        <v>0</v>
      </c>
      <c r="CX17">
        <f>IF(R17=0,0,COUNTIF('2023 FR_imgsummary'!E17:AC17,"SCHIZ")*100/R17)</f>
        <v>0</v>
      </c>
      <c r="CY17">
        <f>IF(R17=0,0,COUNTIF('2023 FR_imgsummary'!E17:AC17,"STY")*100/R17)</f>
        <v>0</v>
      </c>
      <c r="CZ17">
        <f>IF(R17=0,0,COUNTIF('2023 FR_imgsummary'!E17:AC17,"TURB")*100/R17)</f>
        <v>0</v>
      </c>
      <c r="DA17" s="31">
        <f>IF(R17=0,0,COUNTIF('2023 FR_imgsummary'!E17:AC17,"TURF")*100/R17)</f>
        <v>59.090909090909093</v>
      </c>
      <c r="DB17">
        <f>IF(R17=0,0,COUNTIF('2023 FR_imgsummary'!E17:AC17,"WRAN")*100/R17)</f>
        <v>0</v>
      </c>
      <c r="DD17">
        <f>IF(R17=0,0,COUNTIF('2023 FR_imgsummary'!E17:AC17,"ASC")*100/R17)</f>
        <v>0</v>
      </c>
      <c r="DE17">
        <f>IF(R17=0,0,COUNTIF('2023 FR_imgsummary'!E17:AC17,"O")*100/R17)</f>
        <v>0</v>
      </c>
      <c r="DG17">
        <f>IF(R17=0,0,COUNTIF('2023 FR_imgsummary'!E17:AC17,"DCA")*100/R17)</f>
        <v>0</v>
      </c>
      <c r="DH17">
        <f>IF(R17=0,0,COUNTIF('2023 FR_imgsummary'!E17:AC17,"DG")*100/R17)</f>
        <v>0</v>
      </c>
      <c r="DI17">
        <f>IF(R17=0,0,COUNTIF('2023 FR_imgsummary'!E17:AC17,"ODC")*100/R17)</f>
        <v>0</v>
      </c>
      <c r="DJ17">
        <f>IF(R17=0,0,COUNTIF('2023 FR_imgsummary'!E17:AC17,"RDC")*100/R17)</f>
        <v>0</v>
      </c>
      <c r="DL17">
        <f>IF(R17=0,0,COUNTIF('2023 FR_imgsummary'!E17:AC17,"CALG")*100/R17)</f>
        <v>0</v>
      </c>
      <c r="DN17">
        <f>IF(R17=0,0,COUNTIF('2023 FR_imgsummary'!E17:AC17,"DCOR")*100/R17)</f>
        <v>0</v>
      </c>
      <c r="DP17">
        <f>IF(R17=0,0,COUNTIF('2023 FR_imgsummary'!E17:AC17,"P")*100/R17)</f>
        <v>0</v>
      </c>
      <c r="DQ17">
        <f>IF(R17=0,0,COUNTIF('2023 FR_imgsummary'!E17:AC17,"R")*100/R17)</f>
        <v>0</v>
      </c>
      <c r="DR17" s="31">
        <f>IF(R17=0,0,COUNTIF('2023 FR_imgsummary'!E17:AC17,"S")*100/R17)</f>
        <v>27.272727272727273</v>
      </c>
      <c r="DT17">
        <f>IF(R17=0,0,COUNTIF('2023 FR_imgsummary'!E17:AC17,"UNK")*100/R17)</f>
        <v>0</v>
      </c>
      <c r="DV17">
        <f>COUNTIF('2023 FR_imgsummary'!E17:AC17,"SHAD")*100/25</f>
        <v>0</v>
      </c>
      <c r="DW17">
        <f>COUNTIF('2023 FR_imgsummary'!E17:AC17,"TAPE")*100/25</f>
        <v>0</v>
      </c>
      <c r="DX17" s="31">
        <f>COUNTIF('2023 FR_imgsummary'!E17:AC17,"WAND")*100/25</f>
        <v>12</v>
      </c>
      <c r="DZ17">
        <f>IF(R17=0,0,COUNTIF('2023 FR_imgsummary'!BC17:CA17,"ASP")*100/R17)</f>
        <v>0</v>
      </c>
      <c r="EA17">
        <f>IF(R17=0,0,COUNTIF('2023 FR_imgsummary'!BC17:CA17,"BL")*100/R17)</f>
        <v>0</v>
      </c>
      <c r="EB17">
        <f>IF(R17=0,0,COUNTIF('2023 FR_imgsummary'!BC17:CA17,"BBD")*100/R17)</f>
        <v>0</v>
      </c>
      <c r="EC17">
        <f>IF(R17=0,0,COUNTIF('2023 FR_imgsummary'!BC17:CA17,"OD")*100/R17)</f>
        <v>0</v>
      </c>
      <c r="ED17">
        <f>IF(R17=0,0,COUNTIF('2023 FR_imgsummary'!BC17:CA17,"PLA")*100/R17)</f>
        <v>0</v>
      </c>
      <c r="EE17">
        <f>IF(R17=0,0,COUNTIF('2023 FR_imgsummary'!BC17:CA17,"WBD")*100/R17)</f>
        <v>0</v>
      </c>
      <c r="EF17">
        <f>IF(R17=0,0,COUNTIF('2023 FR_imgsummary'!BC17:CA17,"YBD")*100/R17)</f>
        <v>0</v>
      </c>
    </row>
    <row r="18" spans="1:136" x14ac:dyDescent="0.25">
      <c r="A18">
        <v>16</v>
      </c>
      <c r="B18" t="s">
        <v>113</v>
      </c>
      <c r="F18">
        <f>IF(R18=0,0,COUNTIF('2023 FR_imgsummary'!AD18:BB18,"C")*100/R18)</f>
        <v>0</v>
      </c>
      <c r="G18">
        <f>IF(R18=0,0,COUNTIF('2023 FR_imgsummary'!AD18:BB18,"G")*100/R18)</f>
        <v>0</v>
      </c>
      <c r="H18" s="31">
        <f>IF(R18=0,0,COUNTIF('2023 FR_imgsummary'!AD18:BB18,"S")*100/R18)</f>
        <v>4.166666666666667</v>
      </c>
      <c r="I18">
        <f>IF(R18=0,0,COUNTIF('2023 FR_imgsummary'!AD18:BB18,"Z")*100/R18)</f>
        <v>0</v>
      </c>
      <c r="J18" s="31">
        <f>IF(R18=0,0,COUNTIF('2023 FR_imgsummary'!AD18:BB18,"MA")*100/R18)</f>
        <v>33.333333333333336</v>
      </c>
      <c r="K18">
        <f>IF(R18=0,0,COUNTIF('2023 FR_imgsummary'!AD18:BB18,"OL")*100/R18)</f>
        <v>0</v>
      </c>
      <c r="L18">
        <f>IF(R18=0,0,COUNTIF('2023 FR_imgsummary'!AD18:BB18,"DCA")*100/R18)</f>
        <v>0</v>
      </c>
      <c r="M18">
        <f>IF(R18=0,0,COUNTIF('2023 FR_imgsummary'!AD18:BB18,"CA")*100/R18)</f>
        <v>0</v>
      </c>
      <c r="N18">
        <f>IF(R18=0,0,COUNTIF('2023 FR_imgsummary'!AD18:BB18,"DC")*100/R18)</f>
        <v>0</v>
      </c>
      <c r="O18" s="31">
        <f>IF(R18=0,0,COUNTIF('2023 FR_imgsummary'!AD18:BB18,"SPR")*100/R18)</f>
        <v>62.5</v>
      </c>
      <c r="P18">
        <f>IF(R18=0,0,COUNTIF('2023 FR_imgsummary'!AD18:BB18,"U")*100/R18)</f>
        <v>0</v>
      </c>
      <c r="Q18" s="31">
        <f>IF(R18=0,0,COUNTIF('2023 FR_imgsummary'!AD18:BB18,"TWS")*100/R18)</f>
        <v>4.166666666666667</v>
      </c>
      <c r="R18">
        <f>25-COUNTIF('2023 FR_imgsummary'!AD18:BB18,"TWS")</f>
        <v>24</v>
      </c>
      <c r="U18">
        <f>IF(R18=0,0,COUNTIF('2023 FR_imgsummary'!E18:AC18,"AC")*100/R18)</f>
        <v>0</v>
      </c>
      <c r="V18">
        <f>IF(R18=0,0,COUNTIF('2023 FR_imgsummary'!E18:AC18,"AP")*100/R18)</f>
        <v>0</v>
      </c>
      <c r="W18">
        <f>IF(R18=0,0,COUNTIF('2023 FR_imgsummary'!E18:AC18,"APR")*100/R18)</f>
        <v>0</v>
      </c>
      <c r="X18">
        <f>IF(R18=0,0,COUNTIF('2023 FR_imgsummary'!E18:AC18,"AA")*100/R18)</f>
        <v>0</v>
      </c>
      <c r="Y18">
        <f>IF(R18=0,0,COUNTIF('2023 FR_imgsummary'!E18:AC18,"AF")*100/R18)</f>
        <v>0</v>
      </c>
      <c r="Z18">
        <f>IF(R18=0,0,COUNTIF('2023 FR_imgsummary'!E18:AC18,"AG")*100/R18)</f>
        <v>0</v>
      </c>
      <c r="AA18">
        <f>IF(R18=0,0,COUNTIF('2023 FR_imgsummary'!E18:AC18,"AL")*100/R18)</f>
        <v>0</v>
      </c>
      <c r="AB18">
        <f>IF(R18=0,0,COUNTIF('2023 FR_imgsummary'!E18:AC18,"AT")*100/R18)</f>
        <v>0</v>
      </c>
      <c r="AC18">
        <f>IF(R18=0,0,COUNTIF('2023 FR_imgsummary'!E18:AC18,"AU")*100/R18)</f>
        <v>0</v>
      </c>
      <c r="AD18">
        <f>IF(R18=0,0,COUNTIF('2023 FR_imgsummary'!E18:AC18,"CB")*100/R18)</f>
        <v>0</v>
      </c>
      <c r="AE18">
        <f>IF(R18=0,0,COUNTIF('2023 FR_imgsummary'!E18:AC18,"CN")*100/R18)</f>
        <v>0</v>
      </c>
      <c r="AF18">
        <f>IF(R18=0,0,COUNTIF('2023 FR_imgsummary'!E18:AC18,"CORAL")*100/R18)</f>
        <v>0</v>
      </c>
      <c r="AG18">
        <f>IF(R18=0,0,COUNTIF('2023 FR_imgsummary'!E18:AC18,"CORJU")*100/R18)</f>
        <v>0</v>
      </c>
      <c r="AH18">
        <f>IF(R18=0,0,COUNTIF('2023 FR_imgsummary'!E18:AC18,"DCY")*100/R18)</f>
        <v>0</v>
      </c>
      <c r="AI18">
        <f>IF(R18=0,0,COUNTIF('2023 FR_imgsummary'!E18:AC18,"DST")*100/R18)</f>
        <v>0</v>
      </c>
      <c r="AJ18">
        <f>IF(R18=0,0,COUNTIF('2023 FR_imgsummary'!E18:AC18,"DSO")*100/R18)</f>
        <v>0</v>
      </c>
      <c r="AK18">
        <f>IF(R18=0,0,COUNTIF('2023 FR_imgsummary'!E18:AC18,"DC")*100/R18)</f>
        <v>0</v>
      </c>
      <c r="AL18">
        <f>IF(R18=0,0,COUNTIF('2023 FR_imgsummary'!E18:AC18,"DL")*100/R18)</f>
        <v>0</v>
      </c>
      <c r="AM18">
        <f>IF(R18=0,0,COUNTIF('2023 FR_imgsummary'!E18:AC18,"DS")*100/R18)</f>
        <v>0</v>
      </c>
      <c r="AN18">
        <f>IF(R18=0,0,COUNTIF('2023 FR_imgsummary'!E18:AC18,"EF")*100/R18)</f>
        <v>0</v>
      </c>
      <c r="AO18">
        <f>IF(R18=0,0,COUNTIF('2023 FR_imgsummary'!E18:AC18,"FF")*100/R18)</f>
        <v>0</v>
      </c>
      <c r="AP18">
        <f>IF(R18=0,0,COUNTIF('2023 FR_imgsummary'!E18:AC18,"IS")*100/R18)</f>
        <v>0</v>
      </c>
      <c r="AQ18">
        <f>IF(R18=0,0,COUNTIF('2023 FR_imgsummary'!E18:AC18,"LC")*100/R18)</f>
        <v>0</v>
      </c>
      <c r="AR18">
        <f>IF(R18=0,0,COUNTIF('2023 FR_imgsummary'!E18:AC18,"MD")*100/R18)</f>
        <v>0</v>
      </c>
      <c r="AS18">
        <f>IF(R18=0,0,COUNTIF('2023 FR_imgsummary'!E18:AC18,"MM")*100/R18)</f>
        <v>0</v>
      </c>
      <c r="AT18">
        <f>IF(R18=0,0,COUNTIF('2023 FR_imgsummary'!E18:AC18,"MAR")*100/R18)</f>
        <v>0</v>
      </c>
      <c r="AU18">
        <f>IF(R18=0,0,COUNTIF('2023 FR_imgsummary'!E18:AC18,"MME")*100/R18)</f>
        <v>0</v>
      </c>
      <c r="AV18">
        <f>IF(R18=0,0,COUNTIF('2023 FR_imgsummary'!E18:AC18,"MILA")*100/R18)</f>
        <v>0</v>
      </c>
      <c r="AW18">
        <f>IF(R18=0,0,COUNTIF('2023 FR_imgsummary'!E18:AC18,"MILC")*100/R18)</f>
        <v>0</v>
      </c>
      <c r="AX18">
        <f>IF(R18=0,0,COUNTIF('2023 FR_imgsummary'!E18:AC18,"MILS")*100/R18)</f>
        <v>0</v>
      </c>
      <c r="AY18">
        <f>IF(R18=0,0,COUNTIF('2023 FR_imgsummary'!E18:AC18,"MA")*100/R18)</f>
        <v>0</v>
      </c>
      <c r="AZ18">
        <f>IF(R18=0,0,COUNTIF('2023 FR_imgsummary'!E18:AC18,"MC")*100/R18)</f>
        <v>0</v>
      </c>
      <c r="BA18">
        <f>IF(R18=0,0,COUNTIF('2023 FR_imgsummary'!E18:AC18,"MFAV")*100/R18)</f>
        <v>0</v>
      </c>
      <c r="BB18">
        <f>IF(R18=0,0,COUNTIF('2023 FR_imgsummary'!E18:AC18,"MFRN")*100/R18)</f>
        <v>0</v>
      </c>
      <c r="BC18">
        <f>IF(R18=0,0,COUNTIF('2023 FR_imgsummary'!E18:AC18,"MAN")*100/R18)</f>
        <v>0</v>
      </c>
      <c r="BD18">
        <f>IF(R18=0,0,COUNTIF('2023 FR_imgsummary'!E18:AC18,"MAL")*100/R18)</f>
        <v>0</v>
      </c>
      <c r="BE18">
        <f>IF(R18=0,0,COUNTIF('2023 FR_imgsummary'!E18:AC18,"MDA")*100/R18)</f>
        <v>0</v>
      </c>
      <c r="BF18">
        <f>IF(R18=0,0,COUNTIF('2023 FR_imgsummary'!E18:AC18,"MF")*100/R18)</f>
        <v>0</v>
      </c>
      <c r="BG18">
        <f>IF(R18=0,0,COUNTIF('2023 FR_imgsummary'!E18:AC18,"ML")*100/R18)</f>
        <v>0</v>
      </c>
      <c r="BH18">
        <f>IF(R18=0,0,COUNTIF('2023 FR_imgsummary'!E18:AC18,"OD")*100/R18)</f>
        <v>0</v>
      </c>
      <c r="BI18">
        <f>IF(R18=0,0,COUNTIF('2023 FR_imgsummary'!E18:AC18,"PA")*100/R18)</f>
        <v>0</v>
      </c>
      <c r="BJ18">
        <f>IF(R18=0,0,COUNTIF('2023 FR_imgsummary'!E18:AC18,"PB")*100/R18)</f>
        <v>0</v>
      </c>
      <c r="BK18">
        <f>IF(R18=0,0,COUNTIF('2023 FR_imgsummary'!E18:AC18,"PD")*100/R18)</f>
        <v>0</v>
      </c>
      <c r="BL18">
        <f>IF(R18=0,0,COUNTIF('2023 FR_imgsummary'!E18:AC18,"PF")*100/R18)</f>
        <v>0</v>
      </c>
      <c r="BM18">
        <f>IF(R18=0,0,COUNTIF('2023 FR_imgsummary'!E18:AC18,"PP")*100/R18)</f>
        <v>0</v>
      </c>
      <c r="BN18">
        <f>IF(R18=0,0,COUNTIF('2023 FR_imgsummary'!E18:AC18,"SC")*100/R18)</f>
        <v>0</v>
      </c>
      <c r="BO18">
        <f>IF(R18=0,0,COUNTIF('2023 FR_imgsummary'!E18:AC18,"SL")*100/R18)</f>
        <v>0</v>
      </c>
      <c r="BP18">
        <f>IF(R18=0,0,COUNTIF('2023 FR_imgsummary'!E18:AC18,"SR")*100/R18)</f>
        <v>0</v>
      </c>
      <c r="BQ18">
        <f>IF(R18=0,0,COUNTIF('2023 FR_imgsummary'!E18:AC18,"SS")*100/R18)</f>
        <v>0</v>
      </c>
      <c r="BR18">
        <f>IF(R18=0,0,COUNTIF('2023 FR_imgsummary'!E18:AC18,"SB")*100/R18)</f>
        <v>0</v>
      </c>
      <c r="BS18">
        <f>IF(R18=0,0,COUNTIF('2023 FR_imgsummary'!E18:AC18,"SH")*100/R18)</f>
        <v>0</v>
      </c>
      <c r="BT18">
        <f>IF(R18=0,0,COUNTIF('2023 FR_imgsummary'!E18:AC18,"SM")*100/R18)</f>
        <v>0</v>
      </c>
      <c r="BU18">
        <f>IF(R18=0,0,COUNTIF('2023 FR_imgsummary'!E18:AC18,"TA")*100/R18)</f>
        <v>0</v>
      </c>
      <c r="BW18">
        <f>IF(R18=0,0,COUNTIF('2023 FR_imgsummary'!E18:AC18,"BRI")*100/R18)</f>
        <v>0</v>
      </c>
      <c r="BX18">
        <f>IF(R18=0,0,COUNTIF('2023 FR_imgsummary'!E18:AC18,"ERY")*100/R18)</f>
        <v>0</v>
      </c>
      <c r="BY18">
        <f>IF(R18=0,0,COUNTIF('2023 FR_imgsummary'!E18:AC18,"EUN")*100/R18)</f>
        <v>0</v>
      </c>
      <c r="BZ18">
        <f>IF(R18=0,0,COUNTIF('2023 FR_imgsummary'!E18:AC18,"GORG")*100/R18)</f>
        <v>0</v>
      </c>
      <c r="CA18">
        <f>IF(R18=0,0,COUNTIF('2023 FR_imgsummary'!E18:AC18,"ICIL")*100/R18)</f>
        <v>0</v>
      </c>
      <c r="CB18">
        <f>IF(R18=0,0,COUNTIF('2023 FR_imgsummary'!E18:AC18,"MUR")*100/R18)</f>
        <v>0</v>
      </c>
      <c r="CC18">
        <f>IF(R18=0,0,COUNTIF('2023 FR_imgsummary'!E18:AC18,"MOPS")*100/R18)</f>
        <v>0</v>
      </c>
      <c r="CD18">
        <f>IF(R18=0,0,COUNTIF('2023 FR_imgsummary'!E18:AC18,"PAURA")*100/R18)</f>
        <v>0</v>
      </c>
      <c r="CE18">
        <f>IF(R18=0,0,COUNTIF('2023 FR_imgsummary'!E18:AC18,"PRELA")*100/R18)</f>
        <v>0</v>
      </c>
      <c r="CF18">
        <f>IF(R18=0,0,COUNTIF('2023 FR_imgsummary'!E18:AC18,"PSDP")*100/R18)</f>
        <v>0</v>
      </c>
      <c r="CG18">
        <f>IF(R18=0,0,COUNTIF('2023 FR_imgsummary'!E18:AC18,"PSPT")*100/R18)</f>
        <v>0</v>
      </c>
      <c r="CH18">
        <f>IF(R18=0,0,COUNTIF('2023 FR_imgsummary'!E18:AC18,"PTER")*100/R18)</f>
        <v>0</v>
      </c>
      <c r="CJ18" s="31">
        <f>IF(R18=0,0,COUNTIF('2023 FR_imgsummary'!E18:AC18,"SPO")*100/R18)</f>
        <v>4.166666666666667</v>
      </c>
      <c r="CL18">
        <f>IF(R18=0,0,COUNTIF('2023 FR_imgsummary'!E18:AC18,"PAL")*100/R18)</f>
        <v>0</v>
      </c>
      <c r="CM18">
        <f>IF(R18=0,0,COUNTIF('2023 FR_imgsummary'!E18:AC18,"ZO")*100/R18)</f>
        <v>0</v>
      </c>
      <c r="CO18">
        <f>IF(R18=0,0,COUNTIF('2023 FR_imgsummary'!E18:AC18,"AMP")*100/R18)</f>
        <v>0</v>
      </c>
      <c r="CP18" s="31">
        <f>IF(R18=0,0,COUNTIF('2023 FR_imgsummary'!E18:AC18,"DICT")*100/R18)</f>
        <v>8.3333333333333339</v>
      </c>
      <c r="CQ18">
        <f>IF(R18=0,0,COUNTIF('2023 FR_imgsummary'!E18:AC18,"HALI")*100/R18)</f>
        <v>0</v>
      </c>
      <c r="CR18">
        <f>IF(R18=0,0,COUNTIF('2023 FR_imgsummary'!E18:AC18,"LIAG")*100/R18)</f>
        <v>0</v>
      </c>
      <c r="CS18">
        <f>IF(R18=0,0,COUNTIF('2023 FR_imgsummary'!E18:AC18,"LOBO")*100/R18)</f>
        <v>0</v>
      </c>
      <c r="CT18">
        <f>IF(R18=0,0,COUNTIF('2023 FR_imgsummary'!E18:AC18,"MACA")*100/R18)</f>
        <v>0</v>
      </c>
      <c r="CU18">
        <f>IF(R18=0,0,COUNTIF('2023 FR_imgsummary'!E18:AC18,"PAD")*100/R18)</f>
        <v>0</v>
      </c>
      <c r="CV18">
        <f>IF(R18=0,0,COUNTIF('2023 FR_imgsummary'!E18:AC18,"POR")*100/R18)</f>
        <v>0</v>
      </c>
      <c r="CW18">
        <f>IF(R18=0,0,COUNTIF('2023 FR_imgsummary'!E18:AC18,"SARG")*100/R18)</f>
        <v>0</v>
      </c>
      <c r="CX18">
        <f>IF(R18=0,0,COUNTIF('2023 FR_imgsummary'!E18:AC18,"SCHIZ")*100/R18)</f>
        <v>0</v>
      </c>
      <c r="CY18">
        <f>IF(R18=0,0,COUNTIF('2023 FR_imgsummary'!E18:AC18,"STY")*100/R18)</f>
        <v>0</v>
      </c>
      <c r="CZ18">
        <f>IF(R18=0,0,COUNTIF('2023 FR_imgsummary'!E18:AC18,"TURB")*100/R18)</f>
        <v>0</v>
      </c>
      <c r="DA18" s="31">
        <f>IF(R18=0,0,COUNTIF('2023 FR_imgsummary'!E18:AC18,"TURF")*100/R18)</f>
        <v>25</v>
      </c>
      <c r="DB18">
        <f>IF(R18=0,0,COUNTIF('2023 FR_imgsummary'!E18:AC18,"WRAN")*100/R18)</f>
        <v>0</v>
      </c>
      <c r="DD18">
        <f>IF(R18=0,0,COUNTIF('2023 FR_imgsummary'!E18:AC18,"ASC")*100/R18)</f>
        <v>0</v>
      </c>
      <c r="DE18">
        <f>IF(R18=0,0,COUNTIF('2023 FR_imgsummary'!E18:AC18,"O")*100/R18)</f>
        <v>0</v>
      </c>
      <c r="DG18">
        <f>IF(R18=0,0,COUNTIF('2023 FR_imgsummary'!E18:AC18,"DCA")*100/R18)</f>
        <v>0</v>
      </c>
      <c r="DH18">
        <f>IF(R18=0,0,COUNTIF('2023 FR_imgsummary'!E18:AC18,"DG")*100/R18)</f>
        <v>0</v>
      </c>
      <c r="DI18">
        <f>IF(R18=0,0,COUNTIF('2023 FR_imgsummary'!E18:AC18,"ODC")*100/R18)</f>
        <v>0</v>
      </c>
      <c r="DJ18">
        <f>IF(R18=0,0,COUNTIF('2023 FR_imgsummary'!E18:AC18,"RDC")*100/R18)</f>
        <v>0</v>
      </c>
      <c r="DL18">
        <f>IF(R18=0,0,COUNTIF('2023 FR_imgsummary'!E18:AC18,"CALG")*100/R18)</f>
        <v>0</v>
      </c>
      <c r="DN18">
        <f>IF(R18=0,0,COUNTIF('2023 FR_imgsummary'!E18:AC18,"DCOR")*100/R18)</f>
        <v>0</v>
      </c>
      <c r="DP18">
        <f>IF(R18=0,0,COUNTIF('2023 FR_imgsummary'!E18:AC18,"P")*100/R18)</f>
        <v>0</v>
      </c>
      <c r="DQ18">
        <f>IF(R18=0,0,COUNTIF('2023 FR_imgsummary'!E18:AC18,"R")*100/R18)</f>
        <v>0</v>
      </c>
      <c r="DR18" s="31">
        <f>IF(R18=0,0,COUNTIF('2023 FR_imgsummary'!E18:AC18,"S")*100/R18)</f>
        <v>62.5</v>
      </c>
      <c r="DT18">
        <f>IF(R18=0,0,COUNTIF('2023 FR_imgsummary'!E18:AC18,"UNK")*100/R18)</f>
        <v>0</v>
      </c>
      <c r="DV18">
        <f>COUNTIF('2023 FR_imgsummary'!E18:AC18,"SHAD")*100/25</f>
        <v>0</v>
      </c>
      <c r="DW18">
        <f>COUNTIF('2023 FR_imgsummary'!E18:AC18,"TAPE")*100/25</f>
        <v>0</v>
      </c>
      <c r="DX18" s="31">
        <f>COUNTIF('2023 FR_imgsummary'!E18:AC18,"WAND")*100/25</f>
        <v>4</v>
      </c>
      <c r="DZ18">
        <f>IF(R18=0,0,COUNTIF('2023 FR_imgsummary'!BC18:CA18,"ASP")*100/R18)</f>
        <v>0</v>
      </c>
      <c r="EA18">
        <f>IF(R18=0,0,COUNTIF('2023 FR_imgsummary'!BC18:CA18,"BL")*100/R18)</f>
        <v>0</v>
      </c>
      <c r="EB18">
        <f>IF(R18=0,0,COUNTIF('2023 FR_imgsummary'!BC18:CA18,"BBD")*100/R18)</f>
        <v>0</v>
      </c>
      <c r="EC18">
        <f>IF(R18=0,0,COUNTIF('2023 FR_imgsummary'!BC18:CA18,"OD")*100/R18)</f>
        <v>0</v>
      </c>
      <c r="ED18">
        <f>IF(R18=0,0,COUNTIF('2023 FR_imgsummary'!BC18:CA18,"PLA")*100/R18)</f>
        <v>0</v>
      </c>
      <c r="EE18">
        <f>IF(R18=0,0,COUNTIF('2023 FR_imgsummary'!BC18:CA18,"WBD")*100/R18)</f>
        <v>0</v>
      </c>
      <c r="EF18">
        <f>IF(R18=0,0,COUNTIF('2023 FR_imgsummary'!BC18:CA18,"YBD")*100/R18)</f>
        <v>0</v>
      </c>
    </row>
    <row r="19" spans="1:136" x14ac:dyDescent="0.25">
      <c r="A19">
        <v>17</v>
      </c>
      <c r="B19" t="s">
        <v>114</v>
      </c>
      <c r="F19">
        <f>IF(R19=0,0,COUNTIF('2023 FR_imgsummary'!AD19:BB19,"C")*100/R19)</f>
        <v>0</v>
      </c>
      <c r="G19">
        <f>IF(R19=0,0,COUNTIF('2023 FR_imgsummary'!AD19:BB19,"G")*100/R19)</f>
        <v>0</v>
      </c>
      <c r="H19">
        <f>IF(R19=0,0,COUNTIF('2023 FR_imgsummary'!AD19:BB19,"S")*100/R19)</f>
        <v>0</v>
      </c>
      <c r="I19">
        <f>IF(R19=0,0,COUNTIF('2023 FR_imgsummary'!AD19:BB19,"Z")*100/R19)</f>
        <v>0</v>
      </c>
      <c r="J19" s="31">
        <f>IF(R19=0,0,COUNTIF('2023 FR_imgsummary'!AD19:BB19,"MA")*100/R19)</f>
        <v>68.181818181818187</v>
      </c>
      <c r="K19">
        <f>IF(R19=0,0,COUNTIF('2023 FR_imgsummary'!AD19:BB19,"OL")*100/R19)</f>
        <v>0</v>
      </c>
      <c r="L19">
        <f>IF(R19=0,0,COUNTIF('2023 FR_imgsummary'!AD19:BB19,"DCA")*100/R19)</f>
        <v>0</v>
      </c>
      <c r="M19">
        <f>IF(R19=0,0,COUNTIF('2023 FR_imgsummary'!AD19:BB19,"CA")*100/R19)</f>
        <v>0</v>
      </c>
      <c r="N19">
        <f>IF(R19=0,0,COUNTIF('2023 FR_imgsummary'!AD19:BB19,"DC")*100/R19)</f>
        <v>0</v>
      </c>
      <c r="O19" s="31">
        <f>IF(R19=0,0,COUNTIF('2023 FR_imgsummary'!AD19:BB19,"SPR")*100/R19)</f>
        <v>31.818181818181817</v>
      </c>
      <c r="P19">
        <f>IF(R19=0,0,COUNTIF('2023 FR_imgsummary'!AD19:BB19,"U")*100/R19)</f>
        <v>0</v>
      </c>
      <c r="Q19" s="31">
        <f>IF(R19=0,0,COUNTIF('2023 FR_imgsummary'!AD19:BB19,"TWS")*100/R19)</f>
        <v>13.636363636363637</v>
      </c>
      <c r="R19">
        <f>25-COUNTIF('2023 FR_imgsummary'!AD19:BB19,"TWS")</f>
        <v>22</v>
      </c>
      <c r="U19">
        <f>IF(R19=0,0,COUNTIF('2023 FR_imgsummary'!E19:AC19,"AC")*100/R19)</f>
        <v>0</v>
      </c>
      <c r="V19">
        <f>IF(R19=0,0,COUNTIF('2023 FR_imgsummary'!E19:AC19,"AP")*100/R19)</f>
        <v>0</v>
      </c>
      <c r="W19">
        <f>IF(R19=0,0,COUNTIF('2023 FR_imgsummary'!E19:AC19,"APR")*100/R19)</f>
        <v>0</v>
      </c>
      <c r="X19">
        <f>IF(R19=0,0,COUNTIF('2023 FR_imgsummary'!E19:AC19,"AA")*100/R19)</f>
        <v>0</v>
      </c>
      <c r="Y19">
        <f>IF(R19=0,0,COUNTIF('2023 FR_imgsummary'!E19:AC19,"AF")*100/R19)</f>
        <v>0</v>
      </c>
      <c r="Z19">
        <f>IF(R19=0,0,COUNTIF('2023 FR_imgsummary'!E19:AC19,"AG")*100/R19)</f>
        <v>0</v>
      </c>
      <c r="AA19">
        <f>IF(R19=0,0,COUNTIF('2023 FR_imgsummary'!E19:AC19,"AL")*100/R19)</f>
        <v>0</v>
      </c>
      <c r="AB19">
        <f>IF(R19=0,0,COUNTIF('2023 FR_imgsummary'!E19:AC19,"AT")*100/R19)</f>
        <v>0</v>
      </c>
      <c r="AC19">
        <f>IF(R19=0,0,COUNTIF('2023 FR_imgsummary'!E19:AC19,"AU")*100/R19)</f>
        <v>0</v>
      </c>
      <c r="AD19">
        <f>IF(R19=0,0,COUNTIF('2023 FR_imgsummary'!E19:AC19,"CB")*100/R19)</f>
        <v>0</v>
      </c>
      <c r="AE19">
        <f>IF(R19=0,0,COUNTIF('2023 FR_imgsummary'!E19:AC19,"CN")*100/R19)</f>
        <v>0</v>
      </c>
      <c r="AF19">
        <f>IF(R19=0,0,COUNTIF('2023 FR_imgsummary'!E19:AC19,"CORAL")*100/R19)</f>
        <v>0</v>
      </c>
      <c r="AG19">
        <f>IF(R19=0,0,COUNTIF('2023 FR_imgsummary'!E19:AC19,"CORJU")*100/R19)</f>
        <v>0</v>
      </c>
      <c r="AH19">
        <f>IF(R19=0,0,COUNTIF('2023 FR_imgsummary'!E19:AC19,"DCY")*100/R19)</f>
        <v>0</v>
      </c>
      <c r="AI19">
        <f>IF(R19=0,0,COUNTIF('2023 FR_imgsummary'!E19:AC19,"DST")*100/R19)</f>
        <v>0</v>
      </c>
      <c r="AJ19">
        <f>IF(R19=0,0,COUNTIF('2023 FR_imgsummary'!E19:AC19,"DSO")*100/R19)</f>
        <v>0</v>
      </c>
      <c r="AK19">
        <f>IF(R19=0,0,COUNTIF('2023 FR_imgsummary'!E19:AC19,"DC")*100/R19)</f>
        <v>0</v>
      </c>
      <c r="AL19">
        <f>IF(R19=0,0,COUNTIF('2023 FR_imgsummary'!E19:AC19,"DL")*100/R19)</f>
        <v>0</v>
      </c>
      <c r="AM19">
        <f>IF(R19=0,0,COUNTIF('2023 FR_imgsummary'!E19:AC19,"DS")*100/R19)</f>
        <v>0</v>
      </c>
      <c r="AN19">
        <f>IF(R19=0,0,COUNTIF('2023 FR_imgsummary'!E19:AC19,"EF")*100/R19)</f>
        <v>0</v>
      </c>
      <c r="AO19">
        <f>IF(R19=0,0,COUNTIF('2023 FR_imgsummary'!E19:AC19,"FF")*100/R19)</f>
        <v>0</v>
      </c>
      <c r="AP19">
        <f>IF(R19=0,0,COUNTIF('2023 FR_imgsummary'!E19:AC19,"IS")*100/R19)</f>
        <v>0</v>
      </c>
      <c r="AQ19">
        <f>IF(R19=0,0,COUNTIF('2023 FR_imgsummary'!E19:AC19,"LC")*100/R19)</f>
        <v>0</v>
      </c>
      <c r="AR19">
        <f>IF(R19=0,0,COUNTIF('2023 FR_imgsummary'!E19:AC19,"MD")*100/R19)</f>
        <v>0</v>
      </c>
      <c r="AS19">
        <f>IF(R19=0,0,COUNTIF('2023 FR_imgsummary'!E19:AC19,"MM")*100/R19)</f>
        <v>0</v>
      </c>
      <c r="AT19">
        <f>IF(R19=0,0,COUNTIF('2023 FR_imgsummary'!E19:AC19,"MAR")*100/R19)</f>
        <v>0</v>
      </c>
      <c r="AU19">
        <f>IF(R19=0,0,COUNTIF('2023 FR_imgsummary'!E19:AC19,"MME")*100/R19)</f>
        <v>0</v>
      </c>
      <c r="AV19">
        <f>IF(R19=0,0,COUNTIF('2023 FR_imgsummary'!E19:AC19,"MILA")*100/R19)</f>
        <v>0</v>
      </c>
      <c r="AW19">
        <f>IF(R19=0,0,COUNTIF('2023 FR_imgsummary'!E19:AC19,"MILC")*100/R19)</f>
        <v>0</v>
      </c>
      <c r="AX19">
        <f>IF(R19=0,0,COUNTIF('2023 FR_imgsummary'!E19:AC19,"MILS")*100/R19)</f>
        <v>0</v>
      </c>
      <c r="AY19">
        <f>IF(R19=0,0,COUNTIF('2023 FR_imgsummary'!E19:AC19,"MA")*100/R19)</f>
        <v>0</v>
      </c>
      <c r="AZ19">
        <f>IF(R19=0,0,COUNTIF('2023 FR_imgsummary'!E19:AC19,"MC")*100/R19)</f>
        <v>0</v>
      </c>
      <c r="BA19">
        <f>IF(R19=0,0,COUNTIF('2023 FR_imgsummary'!E19:AC19,"MFAV")*100/R19)</f>
        <v>0</v>
      </c>
      <c r="BB19">
        <f>IF(R19=0,0,COUNTIF('2023 FR_imgsummary'!E19:AC19,"MFRN")*100/R19)</f>
        <v>0</v>
      </c>
      <c r="BC19">
        <f>IF(R19=0,0,COUNTIF('2023 FR_imgsummary'!E19:AC19,"MAN")*100/R19)</f>
        <v>0</v>
      </c>
      <c r="BD19">
        <f>IF(R19=0,0,COUNTIF('2023 FR_imgsummary'!E19:AC19,"MAL")*100/R19)</f>
        <v>0</v>
      </c>
      <c r="BE19">
        <f>IF(R19=0,0,COUNTIF('2023 FR_imgsummary'!E19:AC19,"MDA")*100/R19)</f>
        <v>0</v>
      </c>
      <c r="BF19">
        <f>IF(R19=0,0,COUNTIF('2023 FR_imgsummary'!E19:AC19,"MF")*100/R19)</f>
        <v>0</v>
      </c>
      <c r="BG19">
        <f>IF(R19=0,0,COUNTIF('2023 FR_imgsummary'!E19:AC19,"ML")*100/R19)</f>
        <v>0</v>
      </c>
      <c r="BH19">
        <f>IF(R19=0,0,COUNTIF('2023 FR_imgsummary'!E19:AC19,"OD")*100/R19)</f>
        <v>0</v>
      </c>
      <c r="BI19">
        <f>IF(R19=0,0,COUNTIF('2023 FR_imgsummary'!E19:AC19,"PA")*100/R19)</f>
        <v>0</v>
      </c>
      <c r="BJ19">
        <f>IF(R19=0,0,COUNTIF('2023 FR_imgsummary'!E19:AC19,"PB")*100/R19)</f>
        <v>0</v>
      </c>
      <c r="BK19">
        <f>IF(R19=0,0,COUNTIF('2023 FR_imgsummary'!E19:AC19,"PD")*100/R19)</f>
        <v>0</v>
      </c>
      <c r="BL19">
        <f>IF(R19=0,0,COUNTIF('2023 FR_imgsummary'!E19:AC19,"PF")*100/R19)</f>
        <v>0</v>
      </c>
      <c r="BM19">
        <f>IF(R19=0,0,COUNTIF('2023 FR_imgsummary'!E19:AC19,"PP")*100/R19)</f>
        <v>0</v>
      </c>
      <c r="BN19">
        <f>IF(R19=0,0,COUNTIF('2023 FR_imgsummary'!E19:AC19,"SC")*100/R19)</f>
        <v>0</v>
      </c>
      <c r="BO19">
        <f>IF(R19=0,0,COUNTIF('2023 FR_imgsummary'!E19:AC19,"SL")*100/R19)</f>
        <v>0</v>
      </c>
      <c r="BP19">
        <f>IF(R19=0,0,COUNTIF('2023 FR_imgsummary'!E19:AC19,"SR")*100/R19)</f>
        <v>0</v>
      </c>
      <c r="BQ19">
        <f>IF(R19=0,0,COUNTIF('2023 FR_imgsummary'!E19:AC19,"SS")*100/R19)</f>
        <v>0</v>
      </c>
      <c r="BR19">
        <f>IF(R19=0,0,COUNTIF('2023 FR_imgsummary'!E19:AC19,"SB")*100/R19)</f>
        <v>0</v>
      </c>
      <c r="BS19">
        <f>IF(R19=0,0,COUNTIF('2023 FR_imgsummary'!E19:AC19,"SH")*100/R19)</f>
        <v>0</v>
      </c>
      <c r="BT19">
        <f>IF(R19=0,0,COUNTIF('2023 FR_imgsummary'!E19:AC19,"SM")*100/R19)</f>
        <v>0</v>
      </c>
      <c r="BU19">
        <f>IF(R19=0,0,COUNTIF('2023 FR_imgsummary'!E19:AC19,"TA")*100/R19)</f>
        <v>0</v>
      </c>
      <c r="BW19">
        <f>IF(R19=0,0,COUNTIF('2023 FR_imgsummary'!E19:AC19,"BRI")*100/R19)</f>
        <v>0</v>
      </c>
      <c r="BX19">
        <f>IF(R19=0,0,COUNTIF('2023 FR_imgsummary'!E19:AC19,"ERY")*100/R19)</f>
        <v>0</v>
      </c>
      <c r="BY19">
        <f>IF(R19=0,0,COUNTIF('2023 FR_imgsummary'!E19:AC19,"EUN")*100/R19)</f>
        <v>0</v>
      </c>
      <c r="BZ19">
        <f>IF(R19=0,0,COUNTIF('2023 FR_imgsummary'!E19:AC19,"GORG")*100/R19)</f>
        <v>0</v>
      </c>
      <c r="CA19">
        <f>IF(R19=0,0,COUNTIF('2023 FR_imgsummary'!E19:AC19,"ICIL")*100/R19)</f>
        <v>0</v>
      </c>
      <c r="CB19">
        <f>IF(R19=0,0,COUNTIF('2023 FR_imgsummary'!E19:AC19,"MUR")*100/R19)</f>
        <v>0</v>
      </c>
      <c r="CC19">
        <f>IF(R19=0,0,COUNTIF('2023 FR_imgsummary'!E19:AC19,"MOPS")*100/R19)</f>
        <v>0</v>
      </c>
      <c r="CD19">
        <f>IF(R19=0,0,COUNTIF('2023 FR_imgsummary'!E19:AC19,"PAURA")*100/R19)</f>
        <v>0</v>
      </c>
      <c r="CE19">
        <f>IF(R19=0,0,COUNTIF('2023 FR_imgsummary'!E19:AC19,"PRELA")*100/R19)</f>
        <v>0</v>
      </c>
      <c r="CF19">
        <f>IF(R19=0,0,COUNTIF('2023 FR_imgsummary'!E19:AC19,"PSDP")*100/R19)</f>
        <v>0</v>
      </c>
      <c r="CG19">
        <f>IF(R19=0,0,COUNTIF('2023 FR_imgsummary'!E19:AC19,"PSPT")*100/R19)</f>
        <v>0</v>
      </c>
      <c r="CH19">
        <f>IF(R19=0,0,COUNTIF('2023 FR_imgsummary'!E19:AC19,"PTER")*100/R19)</f>
        <v>0</v>
      </c>
      <c r="CJ19">
        <f>IF(R19=0,0,COUNTIF('2023 FR_imgsummary'!E19:AC19,"SPO")*100/R19)</f>
        <v>0</v>
      </c>
      <c r="CL19">
        <f>IF(R19=0,0,COUNTIF('2023 FR_imgsummary'!E19:AC19,"PAL")*100/R19)</f>
        <v>0</v>
      </c>
      <c r="CM19">
        <f>IF(R19=0,0,COUNTIF('2023 FR_imgsummary'!E19:AC19,"ZO")*100/R19)</f>
        <v>0</v>
      </c>
      <c r="CO19">
        <f>IF(R19=0,0,COUNTIF('2023 FR_imgsummary'!E19:AC19,"AMP")*100/R19)</f>
        <v>0</v>
      </c>
      <c r="CP19" s="31">
        <f>IF(R19=0,0,COUNTIF('2023 FR_imgsummary'!E19:AC19,"DICT")*100/R19)</f>
        <v>45.454545454545453</v>
      </c>
      <c r="CQ19">
        <f>IF(R19=0,0,COUNTIF('2023 FR_imgsummary'!E19:AC19,"HALI")*100/R19)</f>
        <v>0</v>
      </c>
      <c r="CR19">
        <f>IF(R19=0,0,COUNTIF('2023 FR_imgsummary'!E19:AC19,"LIAG")*100/R19)</f>
        <v>0</v>
      </c>
      <c r="CS19">
        <f>IF(R19=0,0,COUNTIF('2023 FR_imgsummary'!E19:AC19,"LOBO")*100/R19)</f>
        <v>0</v>
      </c>
      <c r="CT19">
        <f>IF(R19=0,0,COUNTIF('2023 FR_imgsummary'!E19:AC19,"MACA")*100/R19)</f>
        <v>0</v>
      </c>
      <c r="CU19">
        <f>IF(R19=0,0,COUNTIF('2023 FR_imgsummary'!E19:AC19,"PAD")*100/R19)</f>
        <v>0</v>
      </c>
      <c r="CV19">
        <f>IF(R19=0,0,COUNTIF('2023 FR_imgsummary'!E19:AC19,"POR")*100/R19)</f>
        <v>0</v>
      </c>
      <c r="CW19">
        <f>IF(R19=0,0,COUNTIF('2023 FR_imgsummary'!E19:AC19,"SARG")*100/R19)</f>
        <v>0</v>
      </c>
      <c r="CX19">
        <f>IF(R19=0,0,COUNTIF('2023 FR_imgsummary'!E19:AC19,"SCHIZ")*100/R19)</f>
        <v>0</v>
      </c>
      <c r="CY19">
        <f>IF(R19=0,0,COUNTIF('2023 FR_imgsummary'!E19:AC19,"STY")*100/R19)</f>
        <v>0</v>
      </c>
      <c r="CZ19">
        <f>IF(R19=0,0,COUNTIF('2023 FR_imgsummary'!E19:AC19,"TURB")*100/R19)</f>
        <v>0</v>
      </c>
      <c r="DA19" s="31">
        <f>IF(R19=0,0,COUNTIF('2023 FR_imgsummary'!E19:AC19,"TURF")*100/R19)</f>
        <v>22.727272727272727</v>
      </c>
      <c r="DB19">
        <f>IF(R19=0,0,COUNTIF('2023 FR_imgsummary'!E19:AC19,"WRAN")*100/R19)</f>
        <v>0</v>
      </c>
      <c r="DD19">
        <f>IF(R19=0,0,COUNTIF('2023 FR_imgsummary'!E19:AC19,"ASC")*100/R19)</f>
        <v>0</v>
      </c>
      <c r="DE19">
        <f>IF(R19=0,0,COUNTIF('2023 FR_imgsummary'!E19:AC19,"O")*100/R19)</f>
        <v>0</v>
      </c>
      <c r="DG19">
        <f>IF(R19=0,0,COUNTIF('2023 FR_imgsummary'!E19:AC19,"DCA")*100/R19)</f>
        <v>0</v>
      </c>
      <c r="DH19">
        <f>IF(R19=0,0,COUNTIF('2023 FR_imgsummary'!E19:AC19,"DG")*100/R19)</f>
        <v>0</v>
      </c>
      <c r="DI19">
        <f>IF(R19=0,0,COUNTIF('2023 FR_imgsummary'!E19:AC19,"ODC")*100/R19)</f>
        <v>0</v>
      </c>
      <c r="DJ19">
        <f>IF(R19=0,0,COUNTIF('2023 FR_imgsummary'!E19:AC19,"RDC")*100/R19)</f>
        <v>0</v>
      </c>
      <c r="DL19">
        <f>IF(R19=0,0,COUNTIF('2023 FR_imgsummary'!E19:AC19,"CALG")*100/R19)</f>
        <v>0</v>
      </c>
      <c r="DN19">
        <f>IF(R19=0,0,COUNTIF('2023 FR_imgsummary'!E19:AC19,"DCOR")*100/R19)</f>
        <v>0</v>
      </c>
      <c r="DP19">
        <f>IF(R19=0,0,COUNTIF('2023 FR_imgsummary'!E19:AC19,"P")*100/R19)</f>
        <v>0</v>
      </c>
      <c r="DQ19">
        <f>IF(R19=0,0,COUNTIF('2023 FR_imgsummary'!E19:AC19,"R")*100/R19)</f>
        <v>0</v>
      </c>
      <c r="DR19" s="31">
        <f>IF(R19=0,0,COUNTIF('2023 FR_imgsummary'!E19:AC19,"S")*100/R19)</f>
        <v>31.818181818181817</v>
      </c>
      <c r="DT19">
        <f>IF(R19=0,0,COUNTIF('2023 FR_imgsummary'!E19:AC19,"UNK")*100/R19)</f>
        <v>0</v>
      </c>
      <c r="DV19" s="31">
        <f>COUNTIF('2023 FR_imgsummary'!E19:AC19,"SHAD")*100/25</f>
        <v>4</v>
      </c>
      <c r="DW19">
        <f>COUNTIF('2023 FR_imgsummary'!E19:AC19,"TAPE")*100/25</f>
        <v>0</v>
      </c>
      <c r="DX19" s="31">
        <f>COUNTIF('2023 FR_imgsummary'!E19:AC19,"WAND")*100/25</f>
        <v>8</v>
      </c>
      <c r="DZ19">
        <f>IF(R19=0,0,COUNTIF('2023 FR_imgsummary'!BC19:CA19,"ASP")*100/R19)</f>
        <v>0</v>
      </c>
      <c r="EA19">
        <f>IF(R19=0,0,COUNTIF('2023 FR_imgsummary'!BC19:CA19,"BL")*100/R19)</f>
        <v>0</v>
      </c>
      <c r="EB19">
        <f>IF(R19=0,0,COUNTIF('2023 FR_imgsummary'!BC19:CA19,"BBD")*100/R19)</f>
        <v>0</v>
      </c>
      <c r="EC19">
        <f>IF(R19=0,0,COUNTIF('2023 FR_imgsummary'!BC19:CA19,"OD")*100/R19)</f>
        <v>0</v>
      </c>
      <c r="ED19">
        <f>IF(R19=0,0,COUNTIF('2023 FR_imgsummary'!BC19:CA19,"PLA")*100/R19)</f>
        <v>0</v>
      </c>
      <c r="EE19">
        <f>IF(R19=0,0,COUNTIF('2023 FR_imgsummary'!BC19:CA19,"WBD")*100/R19)</f>
        <v>0</v>
      </c>
      <c r="EF19">
        <f>IF(R19=0,0,COUNTIF('2023 FR_imgsummary'!BC19:CA19,"YBD")*100/R19)</f>
        <v>0</v>
      </c>
    </row>
    <row r="20" spans="1:136" x14ac:dyDescent="0.25">
      <c r="A20">
        <v>18</v>
      </c>
      <c r="B20" t="s">
        <v>115</v>
      </c>
      <c r="F20">
        <f>IF(R20=0,0,COUNTIF('2023 FR_imgsummary'!AD20:BB20,"C")*100/R20)</f>
        <v>0</v>
      </c>
      <c r="G20">
        <f>IF(R20=0,0,COUNTIF('2023 FR_imgsummary'!AD20:BB20,"G")*100/R20)</f>
        <v>0</v>
      </c>
      <c r="H20">
        <f>IF(R20=0,0,COUNTIF('2023 FR_imgsummary'!AD20:BB20,"S")*100/R20)</f>
        <v>0</v>
      </c>
      <c r="I20">
        <f>IF(R20=0,0,COUNTIF('2023 FR_imgsummary'!AD20:BB20,"Z")*100/R20)</f>
        <v>0</v>
      </c>
      <c r="J20" s="31">
        <f>IF(R20=0,0,COUNTIF('2023 FR_imgsummary'!AD20:BB20,"MA")*100/R20)</f>
        <v>50</v>
      </c>
      <c r="K20">
        <f>IF(R20=0,0,COUNTIF('2023 FR_imgsummary'!AD20:BB20,"OL")*100/R20)</f>
        <v>0</v>
      </c>
      <c r="L20">
        <f>IF(R20=0,0,COUNTIF('2023 FR_imgsummary'!AD20:BB20,"DCA")*100/R20)</f>
        <v>0</v>
      </c>
      <c r="M20">
        <f>IF(R20=0,0,COUNTIF('2023 FR_imgsummary'!AD20:BB20,"CA")*100/R20)</f>
        <v>0</v>
      </c>
      <c r="N20">
        <f>IF(R20=0,0,COUNTIF('2023 FR_imgsummary'!AD20:BB20,"DC")*100/R20)</f>
        <v>0</v>
      </c>
      <c r="O20" s="31">
        <f>IF(R20=0,0,COUNTIF('2023 FR_imgsummary'!AD20:BB20,"SPR")*100/R20)</f>
        <v>50</v>
      </c>
      <c r="P20">
        <f>IF(R20=0,0,COUNTIF('2023 FR_imgsummary'!AD20:BB20,"U")*100/R20)</f>
        <v>0</v>
      </c>
      <c r="Q20" s="31">
        <f>IF(R20=0,0,COUNTIF('2023 FR_imgsummary'!AD20:BB20,"TWS")*100/R20)</f>
        <v>4.166666666666667</v>
      </c>
      <c r="R20">
        <f>25-COUNTIF('2023 FR_imgsummary'!AD20:BB20,"TWS")</f>
        <v>24</v>
      </c>
      <c r="U20">
        <f>IF(R20=0,0,COUNTIF('2023 FR_imgsummary'!E20:AC20,"AC")*100/R20)</f>
        <v>0</v>
      </c>
      <c r="V20">
        <f>IF(R20=0,0,COUNTIF('2023 FR_imgsummary'!E20:AC20,"AP")*100/R20)</f>
        <v>0</v>
      </c>
      <c r="W20">
        <f>IF(R20=0,0,COUNTIF('2023 FR_imgsummary'!E20:AC20,"APR")*100/R20)</f>
        <v>0</v>
      </c>
      <c r="X20">
        <f>IF(R20=0,0,COUNTIF('2023 FR_imgsummary'!E20:AC20,"AA")*100/R20)</f>
        <v>0</v>
      </c>
      <c r="Y20">
        <f>IF(R20=0,0,COUNTIF('2023 FR_imgsummary'!E20:AC20,"AF")*100/R20)</f>
        <v>0</v>
      </c>
      <c r="Z20">
        <f>IF(R20=0,0,COUNTIF('2023 FR_imgsummary'!E20:AC20,"AG")*100/R20)</f>
        <v>0</v>
      </c>
      <c r="AA20">
        <f>IF(R20=0,0,COUNTIF('2023 FR_imgsummary'!E20:AC20,"AL")*100/R20)</f>
        <v>0</v>
      </c>
      <c r="AB20">
        <f>IF(R20=0,0,COUNTIF('2023 FR_imgsummary'!E20:AC20,"AT")*100/R20)</f>
        <v>0</v>
      </c>
      <c r="AC20">
        <f>IF(R20=0,0,COUNTIF('2023 FR_imgsummary'!E20:AC20,"AU")*100/R20)</f>
        <v>0</v>
      </c>
      <c r="AD20">
        <f>IF(R20=0,0,COUNTIF('2023 FR_imgsummary'!E20:AC20,"CB")*100/R20)</f>
        <v>0</v>
      </c>
      <c r="AE20">
        <f>IF(R20=0,0,COUNTIF('2023 FR_imgsummary'!E20:AC20,"CN")*100/R20)</f>
        <v>0</v>
      </c>
      <c r="AF20">
        <f>IF(R20=0,0,COUNTIF('2023 FR_imgsummary'!E20:AC20,"CORAL")*100/R20)</f>
        <v>0</v>
      </c>
      <c r="AG20">
        <f>IF(R20=0,0,COUNTIF('2023 FR_imgsummary'!E20:AC20,"CORJU")*100/R20)</f>
        <v>0</v>
      </c>
      <c r="AH20">
        <f>IF(R20=0,0,COUNTIF('2023 FR_imgsummary'!E20:AC20,"DCY")*100/R20)</f>
        <v>0</v>
      </c>
      <c r="AI20">
        <f>IF(R20=0,0,COUNTIF('2023 FR_imgsummary'!E20:AC20,"DST")*100/R20)</f>
        <v>0</v>
      </c>
      <c r="AJ20">
        <f>IF(R20=0,0,COUNTIF('2023 FR_imgsummary'!E20:AC20,"DSO")*100/R20)</f>
        <v>0</v>
      </c>
      <c r="AK20">
        <f>IF(R20=0,0,COUNTIF('2023 FR_imgsummary'!E20:AC20,"DC")*100/R20)</f>
        <v>0</v>
      </c>
      <c r="AL20">
        <f>IF(R20=0,0,COUNTIF('2023 FR_imgsummary'!E20:AC20,"DL")*100/R20)</f>
        <v>0</v>
      </c>
      <c r="AM20">
        <f>IF(R20=0,0,COUNTIF('2023 FR_imgsummary'!E20:AC20,"DS")*100/R20)</f>
        <v>0</v>
      </c>
      <c r="AN20">
        <f>IF(R20=0,0,COUNTIF('2023 FR_imgsummary'!E20:AC20,"EF")*100/R20)</f>
        <v>0</v>
      </c>
      <c r="AO20">
        <f>IF(R20=0,0,COUNTIF('2023 FR_imgsummary'!E20:AC20,"FF")*100/R20)</f>
        <v>0</v>
      </c>
      <c r="AP20">
        <f>IF(R20=0,0,COUNTIF('2023 FR_imgsummary'!E20:AC20,"IS")*100/R20)</f>
        <v>0</v>
      </c>
      <c r="AQ20">
        <f>IF(R20=0,0,COUNTIF('2023 FR_imgsummary'!E20:AC20,"LC")*100/R20)</f>
        <v>0</v>
      </c>
      <c r="AR20">
        <f>IF(R20=0,0,COUNTIF('2023 FR_imgsummary'!E20:AC20,"MD")*100/R20)</f>
        <v>0</v>
      </c>
      <c r="AS20">
        <f>IF(R20=0,0,COUNTIF('2023 FR_imgsummary'!E20:AC20,"MM")*100/R20)</f>
        <v>0</v>
      </c>
      <c r="AT20">
        <f>IF(R20=0,0,COUNTIF('2023 FR_imgsummary'!E20:AC20,"MAR")*100/R20)</f>
        <v>0</v>
      </c>
      <c r="AU20">
        <f>IF(R20=0,0,COUNTIF('2023 FR_imgsummary'!E20:AC20,"MME")*100/R20)</f>
        <v>0</v>
      </c>
      <c r="AV20">
        <f>IF(R20=0,0,COUNTIF('2023 FR_imgsummary'!E20:AC20,"MILA")*100/R20)</f>
        <v>0</v>
      </c>
      <c r="AW20">
        <f>IF(R20=0,0,COUNTIF('2023 FR_imgsummary'!E20:AC20,"MILC")*100/R20)</f>
        <v>0</v>
      </c>
      <c r="AX20">
        <f>IF(R20=0,0,COUNTIF('2023 FR_imgsummary'!E20:AC20,"MILS")*100/R20)</f>
        <v>0</v>
      </c>
      <c r="AY20">
        <f>IF(R20=0,0,COUNTIF('2023 FR_imgsummary'!E20:AC20,"MA")*100/R20)</f>
        <v>0</v>
      </c>
      <c r="AZ20">
        <f>IF(R20=0,0,COUNTIF('2023 FR_imgsummary'!E20:AC20,"MC")*100/R20)</f>
        <v>0</v>
      </c>
      <c r="BA20">
        <f>IF(R20=0,0,COUNTIF('2023 FR_imgsummary'!E20:AC20,"MFAV")*100/R20)</f>
        <v>0</v>
      </c>
      <c r="BB20">
        <f>IF(R20=0,0,COUNTIF('2023 FR_imgsummary'!E20:AC20,"MFRN")*100/R20)</f>
        <v>0</v>
      </c>
      <c r="BC20">
        <f>IF(R20=0,0,COUNTIF('2023 FR_imgsummary'!E20:AC20,"MAN")*100/R20)</f>
        <v>0</v>
      </c>
      <c r="BD20">
        <f>IF(R20=0,0,COUNTIF('2023 FR_imgsummary'!E20:AC20,"MAL")*100/R20)</f>
        <v>0</v>
      </c>
      <c r="BE20">
        <f>IF(R20=0,0,COUNTIF('2023 FR_imgsummary'!E20:AC20,"MDA")*100/R20)</f>
        <v>0</v>
      </c>
      <c r="BF20">
        <f>IF(R20=0,0,COUNTIF('2023 FR_imgsummary'!E20:AC20,"MF")*100/R20)</f>
        <v>0</v>
      </c>
      <c r="BG20">
        <f>IF(R20=0,0,COUNTIF('2023 FR_imgsummary'!E20:AC20,"ML")*100/R20)</f>
        <v>0</v>
      </c>
      <c r="BH20">
        <f>IF(R20=0,0,COUNTIF('2023 FR_imgsummary'!E20:AC20,"OD")*100/R20)</f>
        <v>0</v>
      </c>
      <c r="BI20">
        <f>IF(R20=0,0,COUNTIF('2023 FR_imgsummary'!E20:AC20,"PA")*100/R20)</f>
        <v>0</v>
      </c>
      <c r="BJ20">
        <f>IF(R20=0,0,COUNTIF('2023 FR_imgsummary'!E20:AC20,"PB")*100/R20)</f>
        <v>0</v>
      </c>
      <c r="BK20">
        <f>IF(R20=0,0,COUNTIF('2023 FR_imgsummary'!E20:AC20,"PD")*100/R20)</f>
        <v>0</v>
      </c>
      <c r="BL20">
        <f>IF(R20=0,0,COUNTIF('2023 FR_imgsummary'!E20:AC20,"PF")*100/R20)</f>
        <v>0</v>
      </c>
      <c r="BM20">
        <f>IF(R20=0,0,COUNTIF('2023 FR_imgsummary'!E20:AC20,"PP")*100/R20)</f>
        <v>0</v>
      </c>
      <c r="BN20">
        <f>IF(R20=0,0,COUNTIF('2023 FR_imgsummary'!E20:AC20,"SC")*100/R20)</f>
        <v>0</v>
      </c>
      <c r="BO20">
        <f>IF(R20=0,0,COUNTIF('2023 FR_imgsummary'!E20:AC20,"SL")*100/R20)</f>
        <v>0</v>
      </c>
      <c r="BP20">
        <f>IF(R20=0,0,COUNTIF('2023 FR_imgsummary'!E20:AC20,"SR")*100/R20)</f>
        <v>0</v>
      </c>
      <c r="BQ20">
        <f>IF(R20=0,0,COUNTIF('2023 FR_imgsummary'!E20:AC20,"SS")*100/R20)</f>
        <v>0</v>
      </c>
      <c r="BR20">
        <f>IF(R20=0,0,COUNTIF('2023 FR_imgsummary'!E20:AC20,"SB")*100/R20)</f>
        <v>0</v>
      </c>
      <c r="BS20">
        <f>IF(R20=0,0,COUNTIF('2023 FR_imgsummary'!E20:AC20,"SH")*100/R20)</f>
        <v>0</v>
      </c>
      <c r="BT20">
        <f>IF(R20=0,0,COUNTIF('2023 FR_imgsummary'!E20:AC20,"SM")*100/R20)</f>
        <v>0</v>
      </c>
      <c r="BU20">
        <f>IF(R20=0,0,COUNTIF('2023 FR_imgsummary'!E20:AC20,"TA")*100/R20)</f>
        <v>0</v>
      </c>
      <c r="BW20">
        <f>IF(R20=0,0,COUNTIF('2023 FR_imgsummary'!E20:AC20,"BRI")*100/R20)</f>
        <v>0</v>
      </c>
      <c r="BX20">
        <f>IF(R20=0,0,COUNTIF('2023 FR_imgsummary'!E20:AC20,"ERY")*100/R20)</f>
        <v>0</v>
      </c>
      <c r="BY20">
        <f>IF(R20=0,0,COUNTIF('2023 FR_imgsummary'!E20:AC20,"EUN")*100/R20)</f>
        <v>0</v>
      </c>
      <c r="BZ20">
        <f>IF(R20=0,0,COUNTIF('2023 FR_imgsummary'!E20:AC20,"GORG")*100/R20)</f>
        <v>0</v>
      </c>
      <c r="CA20">
        <f>IF(R20=0,0,COUNTIF('2023 FR_imgsummary'!E20:AC20,"ICIL")*100/R20)</f>
        <v>0</v>
      </c>
      <c r="CB20">
        <f>IF(R20=0,0,COUNTIF('2023 FR_imgsummary'!E20:AC20,"MUR")*100/R20)</f>
        <v>0</v>
      </c>
      <c r="CC20">
        <f>IF(R20=0,0,COUNTIF('2023 FR_imgsummary'!E20:AC20,"MOPS")*100/R20)</f>
        <v>0</v>
      </c>
      <c r="CD20">
        <f>IF(R20=0,0,COUNTIF('2023 FR_imgsummary'!E20:AC20,"PAURA")*100/R20)</f>
        <v>0</v>
      </c>
      <c r="CE20">
        <f>IF(R20=0,0,COUNTIF('2023 FR_imgsummary'!E20:AC20,"PRELA")*100/R20)</f>
        <v>0</v>
      </c>
      <c r="CF20">
        <f>IF(R20=0,0,COUNTIF('2023 FR_imgsummary'!E20:AC20,"PSDP")*100/R20)</f>
        <v>0</v>
      </c>
      <c r="CG20">
        <f>IF(R20=0,0,COUNTIF('2023 FR_imgsummary'!E20:AC20,"PSPT")*100/R20)</f>
        <v>0</v>
      </c>
      <c r="CH20">
        <f>IF(R20=0,0,COUNTIF('2023 FR_imgsummary'!E20:AC20,"PTER")*100/R20)</f>
        <v>0</v>
      </c>
      <c r="CJ20">
        <f>IF(R20=0,0,COUNTIF('2023 FR_imgsummary'!E20:AC20,"SPO")*100/R20)</f>
        <v>0</v>
      </c>
      <c r="CL20">
        <f>IF(R20=0,0,COUNTIF('2023 FR_imgsummary'!E20:AC20,"PAL")*100/R20)</f>
        <v>0</v>
      </c>
      <c r="CM20">
        <f>IF(R20=0,0,COUNTIF('2023 FR_imgsummary'!E20:AC20,"ZO")*100/R20)</f>
        <v>0</v>
      </c>
      <c r="CO20">
        <f>IF(R20=0,0,COUNTIF('2023 FR_imgsummary'!E20:AC20,"AMP")*100/R20)</f>
        <v>0</v>
      </c>
      <c r="CP20" s="31">
        <f>IF(R20=0,0,COUNTIF('2023 FR_imgsummary'!E20:AC20,"DICT")*100/R20)</f>
        <v>16.666666666666668</v>
      </c>
      <c r="CQ20">
        <f>IF(R20=0,0,COUNTIF('2023 FR_imgsummary'!E20:AC20,"HALI")*100/R20)</f>
        <v>0</v>
      </c>
      <c r="CR20">
        <f>IF(R20=0,0,COUNTIF('2023 FR_imgsummary'!E20:AC20,"LIAG")*100/R20)</f>
        <v>0</v>
      </c>
      <c r="CS20">
        <f>IF(R20=0,0,COUNTIF('2023 FR_imgsummary'!E20:AC20,"LOBO")*100/R20)</f>
        <v>0</v>
      </c>
      <c r="CT20">
        <f>IF(R20=0,0,COUNTIF('2023 FR_imgsummary'!E20:AC20,"MACA")*100/R20)</f>
        <v>0</v>
      </c>
      <c r="CU20">
        <f>IF(R20=0,0,COUNTIF('2023 FR_imgsummary'!E20:AC20,"PAD")*100/R20)</f>
        <v>0</v>
      </c>
      <c r="CV20">
        <f>IF(R20=0,0,COUNTIF('2023 FR_imgsummary'!E20:AC20,"POR")*100/R20)</f>
        <v>0</v>
      </c>
      <c r="CW20">
        <f>IF(R20=0,0,COUNTIF('2023 FR_imgsummary'!E20:AC20,"SARG")*100/R20)</f>
        <v>0</v>
      </c>
      <c r="CX20">
        <f>IF(R20=0,0,COUNTIF('2023 FR_imgsummary'!E20:AC20,"SCHIZ")*100/R20)</f>
        <v>0</v>
      </c>
      <c r="CY20">
        <f>IF(R20=0,0,COUNTIF('2023 FR_imgsummary'!E20:AC20,"STY")*100/R20)</f>
        <v>0</v>
      </c>
      <c r="CZ20">
        <f>IF(R20=0,0,COUNTIF('2023 FR_imgsummary'!E20:AC20,"TURB")*100/R20)</f>
        <v>0</v>
      </c>
      <c r="DA20" s="31">
        <f>IF(R20=0,0,COUNTIF('2023 FR_imgsummary'!E20:AC20,"TURF")*100/R20)</f>
        <v>33.333333333333336</v>
      </c>
      <c r="DB20">
        <f>IF(R20=0,0,COUNTIF('2023 FR_imgsummary'!E20:AC20,"WRAN")*100/R20)</f>
        <v>0</v>
      </c>
      <c r="DD20">
        <f>IF(R20=0,0,COUNTIF('2023 FR_imgsummary'!E20:AC20,"ASC")*100/R20)</f>
        <v>0</v>
      </c>
      <c r="DE20">
        <f>IF(R20=0,0,COUNTIF('2023 FR_imgsummary'!E20:AC20,"O")*100/R20)</f>
        <v>0</v>
      </c>
      <c r="DG20">
        <f>IF(R20=0,0,COUNTIF('2023 FR_imgsummary'!E20:AC20,"DCA")*100/R20)</f>
        <v>0</v>
      </c>
      <c r="DH20">
        <f>IF(R20=0,0,COUNTIF('2023 FR_imgsummary'!E20:AC20,"DG")*100/R20)</f>
        <v>0</v>
      </c>
      <c r="DI20">
        <f>IF(R20=0,0,COUNTIF('2023 FR_imgsummary'!E20:AC20,"ODC")*100/R20)</f>
        <v>0</v>
      </c>
      <c r="DJ20">
        <f>IF(R20=0,0,COUNTIF('2023 FR_imgsummary'!E20:AC20,"RDC")*100/R20)</f>
        <v>0</v>
      </c>
      <c r="DL20">
        <f>IF(R20=0,0,COUNTIF('2023 FR_imgsummary'!E20:AC20,"CALG")*100/R20)</f>
        <v>0</v>
      </c>
      <c r="DN20">
        <f>IF(R20=0,0,COUNTIF('2023 FR_imgsummary'!E20:AC20,"DCOR")*100/R20)</f>
        <v>0</v>
      </c>
      <c r="DP20">
        <f>IF(R20=0,0,COUNTIF('2023 FR_imgsummary'!E20:AC20,"P")*100/R20)</f>
        <v>0</v>
      </c>
      <c r="DQ20">
        <f>IF(R20=0,0,COUNTIF('2023 FR_imgsummary'!E20:AC20,"R")*100/R20)</f>
        <v>0</v>
      </c>
      <c r="DR20" s="31">
        <f>IF(R20=0,0,COUNTIF('2023 FR_imgsummary'!E20:AC20,"S")*100/R20)</f>
        <v>50</v>
      </c>
      <c r="DT20">
        <f>IF(R20=0,0,COUNTIF('2023 FR_imgsummary'!E20:AC20,"UNK")*100/R20)</f>
        <v>0</v>
      </c>
      <c r="DV20">
        <f>COUNTIF('2023 FR_imgsummary'!E20:AC20,"SHAD")*100/25</f>
        <v>0</v>
      </c>
      <c r="DW20">
        <f>COUNTIF('2023 FR_imgsummary'!E20:AC20,"TAPE")*100/25</f>
        <v>0</v>
      </c>
      <c r="DX20" s="31">
        <f>COUNTIF('2023 FR_imgsummary'!E20:AC20,"WAND")*100/25</f>
        <v>4</v>
      </c>
      <c r="DZ20">
        <f>IF(R20=0,0,COUNTIF('2023 FR_imgsummary'!BC20:CA20,"ASP")*100/R20)</f>
        <v>0</v>
      </c>
      <c r="EA20">
        <f>IF(R20=0,0,COUNTIF('2023 FR_imgsummary'!BC20:CA20,"BL")*100/R20)</f>
        <v>0</v>
      </c>
      <c r="EB20">
        <f>IF(R20=0,0,COUNTIF('2023 FR_imgsummary'!BC20:CA20,"BBD")*100/R20)</f>
        <v>0</v>
      </c>
      <c r="EC20">
        <f>IF(R20=0,0,COUNTIF('2023 FR_imgsummary'!BC20:CA20,"OD")*100/R20)</f>
        <v>0</v>
      </c>
      <c r="ED20">
        <f>IF(R20=0,0,COUNTIF('2023 FR_imgsummary'!BC20:CA20,"PLA")*100/R20)</f>
        <v>0</v>
      </c>
      <c r="EE20">
        <f>IF(R20=0,0,COUNTIF('2023 FR_imgsummary'!BC20:CA20,"WBD")*100/R20)</f>
        <v>0</v>
      </c>
      <c r="EF20">
        <f>IF(R20=0,0,COUNTIF('2023 FR_imgsummary'!BC20:CA20,"YBD")*100/R20)</f>
        <v>0</v>
      </c>
    </row>
    <row r="21" spans="1:136" x14ac:dyDescent="0.25">
      <c r="A21">
        <v>19</v>
      </c>
      <c r="B21" t="s">
        <v>116</v>
      </c>
      <c r="F21">
        <f>IF(R21=0,0,COUNTIF('2023 FR_imgsummary'!AD21:BB21,"C")*100/R21)</f>
        <v>0</v>
      </c>
      <c r="G21">
        <f>IF(R21=0,0,COUNTIF('2023 FR_imgsummary'!AD21:BB21,"G")*100/R21)</f>
        <v>0</v>
      </c>
      <c r="H21">
        <f>IF(R21=0,0,COUNTIF('2023 FR_imgsummary'!AD21:BB21,"S")*100/R21)</f>
        <v>0</v>
      </c>
      <c r="I21">
        <f>IF(R21=0,0,COUNTIF('2023 FR_imgsummary'!AD21:BB21,"Z")*100/R21)</f>
        <v>0</v>
      </c>
      <c r="J21" s="31">
        <f>IF(R21=0,0,COUNTIF('2023 FR_imgsummary'!AD21:BB21,"MA")*100/R21)</f>
        <v>50</v>
      </c>
      <c r="K21">
        <f>IF(R21=0,0,COUNTIF('2023 FR_imgsummary'!AD21:BB21,"OL")*100/R21)</f>
        <v>0</v>
      </c>
      <c r="L21">
        <f>IF(R21=0,0,COUNTIF('2023 FR_imgsummary'!AD21:BB21,"DCA")*100/R21)</f>
        <v>0</v>
      </c>
      <c r="M21">
        <f>IF(R21=0,0,COUNTIF('2023 FR_imgsummary'!AD21:BB21,"CA")*100/R21)</f>
        <v>0</v>
      </c>
      <c r="N21">
        <f>IF(R21=0,0,COUNTIF('2023 FR_imgsummary'!AD21:BB21,"DC")*100/R21)</f>
        <v>0</v>
      </c>
      <c r="O21" s="31">
        <f>IF(R21=0,0,COUNTIF('2023 FR_imgsummary'!AD21:BB21,"SPR")*100/R21)</f>
        <v>50</v>
      </c>
      <c r="P21">
        <f>IF(R21=0,0,COUNTIF('2023 FR_imgsummary'!AD21:BB21,"U")*100/R21)</f>
        <v>0</v>
      </c>
      <c r="Q21" s="31">
        <f>IF(R21=0,0,COUNTIF('2023 FR_imgsummary'!AD21:BB21,"TWS")*100/R21)</f>
        <v>4.166666666666667</v>
      </c>
      <c r="R21">
        <f>25-COUNTIF('2023 FR_imgsummary'!AD21:BB21,"TWS")</f>
        <v>24</v>
      </c>
      <c r="U21">
        <f>IF(R21=0,0,COUNTIF('2023 FR_imgsummary'!E21:AC21,"AC")*100/R21)</f>
        <v>0</v>
      </c>
      <c r="V21">
        <f>IF(R21=0,0,COUNTIF('2023 FR_imgsummary'!E21:AC21,"AP")*100/R21)</f>
        <v>0</v>
      </c>
      <c r="W21">
        <f>IF(R21=0,0,COUNTIF('2023 FR_imgsummary'!E21:AC21,"APR")*100/R21)</f>
        <v>0</v>
      </c>
      <c r="X21">
        <f>IF(R21=0,0,COUNTIF('2023 FR_imgsummary'!E21:AC21,"AA")*100/R21)</f>
        <v>0</v>
      </c>
      <c r="Y21">
        <f>IF(R21=0,0,COUNTIF('2023 FR_imgsummary'!E21:AC21,"AF")*100/R21)</f>
        <v>0</v>
      </c>
      <c r="Z21">
        <f>IF(R21=0,0,COUNTIF('2023 FR_imgsummary'!E21:AC21,"AG")*100/R21)</f>
        <v>0</v>
      </c>
      <c r="AA21">
        <f>IF(R21=0,0,COUNTIF('2023 FR_imgsummary'!E21:AC21,"AL")*100/R21)</f>
        <v>0</v>
      </c>
      <c r="AB21">
        <f>IF(R21=0,0,COUNTIF('2023 FR_imgsummary'!E21:AC21,"AT")*100/R21)</f>
        <v>0</v>
      </c>
      <c r="AC21">
        <f>IF(R21=0,0,COUNTIF('2023 FR_imgsummary'!E21:AC21,"AU")*100/R21)</f>
        <v>0</v>
      </c>
      <c r="AD21">
        <f>IF(R21=0,0,COUNTIF('2023 FR_imgsummary'!E21:AC21,"CB")*100/R21)</f>
        <v>0</v>
      </c>
      <c r="AE21">
        <f>IF(R21=0,0,COUNTIF('2023 FR_imgsummary'!E21:AC21,"CN")*100/R21)</f>
        <v>0</v>
      </c>
      <c r="AF21">
        <f>IF(R21=0,0,COUNTIF('2023 FR_imgsummary'!E21:AC21,"CORAL")*100/R21)</f>
        <v>0</v>
      </c>
      <c r="AG21">
        <f>IF(R21=0,0,COUNTIF('2023 FR_imgsummary'!E21:AC21,"CORJU")*100/R21)</f>
        <v>0</v>
      </c>
      <c r="AH21">
        <f>IF(R21=0,0,COUNTIF('2023 FR_imgsummary'!E21:AC21,"DCY")*100/R21)</f>
        <v>0</v>
      </c>
      <c r="AI21">
        <f>IF(R21=0,0,COUNTIF('2023 FR_imgsummary'!E21:AC21,"DST")*100/R21)</f>
        <v>0</v>
      </c>
      <c r="AJ21">
        <f>IF(R21=0,0,COUNTIF('2023 FR_imgsummary'!E21:AC21,"DSO")*100/R21)</f>
        <v>0</v>
      </c>
      <c r="AK21">
        <f>IF(R21=0,0,COUNTIF('2023 FR_imgsummary'!E21:AC21,"DC")*100/R21)</f>
        <v>0</v>
      </c>
      <c r="AL21">
        <f>IF(R21=0,0,COUNTIF('2023 FR_imgsummary'!E21:AC21,"DL")*100/R21)</f>
        <v>0</v>
      </c>
      <c r="AM21">
        <f>IF(R21=0,0,COUNTIF('2023 FR_imgsummary'!E21:AC21,"DS")*100/R21)</f>
        <v>0</v>
      </c>
      <c r="AN21">
        <f>IF(R21=0,0,COUNTIF('2023 FR_imgsummary'!E21:AC21,"EF")*100/R21)</f>
        <v>0</v>
      </c>
      <c r="AO21">
        <f>IF(R21=0,0,COUNTIF('2023 FR_imgsummary'!E21:AC21,"FF")*100/R21)</f>
        <v>0</v>
      </c>
      <c r="AP21">
        <f>IF(R21=0,0,COUNTIF('2023 FR_imgsummary'!E21:AC21,"IS")*100/R21)</f>
        <v>0</v>
      </c>
      <c r="AQ21">
        <f>IF(R21=0,0,COUNTIF('2023 FR_imgsummary'!E21:AC21,"LC")*100/R21)</f>
        <v>0</v>
      </c>
      <c r="AR21">
        <f>IF(R21=0,0,COUNTIF('2023 FR_imgsummary'!E21:AC21,"MD")*100/R21)</f>
        <v>0</v>
      </c>
      <c r="AS21">
        <f>IF(R21=0,0,COUNTIF('2023 FR_imgsummary'!E21:AC21,"MM")*100/R21)</f>
        <v>0</v>
      </c>
      <c r="AT21">
        <f>IF(R21=0,0,COUNTIF('2023 FR_imgsummary'!E21:AC21,"MAR")*100/R21)</f>
        <v>0</v>
      </c>
      <c r="AU21">
        <f>IF(R21=0,0,COUNTIF('2023 FR_imgsummary'!E21:AC21,"MME")*100/R21)</f>
        <v>0</v>
      </c>
      <c r="AV21">
        <f>IF(R21=0,0,COUNTIF('2023 FR_imgsummary'!E21:AC21,"MILA")*100/R21)</f>
        <v>0</v>
      </c>
      <c r="AW21">
        <f>IF(R21=0,0,COUNTIF('2023 FR_imgsummary'!E21:AC21,"MILC")*100/R21)</f>
        <v>0</v>
      </c>
      <c r="AX21">
        <f>IF(R21=0,0,COUNTIF('2023 FR_imgsummary'!E21:AC21,"MILS")*100/R21)</f>
        <v>0</v>
      </c>
      <c r="AY21">
        <f>IF(R21=0,0,COUNTIF('2023 FR_imgsummary'!E21:AC21,"MA")*100/R21)</f>
        <v>0</v>
      </c>
      <c r="AZ21">
        <f>IF(R21=0,0,COUNTIF('2023 FR_imgsummary'!E21:AC21,"MC")*100/R21)</f>
        <v>0</v>
      </c>
      <c r="BA21">
        <f>IF(R21=0,0,COUNTIF('2023 FR_imgsummary'!E21:AC21,"MFAV")*100/R21)</f>
        <v>0</v>
      </c>
      <c r="BB21">
        <f>IF(R21=0,0,COUNTIF('2023 FR_imgsummary'!E21:AC21,"MFRN")*100/R21)</f>
        <v>0</v>
      </c>
      <c r="BC21">
        <f>IF(R21=0,0,COUNTIF('2023 FR_imgsummary'!E21:AC21,"MAN")*100/R21)</f>
        <v>0</v>
      </c>
      <c r="BD21">
        <f>IF(R21=0,0,COUNTIF('2023 FR_imgsummary'!E21:AC21,"MAL")*100/R21)</f>
        <v>0</v>
      </c>
      <c r="BE21">
        <f>IF(R21=0,0,COUNTIF('2023 FR_imgsummary'!E21:AC21,"MDA")*100/R21)</f>
        <v>0</v>
      </c>
      <c r="BF21">
        <f>IF(R21=0,0,COUNTIF('2023 FR_imgsummary'!E21:AC21,"MF")*100/R21)</f>
        <v>0</v>
      </c>
      <c r="BG21">
        <f>IF(R21=0,0,COUNTIF('2023 FR_imgsummary'!E21:AC21,"ML")*100/R21)</f>
        <v>0</v>
      </c>
      <c r="BH21">
        <f>IF(R21=0,0,COUNTIF('2023 FR_imgsummary'!E21:AC21,"OD")*100/R21)</f>
        <v>0</v>
      </c>
      <c r="BI21">
        <f>IF(R21=0,0,COUNTIF('2023 FR_imgsummary'!E21:AC21,"PA")*100/R21)</f>
        <v>0</v>
      </c>
      <c r="BJ21">
        <f>IF(R21=0,0,COUNTIF('2023 FR_imgsummary'!E21:AC21,"PB")*100/R21)</f>
        <v>0</v>
      </c>
      <c r="BK21">
        <f>IF(R21=0,0,COUNTIF('2023 FR_imgsummary'!E21:AC21,"PD")*100/R21)</f>
        <v>0</v>
      </c>
      <c r="BL21">
        <f>IF(R21=0,0,COUNTIF('2023 FR_imgsummary'!E21:AC21,"PF")*100/R21)</f>
        <v>0</v>
      </c>
      <c r="BM21">
        <f>IF(R21=0,0,COUNTIF('2023 FR_imgsummary'!E21:AC21,"PP")*100/R21)</f>
        <v>0</v>
      </c>
      <c r="BN21">
        <f>IF(R21=0,0,COUNTIF('2023 FR_imgsummary'!E21:AC21,"SC")*100/R21)</f>
        <v>0</v>
      </c>
      <c r="BO21">
        <f>IF(R21=0,0,COUNTIF('2023 FR_imgsummary'!E21:AC21,"SL")*100/R21)</f>
        <v>0</v>
      </c>
      <c r="BP21">
        <f>IF(R21=0,0,COUNTIF('2023 FR_imgsummary'!E21:AC21,"SR")*100/R21)</f>
        <v>0</v>
      </c>
      <c r="BQ21">
        <f>IF(R21=0,0,COUNTIF('2023 FR_imgsummary'!E21:AC21,"SS")*100/R21)</f>
        <v>0</v>
      </c>
      <c r="BR21">
        <f>IF(R21=0,0,COUNTIF('2023 FR_imgsummary'!E21:AC21,"SB")*100/R21)</f>
        <v>0</v>
      </c>
      <c r="BS21">
        <f>IF(R21=0,0,COUNTIF('2023 FR_imgsummary'!E21:AC21,"SH")*100/R21)</f>
        <v>0</v>
      </c>
      <c r="BT21">
        <f>IF(R21=0,0,COUNTIF('2023 FR_imgsummary'!E21:AC21,"SM")*100/R21)</f>
        <v>0</v>
      </c>
      <c r="BU21">
        <f>IF(R21=0,0,COUNTIF('2023 FR_imgsummary'!E21:AC21,"TA")*100/R21)</f>
        <v>0</v>
      </c>
      <c r="BW21">
        <f>IF(R21=0,0,COUNTIF('2023 FR_imgsummary'!E21:AC21,"BRI")*100/R21)</f>
        <v>0</v>
      </c>
      <c r="BX21">
        <f>IF(R21=0,0,COUNTIF('2023 FR_imgsummary'!E21:AC21,"ERY")*100/R21)</f>
        <v>0</v>
      </c>
      <c r="BY21">
        <f>IF(R21=0,0,COUNTIF('2023 FR_imgsummary'!E21:AC21,"EUN")*100/R21)</f>
        <v>0</v>
      </c>
      <c r="BZ21">
        <f>IF(R21=0,0,COUNTIF('2023 FR_imgsummary'!E21:AC21,"GORG")*100/R21)</f>
        <v>0</v>
      </c>
      <c r="CA21">
        <f>IF(R21=0,0,COUNTIF('2023 FR_imgsummary'!E21:AC21,"ICIL")*100/R21)</f>
        <v>0</v>
      </c>
      <c r="CB21">
        <f>IF(R21=0,0,COUNTIF('2023 FR_imgsummary'!E21:AC21,"MUR")*100/R21)</f>
        <v>0</v>
      </c>
      <c r="CC21">
        <f>IF(R21=0,0,COUNTIF('2023 FR_imgsummary'!E21:AC21,"MOPS")*100/R21)</f>
        <v>0</v>
      </c>
      <c r="CD21">
        <f>IF(R21=0,0,COUNTIF('2023 FR_imgsummary'!E21:AC21,"PAURA")*100/R21)</f>
        <v>0</v>
      </c>
      <c r="CE21">
        <f>IF(R21=0,0,COUNTIF('2023 FR_imgsummary'!E21:AC21,"PRELA")*100/R21)</f>
        <v>0</v>
      </c>
      <c r="CF21">
        <f>IF(R21=0,0,COUNTIF('2023 FR_imgsummary'!E21:AC21,"PSDP")*100/R21)</f>
        <v>0</v>
      </c>
      <c r="CG21">
        <f>IF(R21=0,0,COUNTIF('2023 FR_imgsummary'!E21:AC21,"PSPT")*100/R21)</f>
        <v>0</v>
      </c>
      <c r="CH21">
        <f>IF(R21=0,0,COUNTIF('2023 FR_imgsummary'!E21:AC21,"PTER")*100/R21)</f>
        <v>0</v>
      </c>
      <c r="CJ21">
        <f>IF(R21=0,0,COUNTIF('2023 FR_imgsummary'!E21:AC21,"SPO")*100/R21)</f>
        <v>0</v>
      </c>
      <c r="CL21">
        <f>IF(R21=0,0,COUNTIF('2023 FR_imgsummary'!E21:AC21,"PAL")*100/R21)</f>
        <v>0</v>
      </c>
      <c r="CM21">
        <f>IF(R21=0,0,COUNTIF('2023 FR_imgsummary'!E21:AC21,"ZO")*100/R21)</f>
        <v>0</v>
      </c>
      <c r="CO21">
        <f>IF(R21=0,0,COUNTIF('2023 FR_imgsummary'!E21:AC21,"AMP")*100/R21)</f>
        <v>0</v>
      </c>
      <c r="CP21" s="31">
        <f>IF(R21=0,0,COUNTIF('2023 FR_imgsummary'!E21:AC21,"DICT")*100/R21)</f>
        <v>12.5</v>
      </c>
      <c r="CQ21">
        <f>IF(R21=0,0,COUNTIF('2023 FR_imgsummary'!E21:AC21,"HALI")*100/R21)</f>
        <v>0</v>
      </c>
      <c r="CR21">
        <f>IF(R21=0,0,COUNTIF('2023 FR_imgsummary'!E21:AC21,"LIAG")*100/R21)</f>
        <v>0</v>
      </c>
      <c r="CS21">
        <f>IF(R21=0,0,COUNTIF('2023 FR_imgsummary'!E21:AC21,"LOBO")*100/R21)</f>
        <v>0</v>
      </c>
      <c r="CT21">
        <f>IF(R21=0,0,COUNTIF('2023 FR_imgsummary'!E21:AC21,"MACA")*100/R21)</f>
        <v>0</v>
      </c>
      <c r="CU21">
        <f>IF(R21=0,0,COUNTIF('2023 FR_imgsummary'!E21:AC21,"PAD")*100/R21)</f>
        <v>0</v>
      </c>
      <c r="CV21">
        <f>IF(R21=0,0,COUNTIF('2023 FR_imgsummary'!E21:AC21,"POR")*100/R21)</f>
        <v>0</v>
      </c>
      <c r="CW21">
        <f>IF(R21=0,0,COUNTIF('2023 FR_imgsummary'!E21:AC21,"SARG")*100/R21)</f>
        <v>0</v>
      </c>
      <c r="CX21">
        <f>IF(R21=0,0,COUNTIF('2023 FR_imgsummary'!E21:AC21,"SCHIZ")*100/R21)</f>
        <v>0</v>
      </c>
      <c r="CY21">
        <f>IF(R21=0,0,COUNTIF('2023 FR_imgsummary'!E21:AC21,"STY")*100/R21)</f>
        <v>0</v>
      </c>
      <c r="CZ21">
        <f>IF(R21=0,0,COUNTIF('2023 FR_imgsummary'!E21:AC21,"TURB")*100/R21)</f>
        <v>0</v>
      </c>
      <c r="DA21" s="31">
        <f>IF(R21=0,0,COUNTIF('2023 FR_imgsummary'!E21:AC21,"TURF")*100/R21)</f>
        <v>37.5</v>
      </c>
      <c r="DB21">
        <f>IF(R21=0,0,COUNTIF('2023 FR_imgsummary'!E21:AC21,"WRAN")*100/R21)</f>
        <v>0</v>
      </c>
      <c r="DD21">
        <f>IF(R21=0,0,COUNTIF('2023 FR_imgsummary'!E21:AC21,"ASC")*100/R21)</f>
        <v>0</v>
      </c>
      <c r="DE21">
        <f>IF(R21=0,0,COUNTIF('2023 FR_imgsummary'!E21:AC21,"O")*100/R21)</f>
        <v>0</v>
      </c>
      <c r="DG21">
        <f>IF(R21=0,0,COUNTIF('2023 FR_imgsummary'!E21:AC21,"DCA")*100/R21)</f>
        <v>0</v>
      </c>
      <c r="DH21">
        <f>IF(R21=0,0,COUNTIF('2023 FR_imgsummary'!E21:AC21,"DG")*100/R21)</f>
        <v>0</v>
      </c>
      <c r="DI21">
        <f>IF(R21=0,0,COUNTIF('2023 FR_imgsummary'!E21:AC21,"ODC")*100/R21)</f>
        <v>0</v>
      </c>
      <c r="DJ21">
        <f>IF(R21=0,0,COUNTIF('2023 FR_imgsummary'!E21:AC21,"RDC")*100/R21)</f>
        <v>0</v>
      </c>
      <c r="DL21">
        <f>IF(R21=0,0,COUNTIF('2023 FR_imgsummary'!E21:AC21,"CALG")*100/R21)</f>
        <v>0</v>
      </c>
      <c r="DN21">
        <f>IF(R21=0,0,COUNTIF('2023 FR_imgsummary'!E21:AC21,"DCOR")*100/R21)</f>
        <v>0</v>
      </c>
      <c r="DP21">
        <f>IF(R21=0,0,COUNTIF('2023 FR_imgsummary'!E21:AC21,"P")*100/R21)</f>
        <v>0</v>
      </c>
      <c r="DQ21">
        <f>IF(R21=0,0,COUNTIF('2023 FR_imgsummary'!E21:AC21,"R")*100/R21)</f>
        <v>0</v>
      </c>
      <c r="DR21" s="31">
        <f>IF(R21=0,0,COUNTIF('2023 FR_imgsummary'!E21:AC21,"S")*100/R21)</f>
        <v>50</v>
      </c>
      <c r="DT21">
        <f>IF(R21=0,0,COUNTIF('2023 FR_imgsummary'!E21:AC21,"UNK")*100/R21)</f>
        <v>0</v>
      </c>
      <c r="DV21">
        <f>COUNTIF('2023 FR_imgsummary'!E21:AC21,"SHAD")*100/25</f>
        <v>0</v>
      </c>
      <c r="DW21">
        <f>COUNTIF('2023 FR_imgsummary'!E21:AC21,"TAPE")*100/25</f>
        <v>0</v>
      </c>
      <c r="DX21" s="31">
        <f>COUNTIF('2023 FR_imgsummary'!E21:AC21,"WAND")*100/25</f>
        <v>4</v>
      </c>
      <c r="DZ21">
        <f>IF(R21=0,0,COUNTIF('2023 FR_imgsummary'!BC21:CA21,"ASP")*100/R21)</f>
        <v>0</v>
      </c>
      <c r="EA21">
        <f>IF(R21=0,0,COUNTIF('2023 FR_imgsummary'!BC21:CA21,"BL")*100/R21)</f>
        <v>0</v>
      </c>
      <c r="EB21">
        <f>IF(R21=0,0,COUNTIF('2023 FR_imgsummary'!BC21:CA21,"BBD")*100/R21)</f>
        <v>0</v>
      </c>
      <c r="EC21">
        <f>IF(R21=0,0,COUNTIF('2023 FR_imgsummary'!BC21:CA21,"OD")*100/R21)</f>
        <v>0</v>
      </c>
      <c r="ED21">
        <f>IF(R21=0,0,COUNTIF('2023 FR_imgsummary'!BC21:CA21,"PLA")*100/R21)</f>
        <v>0</v>
      </c>
      <c r="EE21">
        <f>IF(R21=0,0,COUNTIF('2023 FR_imgsummary'!BC21:CA21,"WBD")*100/R21)</f>
        <v>0</v>
      </c>
      <c r="EF21">
        <f>IF(R21=0,0,COUNTIF('2023 FR_imgsummary'!BC21:CA21,"YBD")*100/R21)</f>
        <v>0</v>
      </c>
    </row>
    <row r="22" spans="1:136" x14ac:dyDescent="0.25">
      <c r="A22">
        <v>20</v>
      </c>
      <c r="B22" t="s">
        <v>117</v>
      </c>
      <c r="F22">
        <f>IF(R22=0,0,COUNTIF('2023 FR_imgsummary'!AD22:BB22,"C")*100/R22)</f>
        <v>0</v>
      </c>
      <c r="G22">
        <f>IF(R22=0,0,COUNTIF('2023 FR_imgsummary'!AD22:BB22,"G")*100/R22)</f>
        <v>0</v>
      </c>
      <c r="H22">
        <f>IF(R22=0,0,COUNTIF('2023 FR_imgsummary'!AD22:BB22,"S")*100/R22)</f>
        <v>0</v>
      </c>
      <c r="I22">
        <f>IF(R22=0,0,COUNTIF('2023 FR_imgsummary'!AD22:BB22,"Z")*100/R22)</f>
        <v>0</v>
      </c>
      <c r="J22" s="31">
        <f>IF(R22=0,0,COUNTIF('2023 FR_imgsummary'!AD22:BB22,"MA")*100/R22)</f>
        <v>50</v>
      </c>
      <c r="K22">
        <f>IF(R22=0,0,COUNTIF('2023 FR_imgsummary'!AD22:BB22,"OL")*100/R22)</f>
        <v>0</v>
      </c>
      <c r="L22">
        <f>IF(R22=0,0,COUNTIF('2023 FR_imgsummary'!AD22:BB22,"DCA")*100/R22)</f>
        <v>0</v>
      </c>
      <c r="M22">
        <f>IF(R22=0,0,COUNTIF('2023 FR_imgsummary'!AD22:BB22,"CA")*100/R22)</f>
        <v>0</v>
      </c>
      <c r="N22">
        <f>IF(R22=0,0,COUNTIF('2023 FR_imgsummary'!AD22:BB22,"DC")*100/R22)</f>
        <v>0</v>
      </c>
      <c r="O22" s="31">
        <f>IF(R22=0,0,COUNTIF('2023 FR_imgsummary'!AD22:BB22,"SPR")*100/R22)</f>
        <v>50</v>
      </c>
      <c r="P22">
        <f>IF(R22=0,0,COUNTIF('2023 FR_imgsummary'!AD22:BB22,"U")*100/R22)</f>
        <v>0</v>
      </c>
      <c r="Q22" s="31">
        <f>IF(R22=0,0,COUNTIF('2023 FR_imgsummary'!AD22:BB22,"TWS")*100/R22)</f>
        <v>4.166666666666667</v>
      </c>
      <c r="R22">
        <f>25-COUNTIF('2023 FR_imgsummary'!AD22:BB22,"TWS")</f>
        <v>24</v>
      </c>
      <c r="U22">
        <f>IF(R22=0,0,COUNTIF('2023 FR_imgsummary'!E22:AC22,"AC")*100/R22)</f>
        <v>0</v>
      </c>
      <c r="V22">
        <f>IF(R22=0,0,COUNTIF('2023 FR_imgsummary'!E22:AC22,"AP")*100/R22)</f>
        <v>0</v>
      </c>
      <c r="W22">
        <f>IF(R22=0,0,COUNTIF('2023 FR_imgsummary'!E22:AC22,"APR")*100/R22)</f>
        <v>0</v>
      </c>
      <c r="X22">
        <f>IF(R22=0,0,COUNTIF('2023 FR_imgsummary'!E22:AC22,"AA")*100/R22)</f>
        <v>0</v>
      </c>
      <c r="Y22">
        <f>IF(R22=0,0,COUNTIF('2023 FR_imgsummary'!E22:AC22,"AF")*100/R22)</f>
        <v>0</v>
      </c>
      <c r="Z22">
        <f>IF(R22=0,0,COUNTIF('2023 FR_imgsummary'!E22:AC22,"AG")*100/R22)</f>
        <v>0</v>
      </c>
      <c r="AA22">
        <f>IF(R22=0,0,COUNTIF('2023 FR_imgsummary'!E22:AC22,"AL")*100/R22)</f>
        <v>0</v>
      </c>
      <c r="AB22">
        <f>IF(R22=0,0,COUNTIF('2023 FR_imgsummary'!E22:AC22,"AT")*100/R22)</f>
        <v>0</v>
      </c>
      <c r="AC22">
        <f>IF(R22=0,0,COUNTIF('2023 FR_imgsummary'!E22:AC22,"AU")*100/R22)</f>
        <v>0</v>
      </c>
      <c r="AD22">
        <f>IF(R22=0,0,COUNTIF('2023 FR_imgsummary'!E22:AC22,"CB")*100/R22)</f>
        <v>0</v>
      </c>
      <c r="AE22">
        <f>IF(R22=0,0,COUNTIF('2023 FR_imgsummary'!E22:AC22,"CN")*100/R22)</f>
        <v>0</v>
      </c>
      <c r="AF22">
        <f>IF(R22=0,0,COUNTIF('2023 FR_imgsummary'!E22:AC22,"CORAL")*100/R22)</f>
        <v>0</v>
      </c>
      <c r="AG22">
        <f>IF(R22=0,0,COUNTIF('2023 FR_imgsummary'!E22:AC22,"CORJU")*100/R22)</f>
        <v>0</v>
      </c>
      <c r="AH22">
        <f>IF(R22=0,0,COUNTIF('2023 FR_imgsummary'!E22:AC22,"DCY")*100/R22)</f>
        <v>0</v>
      </c>
      <c r="AI22">
        <f>IF(R22=0,0,COUNTIF('2023 FR_imgsummary'!E22:AC22,"DST")*100/R22)</f>
        <v>0</v>
      </c>
      <c r="AJ22">
        <f>IF(R22=0,0,COUNTIF('2023 FR_imgsummary'!E22:AC22,"DSO")*100/R22)</f>
        <v>0</v>
      </c>
      <c r="AK22">
        <f>IF(R22=0,0,COUNTIF('2023 FR_imgsummary'!E22:AC22,"DC")*100/R22)</f>
        <v>0</v>
      </c>
      <c r="AL22">
        <f>IF(R22=0,0,COUNTIF('2023 FR_imgsummary'!E22:AC22,"DL")*100/R22)</f>
        <v>0</v>
      </c>
      <c r="AM22">
        <f>IF(R22=0,0,COUNTIF('2023 FR_imgsummary'!E22:AC22,"DS")*100/R22)</f>
        <v>0</v>
      </c>
      <c r="AN22">
        <f>IF(R22=0,0,COUNTIF('2023 FR_imgsummary'!E22:AC22,"EF")*100/R22)</f>
        <v>0</v>
      </c>
      <c r="AO22">
        <f>IF(R22=0,0,COUNTIF('2023 FR_imgsummary'!E22:AC22,"FF")*100/R22)</f>
        <v>0</v>
      </c>
      <c r="AP22">
        <f>IF(R22=0,0,COUNTIF('2023 FR_imgsummary'!E22:AC22,"IS")*100/R22)</f>
        <v>0</v>
      </c>
      <c r="AQ22">
        <f>IF(R22=0,0,COUNTIF('2023 FR_imgsummary'!E22:AC22,"LC")*100/R22)</f>
        <v>0</v>
      </c>
      <c r="AR22">
        <f>IF(R22=0,0,COUNTIF('2023 FR_imgsummary'!E22:AC22,"MD")*100/R22)</f>
        <v>0</v>
      </c>
      <c r="AS22">
        <f>IF(R22=0,0,COUNTIF('2023 FR_imgsummary'!E22:AC22,"MM")*100/R22)</f>
        <v>0</v>
      </c>
      <c r="AT22">
        <f>IF(R22=0,0,COUNTIF('2023 FR_imgsummary'!E22:AC22,"MAR")*100/R22)</f>
        <v>0</v>
      </c>
      <c r="AU22">
        <f>IF(R22=0,0,COUNTIF('2023 FR_imgsummary'!E22:AC22,"MME")*100/R22)</f>
        <v>0</v>
      </c>
      <c r="AV22">
        <f>IF(R22=0,0,COUNTIF('2023 FR_imgsummary'!E22:AC22,"MILA")*100/R22)</f>
        <v>0</v>
      </c>
      <c r="AW22">
        <f>IF(R22=0,0,COUNTIF('2023 FR_imgsummary'!E22:AC22,"MILC")*100/R22)</f>
        <v>0</v>
      </c>
      <c r="AX22">
        <f>IF(R22=0,0,COUNTIF('2023 FR_imgsummary'!E22:AC22,"MILS")*100/R22)</f>
        <v>0</v>
      </c>
      <c r="AY22">
        <f>IF(R22=0,0,COUNTIF('2023 FR_imgsummary'!E22:AC22,"MA")*100/R22)</f>
        <v>0</v>
      </c>
      <c r="AZ22">
        <f>IF(R22=0,0,COUNTIF('2023 FR_imgsummary'!E22:AC22,"MC")*100/R22)</f>
        <v>0</v>
      </c>
      <c r="BA22">
        <f>IF(R22=0,0,COUNTIF('2023 FR_imgsummary'!E22:AC22,"MFAV")*100/R22)</f>
        <v>0</v>
      </c>
      <c r="BB22">
        <f>IF(R22=0,0,COUNTIF('2023 FR_imgsummary'!E22:AC22,"MFRN")*100/R22)</f>
        <v>0</v>
      </c>
      <c r="BC22">
        <f>IF(R22=0,0,COUNTIF('2023 FR_imgsummary'!E22:AC22,"MAN")*100/R22)</f>
        <v>0</v>
      </c>
      <c r="BD22">
        <f>IF(R22=0,0,COUNTIF('2023 FR_imgsummary'!E22:AC22,"MAL")*100/R22)</f>
        <v>0</v>
      </c>
      <c r="BE22">
        <f>IF(R22=0,0,COUNTIF('2023 FR_imgsummary'!E22:AC22,"MDA")*100/R22)</f>
        <v>0</v>
      </c>
      <c r="BF22">
        <f>IF(R22=0,0,COUNTIF('2023 FR_imgsummary'!E22:AC22,"MF")*100/R22)</f>
        <v>0</v>
      </c>
      <c r="BG22">
        <f>IF(R22=0,0,COUNTIF('2023 FR_imgsummary'!E22:AC22,"ML")*100/R22)</f>
        <v>0</v>
      </c>
      <c r="BH22">
        <f>IF(R22=0,0,COUNTIF('2023 FR_imgsummary'!E22:AC22,"OD")*100/R22)</f>
        <v>0</v>
      </c>
      <c r="BI22">
        <f>IF(R22=0,0,COUNTIF('2023 FR_imgsummary'!E22:AC22,"PA")*100/R22)</f>
        <v>0</v>
      </c>
      <c r="BJ22">
        <f>IF(R22=0,0,COUNTIF('2023 FR_imgsummary'!E22:AC22,"PB")*100/R22)</f>
        <v>0</v>
      </c>
      <c r="BK22">
        <f>IF(R22=0,0,COUNTIF('2023 FR_imgsummary'!E22:AC22,"PD")*100/R22)</f>
        <v>0</v>
      </c>
      <c r="BL22">
        <f>IF(R22=0,0,COUNTIF('2023 FR_imgsummary'!E22:AC22,"PF")*100/R22)</f>
        <v>0</v>
      </c>
      <c r="BM22">
        <f>IF(R22=0,0,COUNTIF('2023 FR_imgsummary'!E22:AC22,"PP")*100/R22)</f>
        <v>0</v>
      </c>
      <c r="BN22">
        <f>IF(R22=0,0,COUNTIF('2023 FR_imgsummary'!E22:AC22,"SC")*100/R22)</f>
        <v>0</v>
      </c>
      <c r="BO22">
        <f>IF(R22=0,0,COUNTIF('2023 FR_imgsummary'!E22:AC22,"SL")*100/R22)</f>
        <v>0</v>
      </c>
      <c r="BP22">
        <f>IF(R22=0,0,COUNTIF('2023 FR_imgsummary'!E22:AC22,"SR")*100/R22)</f>
        <v>0</v>
      </c>
      <c r="BQ22">
        <f>IF(R22=0,0,COUNTIF('2023 FR_imgsummary'!E22:AC22,"SS")*100/R22)</f>
        <v>0</v>
      </c>
      <c r="BR22">
        <f>IF(R22=0,0,COUNTIF('2023 FR_imgsummary'!E22:AC22,"SB")*100/R22)</f>
        <v>0</v>
      </c>
      <c r="BS22">
        <f>IF(R22=0,0,COUNTIF('2023 FR_imgsummary'!E22:AC22,"SH")*100/R22)</f>
        <v>0</v>
      </c>
      <c r="BT22">
        <f>IF(R22=0,0,COUNTIF('2023 FR_imgsummary'!E22:AC22,"SM")*100/R22)</f>
        <v>0</v>
      </c>
      <c r="BU22">
        <f>IF(R22=0,0,COUNTIF('2023 FR_imgsummary'!E22:AC22,"TA")*100/R22)</f>
        <v>0</v>
      </c>
      <c r="BW22">
        <f>IF(R22=0,0,COUNTIF('2023 FR_imgsummary'!E22:AC22,"BRI")*100/R22)</f>
        <v>0</v>
      </c>
      <c r="BX22">
        <f>IF(R22=0,0,COUNTIF('2023 FR_imgsummary'!E22:AC22,"ERY")*100/R22)</f>
        <v>0</v>
      </c>
      <c r="BY22">
        <f>IF(R22=0,0,COUNTIF('2023 FR_imgsummary'!E22:AC22,"EUN")*100/R22)</f>
        <v>0</v>
      </c>
      <c r="BZ22">
        <f>IF(R22=0,0,COUNTIF('2023 FR_imgsummary'!E22:AC22,"GORG")*100/R22)</f>
        <v>0</v>
      </c>
      <c r="CA22">
        <f>IF(R22=0,0,COUNTIF('2023 FR_imgsummary'!E22:AC22,"ICIL")*100/R22)</f>
        <v>0</v>
      </c>
      <c r="CB22">
        <f>IF(R22=0,0,COUNTIF('2023 FR_imgsummary'!E22:AC22,"MUR")*100/R22)</f>
        <v>0</v>
      </c>
      <c r="CC22">
        <f>IF(R22=0,0,COUNTIF('2023 FR_imgsummary'!E22:AC22,"MOPS")*100/R22)</f>
        <v>0</v>
      </c>
      <c r="CD22">
        <f>IF(R22=0,0,COUNTIF('2023 FR_imgsummary'!E22:AC22,"PAURA")*100/R22)</f>
        <v>0</v>
      </c>
      <c r="CE22">
        <f>IF(R22=0,0,COUNTIF('2023 FR_imgsummary'!E22:AC22,"PRELA")*100/R22)</f>
        <v>0</v>
      </c>
      <c r="CF22">
        <f>IF(R22=0,0,COUNTIF('2023 FR_imgsummary'!E22:AC22,"PSDP")*100/R22)</f>
        <v>0</v>
      </c>
      <c r="CG22">
        <f>IF(R22=0,0,COUNTIF('2023 FR_imgsummary'!E22:AC22,"PSPT")*100/R22)</f>
        <v>0</v>
      </c>
      <c r="CH22">
        <f>IF(R22=0,0,COUNTIF('2023 FR_imgsummary'!E22:AC22,"PTER")*100/R22)</f>
        <v>0</v>
      </c>
      <c r="CJ22">
        <f>IF(R22=0,0,COUNTIF('2023 FR_imgsummary'!E22:AC22,"SPO")*100/R22)</f>
        <v>0</v>
      </c>
      <c r="CL22">
        <f>IF(R22=0,0,COUNTIF('2023 FR_imgsummary'!E22:AC22,"PAL")*100/R22)</f>
        <v>0</v>
      </c>
      <c r="CM22">
        <f>IF(R22=0,0,COUNTIF('2023 FR_imgsummary'!E22:AC22,"ZO")*100/R22)</f>
        <v>0</v>
      </c>
      <c r="CO22">
        <f>IF(R22=0,0,COUNTIF('2023 FR_imgsummary'!E22:AC22,"AMP")*100/R22)</f>
        <v>0</v>
      </c>
      <c r="CP22" s="31">
        <f>IF(R22=0,0,COUNTIF('2023 FR_imgsummary'!E22:AC22,"DICT")*100/R22)</f>
        <v>8.3333333333333339</v>
      </c>
      <c r="CQ22">
        <f>IF(R22=0,0,COUNTIF('2023 FR_imgsummary'!E22:AC22,"HALI")*100/R22)</f>
        <v>0</v>
      </c>
      <c r="CR22">
        <f>IF(R22=0,0,COUNTIF('2023 FR_imgsummary'!E22:AC22,"LIAG")*100/R22)</f>
        <v>0</v>
      </c>
      <c r="CS22">
        <f>IF(R22=0,0,COUNTIF('2023 FR_imgsummary'!E22:AC22,"LOBO")*100/R22)</f>
        <v>0</v>
      </c>
      <c r="CT22">
        <f>IF(R22=0,0,COUNTIF('2023 FR_imgsummary'!E22:AC22,"MACA")*100/R22)</f>
        <v>0</v>
      </c>
      <c r="CU22">
        <f>IF(R22=0,0,COUNTIF('2023 FR_imgsummary'!E22:AC22,"PAD")*100/R22)</f>
        <v>0</v>
      </c>
      <c r="CV22">
        <f>IF(R22=0,0,COUNTIF('2023 FR_imgsummary'!E22:AC22,"POR")*100/R22)</f>
        <v>0</v>
      </c>
      <c r="CW22">
        <f>IF(R22=0,0,COUNTIF('2023 FR_imgsummary'!E22:AC22,"SARG")*100/R22)</f>
        <v>0</v>
      </c>
      <c r="CX22">
        <f>IF(R22=0,0,COUNTIF('2023 FR_imgsummary'!E22:AC22,"SCHIZ")*100/R22)</f>
        <v>0</v>
      </c>
      <c r="CY22">
        <f>IF(R22=0,0,COUNTIF('2023 FR_imgsummary'!E22:AC22,"STY")*100/R22)</f>
        <v>0</v>
      </c>
      <c r="CZ22">
        <f>IF(R22=0,0,COUNTIF('2023 FR_imgsummary'!E22:AC22,"TURB")*100/R22)</f>
        <v>0</v>
      </c>
      <c r="DA22" s="31">
        <f>IF(R22=0,0,COUNTIF('2023 FR_imgsummary'!E22:AC22,"TURF")*100/R22)</f>
        <v>41.666666666666664</v>
      </c>
      <c r="DB22">
        <f>IF(R22=0,0,COUNTIF('2023 FR_imgsummary'!E22:AC22,"WRAN")*100/R22)</f>
        <v>0</v>
      </c>
      <c r="DD22">
        <f>IF(R22=0,0,COUNTIF('2023 FR_imgsummary'!E22:AC22,"ASC")*100/R22)</f>
        <v>0</v>
      </c>
      <c r="DE22">
        <f>IF(R22=0,0,COUNTIF('2023 FR_imgsummary'!E22:AC22,"O")*100/R22)</f>
        <v>0</v>
      </c>
      <c r="DG22">
        <f>IF(R22=0,0,COUNTIF('2023 FR_imgsummary'!E22:AC22,"DCA")*100/R22)</f>
        <v>0</v>
      </c>
      <c r="DH22">
        <f>IF(R22=0,0,COUNTIF('2023 FR_imgsummary'!E22:AC22,"DG")*100/R22)</f>
        <v>0</v>
      </c>
      <c r="DI22">
        <f>IF(R22=0,0,COUNTIF('2023 FR_imgsummary'!E22:AC22,"ODC")*100/R22)</f>
        <v>0</v>
      </c>
      <c r="DJ22">
        <f>IF(R22=0,0,COUNTIF('2023 FR_imgsummary'!E22:AC22,"RDC")*100/R22)</f>
        <v>0</v>
      </c>
      <c r="DL22">
        <f>IF(R22=0,0,COUNTIF('2023 FR_imgsummary'!E22:AC22,"CALG")*100/R22)</f>
        <v>0</v>
      </c>
      <c r="DN22">
        <f>IF(R22=0,0,COUNTIF('2023 FR_imgsummary'!E22:AC22,"DCOR")*100/R22)</f>
        <v>0</v>
      </c>
      <c r="DP22">
        <f>IF(R22=0,0,COUNTIF('2023 FR_imgsummary'!E22:AC22,"P")*100/R22)</f>
        <v>0</v>
      </c>
      <c r="DQ22" s="31">
        <f>IF(R22=0,0,COUNTIF('2023 FR_imgsummary'!E22:AC22,"R")*100/R22)</f>
        <v>4.166666666666667</v>
      </c>
      <c r="DR22" s="31">
        <f>IF(R22=0,0,COUNTIF('2023 FR_imgsummary'!E22:AC22,"S")*100/R22)</f>
        <v>45.833333333333336</v>
      </c>
      <c r="DT22">
        <f>IF(R22=0,0,COUNTIF('2023 FR_imgsummary'!E22:AC22,"UNK")*100/R22)</f>
        <v>0</v>
      </c>
      <c r="DV22">
        <f>COUNTIF('2023 FR_imgsummary'!E22:AC22,"SHAD")*100/25</f>
        <v>0</v>
      </c>
      <c r="DW22">
        <f>COUNTIF('2023 FR_imgsummary'!E22:AC22,"TAPE")*100/25</f>
        <v>0</v>
      </c>
      <c r="DX22" s="31">
        <f>COUNTIF('2023 FR_imgsummary'!E22:AC22,"WAND")*100/25</f>
        <v>4</v>
      </c>
      <c r="DZ22">
        <f>IF(R22=0,0,COUNTIF('2023 FR_imgsummary'!BC22:CA22,"ASP")*100/R22)</f>
        <v>0</v>
      </c>
      <c r="EA22">
        <f>IF(R22=0,0,COUNTIF('2023 FR_imgsummary'!BC22:CA22,"BL")*100/R22)</f>
        <v>0</v>
      </c>
      <c r="EB22">
        <f>IF(R22=0,0,COUNTIF('2023 FR_imgsummary'!BC22:CA22,"BBD")*100/R22)</f>
        <v>0</v>
      </c>
      <c r="EC22">
        <f>IF(R22=0,0,COUNTIF('2023 FR_imgsummary'!BC22:CA22,"OD")*100/R22)</f>
        <v>0</v>
      </c>
      <c r="ED22">
        <f>IF(R22=0,0,COUNTIF('2023 FR_imgsummary'!BC22:CA22,"PLA")*100/R22)</f>
        <v>0</v>
      </c>
      <c r="EE22">
        <f>IF(R22=0,0,COUNTIF('2023 FR_imgsummary'!BC22:CA22,"WBD")*100/R22)</f>
        <v>0</v>
      </c>
      <c r="EF22">
        <f>IF(R22=0,0,COUNTIF('2023 FR_imgsummary'!BC22:CA22,"YBD")*100/R22)</f>
        <v>0</v>
      </c>
    </row>
    <row r="23" spans="1:136" x14ac:dyDescent="0.25">
      <c r="A23">
        <v>21</v>
      </c>
      <c r="B23" t="s">
        <v>118</v>
      </c>
      <c r="F23">
        <f>IF(R23=0,0,COUNTIF('2023 FR_imgsummary'!AD23:BB23,"C")*100/R23)</f>
        <v>0</v>
      </c>
      <c r="G23">
        <f>IF(R23=0,0,COUNTIF('2023 FR_imgsummary'!AD23:BB23,"G")*100/R23)</f>
        <v>0</v>
      </c>
      <c r="H23">
        <f>IF(R23=0,0,COUNTIF('2023 FR_imgsummary'!AD23:BB23,"S")*100/R23)</f>
        <v>0</v>
      </c>
      <c r="I23">
        <f>IF(R23=0,0,COUNTIF('2023 FR_imgsummary'!AD23:BB23,"Z")*100/R23)</f>
        <v>0</v>
      </c>
      <c r="J23" s="31">
        <f>IF(R23=0,0,COUNTIF('2023 FR_imgsummary'!AD23:BB23,"MA")*100/R23)</f>
        <v>36.363636363636367</v>
      </c>
      <c r="K23">
        <f>IF(R23=0,0,COUNTIF('2023 FR_imgsummary'!AD23:BB23,"OL")*100/R23)</f>
        <v>0</v>
      </c>
      <c r="L23">
        <f>IF(R23=0,0,COUNTIF('2023 FR_imgsummary'!AD23:BB23,"DCA")*100/R23)</f>
        <v>0</v>
      </c>
      <c r="M23">
        <f>IF(R23=0,0,COUNTIF('2023 FR_imgsummary'!AD23:BB23,"CA")*100/R23)</f>
        <v>0</v>
      </c>
      <c r="N23">
        <f>IF(R23=0,0,COUNTIF('2023 FR_imgsummary'!AD23:BB23,"DC")*100/R23)</f>
        <v>0</v>
      </c>
      <c r="O23" s="31">
        <f>IF(R23=0,0,COUNTIF('2023 FR_imgsummary'!AD23:BB23,"SPR")*100/R23)</f>
        <v>63.636363636363633</v>
      </c>
      <c r="P23">
        <f>IF(R23=0,0,COUNTIF('2023 FR_imgsummary'!AD23:BB23,"U")*100/R23)</f>
        <v>0</v>
      </c>
      <c r="Q23" s="31">
        <f>IF(R23=0,0,COUNTIF('2023 FR_imgsummary'!AD23:BB23,"TWS")*100/R23)</f>
        <v>13.636363636363637</v>
      </c>
      <c r="R23">
        <f>25-COUNTIF('2023 FR_imgsummary'!AD23:BB23,"TWS")</f>
        <v>22</v>
      </c>
      <c r="U23">
        <f>IF(R23=0,0,COUNTIF('2023 FR_imgsummary'!E23:AC23,"AC")*100/R23)</f>
        <v>0</v>
      </c>
      <c r="V23">
        <f>IF(R23=0,0,COUNTIF('2023 FR_imgsummary'!E23:AC23,"AP")*100/R23)</f>
        <v>0</v>
      </c>
      <c r="W23">
        <f>IF(R23=0,0,COUNTIF('2023 FR_imgsummary'!E23:AC23,"APR")*100/R23)</f>
        <v>0</v>
      </c>
      <c r="X23">
        <f>IF(R23=0,0,COUNTIF('2023 FR_imgsummary'!E23:AC23,"AA")*100/R23)</f>
        <v>0</v>
      </c>
      <c r="Y23">
        <f>IF(R23=0,0,COUNTIF('2023 FR_imgsummary'!E23:AC23,"AF")*100/R23)</f>
        <v>0</v>
      </c>
      <c r="Z23">
        <f>IF(R23=0,0,COUNTIF('2023 FR_imgsummary'!E23:AC23,"AG")*100/R23)</f>
        <v>0</v>
      </c>
      <c r="AA23">
        <f>IF(R23=0,0,COUNTIF('2023 FR_imgsummary'!E23:AC23,"AL")*100/R23)</f>
        <v>0</v>
      </c>
      <c r="AB23">
        <f>IF(R23=0,0,COUNTIF('2023 FR_imgsummary'!E23:AC23,"AT")*100/R23)</f>
        <v>0</v>
      </c>
      <c r="AC23">
        <f>IF(R23=0,0,COUNTIF('2023 FR_imgsummary'!E23:AC23,"AU")*100/R23)</f>
        <v>0</v>
      </c>
      <c r="AD23">
        <f>IF(R23=0,0,COUNTIF('2023 FR_imgsummary'!E23:AC23,"CB")*100/R23)</f>
        <v>0</v>
      </c>
      <c r="AE23">
        <f>IF(R23=0,0,COUNTIF('2023 FR_imgsummary'!E23:AC23,"CN")*100/R23)</f>
        <v>0</v>
      </c>
      <c r="AF23">
        <f>IF(R23=0,0,COUNTIF('2023 FR_imgsummary'!E23:AC23,"CORAL")*100/R23)</f>
        <v>0</v>
      </c>
      <c r="AG23">
        <f>IF(R23=0,0,COUNTIF('2023 FR_imgsummary'!E23:AC23,"CORJU")*100/R23)</f>
        <v>0</v>
      </c>
      <c r="AH23">
        <f>IF(R23=0,0,COUNTIF('2023 FR_imgsummary'!E23:AC23,"DCY")*100/R23)</f>
        <v>0</v>
      </c>
      <c r="AI23">
        <f>IF(R23=0,0,COUNTIF('2023 FR_imgsummary'!E23:AC23,"DST")*100/R23)</f>
        <v>0</v>
      </c>
      <c r="AJ23">
        <f>IF(R23=0,0,COUNTIF('2023 FR_imgsummary'!E23:AC23,"DSO")*100/R23)</f>
        <v>0</v>
      </c>
      <c r="AK23">
        <f>IF(R23=0,0,COUNTIF('2023 FR_imgsummary'!E23:AC23,"DC")*100/R23)</f>
        <v>0</v>
      </c>
      <c r="AL23">
        <f>IF(R23=0,0,COUNTIF('2023 FR_imgsummary'!E23:AC23,"DL")*100/R23)</f>
        <v>0</v>
      </c>
      <c r="AM23">
        <f>IF(R23=0,0,COUNTIF('2023 FR_imgsummary'!E23:AC23,"DS")*100/R23)</f>
        <v>0</v>
      </c>
      <c r="AN23">
        <f>IF(R23=0,0,COUNTIF('2023 FR_imgsummary'!E23:AC23,"EF")*100/R23)</f>
        <v>0</v>
      </c>
      <c r="AO23">
        <f>IF(R23=0,0,COUNTIF('2023 FR_imgsummary'!E23:AC23,"FF")*100/R23)</f>
        <v>0</v>
      </c>
      <c r="AP23">
        <f>IF(R23=0,0,COUNTIF('2023 FR_imgsummary'!E23:AC23,"IS")*100/R23)</f>
        <v>0</v>
      </c>
      <c r="AQ23">
        <f>IF(R23=0,0,COUNTIF('2023 FR_imgsummary'!E23:AC23,"LC")*100/R23)</f>
        <v>0</v>
      </c>
      <c r="AR23">
        <f>IF(R23=0,0,COUNTIF('2023 FR_imgsummary'!E23:AC23,"MD")*100/R23)</f>
        <v>0</v>
      </c>
      <c r="AS23">
        <f>IF(R23=0,0,COUNTIF('2023 FR_imgsummary'!E23:AC23,"MM")*100/R23)</f>
        <v>0</v>
      </c>
      <c r="AT23">
        <f>IF(R23=0,0,COUNTIF('2023 FR_imgsummary'!E23:AC23,"MAR")*100/R23)</f>
        <v>0</v>
      </c>
      <c r="AU23">
        <f>IF(R23=0,0,COUNTIF('2023 FR_imgsummary'!E23:AC23,"MME")*100/R23)</f>
        <v>0</v>
      </c>
      <c r="AV23">
        <f>IF(R23=0,0,COUNTIF('2023 FR_imgsummary'!E23:AC23,"MILA")*100/R23)</f>
        <v>0</v>
      </c>
      <c r="AW23">
        <f>IF(R23=0,0,COUNTIF('2023 FR_imgsummary'!E23:AC23,"MILC")*100/R23)</f>
        <v>0</v>
      </c>
      <c r="AX23">
        <f>IF(R23=0,0,COUNTIF('2023 FR_imgsummary'!E23:AC23,"MILS")*100/R23)</f>
        <v>0</v>
      </c>
      <c r="AY23">
        <f>IF(R23=0,0,COUNTIF('2023 FR_imgsummary'!E23:AC23,"MA")*100/R23)</f>
        <v>0</v>
      </c>
      <c r="AZ23">
        <f>IF(R23=0,0,COUNTIF('2023 FR_imgsummary'!E23:AC23,"MC")*100/R23)</f>
        <v>0</v>
      </c>
      <c r="BA23">
        <f>IF(R23=0,0,COUNTIF('2023 FR_imgsummary'!E23:AC23,"MFAV")*100/R23)</f>
        <v>0</v>
      </c>
      <c r="BB23">
        <f>IF(R23=0,0,COUNTIF('2023 FR_imgsummary'!E23:AC23,"MFRN")*100/R23)</f>
        <v>0</v>
      </c>
      <c r="BC23">
        <f>IF(R23=0,0,COUNTIF('2023 FR_imgsummary'!E23:AC23,"MAN")*100/R23)</f>
        <v>0</v>
      </c>
      <c r="BD23">
        <f>IF(R23=0,0,COUNTIF('2023 FR_imgsummary'!E23:AC23,"MAL")*100/R23)</f>
        <v>0</v>
      </c>
      <c r="BE23">
        <f>IF(R23=0,0,COUNTIF('2023 FR_imgsummary'!E23:AC23,"MDA")*100/R23)</f>
        <v>0</v>
      </c>
      <c r="BF23">
        <f>IF(R23=0,0,COUNTIF('2023 FR_imgsummary'!E23:AC23,"MF")*100/R23)</f>
        <v>0</v>
      </c>
      <c r="BG23">
        <f>IF(R23=0,0,COUNTIF('2023 FR_imgsummary'!E23:AC23,"ML")*100/R23)</f>
        <v>0</v>
      </c>
      <c r="BH23">
        <f>IF(R23=0,0,COUNTIF('2023 FR_imgsummary'!E23:AC23,"OD")*100/R23)</f>
        <v>0</v>
      </c>
      <c r="BI23">
        <f>IF(R23=0,0,COUNTIF('2023 FR_imgsummary'!E23:AC23,"PA")*100/R23)</f>
        <v>0</v>
      </c>
      <c r="BJ23">
        <f>IF(R23=0,0,COUNTIF('2023 FR_imgsummary'!E23:AC23,"PB")*100/R23)</f>
        <v>0</v>
      </c>
      <c r="BK23">
        <f>IF(R23=0,0,COUNTIF('2023 FR_imgsummary'!E23:AC23,"PD")*100/R23)</f>
        <v>0</v>
      </c>
      <c r="BL23">
        <f>IF(R23=0,0,COUNTIF('2023 FR_imgsummary'!E23:AC23,"PF")*100/R23)</f>
        <v>0</v>
      </c>
      <c r="BM23">
        <f>IF(R23=0,0,COUNTIF('2023 FR_imgsummary'!E23:AC23,"PP")*100/R23)</f>
        <v>0</v>
      </c>
      <c r="BN23">
        <f>IF(R23=0,0,COUNTIF('2023 FR_imgsummary'!E23:AC23,"SC")*100/R23)</f>
        <v>0</v>
      </c>
      <c r="BO23">
        <f>IF(R23=0,0,COUNTIF('2023 FR_imgsummary'!E23:AC23,"SL")*100/R23)</f>
        <v>0</v>
      </c>
      <c r="BP23">
        <f>IF(R23=0,0,COUNTIF('2023 FR_imgsummary'!E23:AC23,"SR")*100/R23)</f>
        <v>0</v>
      </c>
      <c r="BQ23">
        <f>IF(R23=0,0,COUNTIF('2023 FR_imgsummary'!E23:AC23,"SS")*100/R23)</f>
        <v>0</v>
      </c>
      <c r="BR23">
        <f>IF(R23=0,0,COUNTIF('2023 FR_imgsummary'!E23:AC23,"SB")*100/R23)</f>
        <v>0</v>
      </c>
      <c r="BS23">
        <f>IF(R23=0,0,COUNTIF('2023 FR_imgsummary'!E23:AC23,"SH")*100/R23)</f>
        <v>0</v>
      </c>
      <c r="BT23">
        <f>IF(R23=0,0,COUNTIF('2023 FR_imgsummary'!E23:AC23,"SM")*100/R23)</f>
        <v>0</v>
      </c>
      <c r="BU23">
        <f>IF(R23=0,0,COUNTIF('2023 FR_imgsummary'!E23:AC23,"TA")*100/R23)</f>
        <v>0</v>
      </c>
      <c r="BW23">
        <f>IF(R23=0,0,COUNTIF('2023 FR_imgsummary'!E23:AC23,"BRI")*100/R23)</f>
        <v>0</v>
      </c>
      <c r="BX23">
        <f>IF(R23=0,0,COUNTIF('2023 FR_imgsummary'!E23:AC23,"ERY")*100/R23)</f>
        <v>0</v>
      </c>
      <c r="BY23">
        <f>IF(R23=0,0,COUNTIF('2023 FR_imgsummary'!E23:AC23,"EUN")*100/R23)</f>
        <v>0</v>
      </c>
      <c r="BZ23">
        <f>IF(R23=0,0,COUNTIF('2023 FR_imgsummary'!E23:AC23,"GORG")*100/R23)</f>
        <v>0</v>
      </c>
      <c r="CA23">
        <f>IF(R23=0,0,COUNTIF('2023 FR_imgsummary'!E23:AC23,"ICIL")*100/R23)</f>
        <v>0</v>
      </c>
      <c r="CB23">
        <f>IF(R23=0,0,COUNTIF('2023 FR_imgsummary'!E23:AC23,"MUR")*100/R23)</f>
        <v>0</v>
      </c>
      <c r="CC23">
        <f>IF(R23=0,0,COUNTIF('2023 FR_imgsummary'!E23:AC23,"MOPS")*100/R23)</f>
        <v>0</v>
      </c>
      <c r="CD23">
        <f>IF(R23=0,0,COUNTIF('2023 FR_imgsummary'!E23:AC23,"PAURA")*100/R23)</f>
        <v>0</v>
      </c>
      <c r="CE23">
        <f>IF(R23=0,0,COUNTIF('2023 FR_imgsummary'!E23:AC23,"PRELA")*100/R23)</f>
        <v>0</v>
      </c>
      <c r="CF23">
        <f>IF(R23=0,0,COUNTIF('2023 FR_imgsummary'!E23:AC23,"PSDP")*100/R23)</f>
        <v>0</v>
      </c>
      <c r="CG23">
        <f>IF(R23=0,0,COUNTIF('2023 FR_imgsummary'!E23:AC23,"PSPT")*100/R23)</f>
        <v>0</v>
      </c>
      <c r="CH23">
        <f>IF(R23=0,0,COUNTIF('2023 FR_imgsummary'!E23:AC23,"PTER")*100/R23)</f>
        <v>0</v>
      </c>
      <c r="CJ23">
        <f>IF(R23=0,0,COUNTIF('2023 FR_imgsummary'!E23:AC23,"SPO")*100/R23)</f>
        <v>0</v>
      </c>
      <c r="CL23">
        <f>IF(R23=0,0,COUNTIF('2023 FR_imgsummary'!E23:AC23,"PAL")*100/R23)</f>
        <v>0</v>
      </c>
      <c r="CM23">
        <f>IF(R23=0,0,COUNTIF('2023 FR_imgsummary'!E23:AC23,"ZO")*100/R23)</f>
        <v>0</v>
      </c>
      <c r="CO23">
        <f>IF(R23=0,0,COUNTIF('2023 FR_imgsummary'!E23:AC23,"AMP")*100/R23)</f>
        <v>0</v>
      </c>
      <c r="CP23" s="31">
        <f>IF(R23=0,0,COUNTIF('2023 FR_imgsummary'!E23:AC23,"DICT")*100/R23)</f>
        <v>13.636363636363637</v>
      </c>
      <c r="CQ23">
        <f>IF(R23=0,0,COUNTIF('2023 FR_imgsummary'!E23:AC23,"HALI")*100/R23)</f>
        <v>0</v>
      </c>
      <c r="CR23">
        <f>IF(R23=0,0,COUNTIF('2023 FR_imgsummary'!E23:AC23,"LIAG")*100/R23)</f>
        <v>0</v>
      </c>
      <c r="CS23">
        <f>IF(R23=0,0,COUNTIF('2023 FR_imgsummary'!E23:AC23,"LOBO")*100/R23)</f>
        <v>0</v>
      </c>
      <c r="CT23">
        <f>IF(R23=0,0,COUNTIF('2023 FR_imgsummary'!E23:AC23,"MACA")*100/R23)</f>
        <v>0</v>
      </c>
      <c r="CU23">
        <f>IF(R23=0,0,COUNTIF('2023 FR_imgsummary'!E23:AC23,"PAD")*100/R23)</f>
        <v>0</v>
      </c>
      <c r="CV23">
        <f>IF(R23=0,0,COUNTIF('2023 FR_imgsummary'!E23:AC23,"POR")*100/R23)</f>
        <v>0</v>
      </c>
      <c r="CW23">
        <f>IF(R23=0,0,COUNTIF('2023 FR_imgsummary'!E23:AC23,"SARG")*100/R23)</f>
        <v>0</v>
      </c>
      <c r="CX23">
        <f>IF(R23=0,0,COUNTIF('2023 FR_imgsummary'!E23:AC23,"SCHIZ")*100/R23)</f>
        <v>0</v>
      </c>
      <c r="CY23">
        <f>IF(R23=0,0,COUNTIF('2023 FR_imgsummary'!E23:AC23,"STY")*100/R23)</f>
        <v>0</v>
      </c>
      <c r="CZ23">
        <f>IF(R23=0,0,COUNTIF('2023 FR_imgsummary'!E23:AC23,"TURB")*100/R23)</f>
        <v>0</v>
      </c>
      <c r="DA23" s="31">
        <f>IF(R23=0,0,COUNTIF('2023 FR_imgsummary'!E23:AC23,"TURF")*100/R23)</f>
        <v>22.727272727272727</v>
      </c>
      <c r="DB23">
        <f>IF(R23=0,0,COUNTIF('2023 FR_imgsummary'!E23:AC23,"WRAN")*100/R23)</f>
        <v>0</v>
      </c>
      <c r="DD23">
        <f>IF(R23=0,0,COUNTIF('2023 FR_imgsummary'!E23:AC23,"ASC")*100/R23)</f>
        <v>0</v>
      </c>
      <c r="DE23">
        <f>IF(R23=0,0,COUNTIF('2023 FR_imgsummary'!E23:AC23,"O")*100/R23)</f>
        <v>0</v>
      </c>
      <c r="DG23">
        <f>IF(R23=0,0,COUNTIF('2023 FR_imgsummary'!E23:AC23,"DCA")*100/R23)</f>
        <v>0</v>
      </c>
      <c r="DH23">
        <f>IF(R23=0,0,COUNTIF('2023 FR_imgsummary'!E23:AC23,"DG")*100/R23)</f>
        <v>0</v>
      </c>
      <c r="DI23">
        <f>IF(R23=0,0,COUNTIF('2023 FR_imgsummary'!E23:AC23,"ODC")*100/R23)</f>
        <v>0</v>
      </c>
      <c r="DJ23">
        <f>IF(R23=0,0,COUNTIF('2023 FR_imgsummary'!E23:AC23,"RDC")*100/R23)</f>
        <v>0</v>
      </c>
      <c r="DL23">
        <f>IF(R23=0,0,COUNTIF('2023 FR_imgsummary'!E23:AC23,"CALG")*100/R23)</f>
        <v>0</v>
      </c>
      <c r="DN23">
        <f>IF(R23=0,0,COUNTIF('2023 FR_imgsummary'!E23:AC23,"DCOR")*100/R23)</f>
        <v>0</v>
      </c>
      <c r="DP23">
        <f>IF(R23=0,0,COUNTIF('2023 FR_imgsummary'!E23:AC23,"P")*100/R23)</f>
        <v>0</v>
      </c>
      <c r="DQ23">
        <f>IF(R23=0,0,COUNTIF('2023 FR_imgsummary'!E23:AC23,"R")*100/R23)</f>
        <v>0</v>
      </c>
      <c r="DR23" s="31">
        <f>IF(R23=0,0,COUNTIF('2023 FR_imgsummary'!E23:AC23,"S")*100/R23)</f>
        <v>63.636363636363633</v>
      </c>
      <c r="DT23">
        <f>IF(R23=0,0,COUNTIF('2023 FR_imgsummary'!E23:AC23,"UNK")*100/R23)</f>
        <v>0</v>
      </c>
      <c r="DV23">
        <f>COUNTIF('2023 FR_imgsummary'!E23:AC23,"SHAD")*100/25</f>
        <v>0</v>
      </c>
      <c r="DW23">
        <f>COUNTIF('2023 FR_imgsummary'!E23:AC23,"TAPE")*100/25</f>
        <v>0</v>
      </c>
      <c r="DX23" s="31">
        <f>COUNTIF('2023 FR_imgsummary'!E23:AC23,"WAND")*100/25</f>
        <v>12</v>
      </c>
      <c r="DZ23">
        <f>IF(R23=0,0,COUNTIF('2023 FR_imgsummary'!BC23:CA23,"ASP")*100/R23)</f>
        <v>0</v>
      </c>
      <c r="EA23">
        <f>IF(R23=0,0,COUNTIF('2023 FR_imgsummary'!BC23:CA23,"BL")*100/R23)</f>
        <v>0</v>
      </c>
      <c r="EB23">
        <f>IF(R23=0,0,COUNTIF('2023 FR_imgsummary'!BC23:CA23,"BBD")*100/R23)</f>
        <v>0</v>
      </c>
      <c r="EC23">
        <f>IF(R23=0,0,COUNTIF('2023 FR_imgsummary'!BC23:CA23,"OD")*100/R23)</f>
        <v>0</v>
      </c>
      <c r="ED23">
        <f>IF(R23=0,0,COUNTIF('2023 FR_imgsummary'!BC23:CA23,"PLA")*100/R23)</f>
        <v>0</v>
      </c>
      <c r="EE23">
        <f>IF(R23=0,0,COUNTIF('2023 FR_imgsummary'!BC23:CA23,"WBD")*100/R23)</f>
        <v>0</v>
      </c>
      <c r="EF23">
        <f>IF(R23=0,0,COUNTIF('2023 FR_imgsummary'!BC23:CA23,"YBD")*100/R23)</f>
        <v>0</v>
      </c>
    </row>
    <row r="24" spans="1:136" x14ac:dyDescent="0.25">
      <c r="A24">
        <v>22</v>
      </c>
      <c r="B24" t="s">
        <v>119</v>
      </c>
      <c r="F24">
        <f>IF(R24=0,0,COUNTIF('2023 FR_imgsummary'!AD24:BB24,"C")*100/R24)</f>
        <v>0</v>
      </c>
      <c r="G24" s="31">
        <f>IF(R24=0,0,COUNTIF('2023 FR_imgsummary'!AD24:BB24,"G")*100/R24)</f>
        <v>4</v>
      </c>
      <c r="H24">
        <f>IF(R24=0,0,COUNTIF('2023 FR_imgsummary'!AD24:BB24,"S")*100/R24)</f>
        <v>0</v>
      </c>
      <c r="I24">
        <f>IF(R24=0,0,COUNTIF('2023 FR_imgsummary'!AD24:BB24,"Z")*100/R24)</f>
        <v>0</v>
      </c>
      <c r="J24" s="31">
        <f>IF(R24=0,0,COUNTIF('2023 FR_imgsummary'!AD24:BB24,"MA")*100/R24)</f>
        <v>48</v>
      </c>
      <c r="K24">
        <f>IF(R24=0,0,COUNTIF('2023 FR_imgsummary'!AD24:BB24,"OL")*100/R24)</f>
        <v>0</v>
      </c>
      <c r="L24" s="31">
        <f>IF(R24=0,0,COUNTIF('2023 FR_imgsummary'!AD24:BB24,"DCA")*100/R24)</f>
        <v>12</v>
      </c>
      <c r="M24">
        <f>IF(R24=0,0,COUNTIF('2023 FR_imgsummary'!AD24:BB24,"CA")*100/R24)</f>
        <v>0</v>
      </c>
      <c r="N24">
        <f>IF(R24=0,0,COUNTIF('2023 FR_imgsummary'!AD24:BB24,"DC")*100/R24)</f>
        <v>0</v>
      </c>
      <c r="O24" s="31">
        <f>IF(R24=0,0,COUNTIF('2023 FR_imgsummary'!AD24:BB24,"SPR")*100/R24)</f>
        <v>28</v>
      </c>
      <c r="P24" s="31">
        <f>IF(R24=0,0,COUNTIF('2023 FR_imgsummary'!AD24:BB24,"U")*100/R24)</f>
        <v>8</v>
      </c>
      <c r="Q24">
        <f>IF(R24=0,0,COUNTIF('2023 FR_imgsummary'!AD24:BB24,"TWS")*100/R24)</f>
        <v>0</v>
      </c>
      <c r="R24">
        <f>25-COUNTIF('2023 FR_imgsummary'!AD24:BB24,"TWS")</f>
        <v>25</v>
      </c>
      <c r="U24">
        <f>IF(R24=0,0,COUNTIF('2023 FR_imgsummary'!E24:AC24,"AC")*100/R24)</f>
        <v>0</v>
      </c>
      <c r="V24">
        <f>IF(R24=0,0,COUNTIF('2023 FR_imgsummary'!E24:AC24,"AP")*100/R24)</f>
        <v>0</v>
      </c>
      <c r="W24">
        <f>IF(R24=0,0,COUNTIF('2023 FR_imgsummary'!E24:AC24,"APR")*100/R24)</f>
        <v>0</v>
      </c>
      <c r="X24">
        <f>IF(R24=0,0,COUNTIF('2023 FR_imgsummary'!E24:AC24,"AA")*100/R24)</f>
        <v>0</v>
      </c>
      <c r="Y24">
        <f>IF(R24=0,0,COUNTIF('2023 FR_imgsummary'!E24:AC24,"AF")*100/R24)</f>
        <v>0</v>
      </c>
      <c r="Z24">
        <f>IF(R24=0,0,COUNTIF('2023 FR_imgsummary'!E24:AC24,"AG")*100/R24)</f>
        <v>0</v>
      </c>
      <c r="AA24">
        <f>IF(R24=0,0,COUNTIF('2023 FR_imgsummary'!E24:AC24,"AL")*100/R24)</f>
        <v>0</v>
      </c>
      <c r="AB24">
        <f>IF(R24=0,0,COUNTIF('2023 FR_imgsummary'!E24:AC24,"AT")*100/R24)</f>
        <v>0</v>
      </c>
      <c r="AC24">
        <f>IF(R24=0,0,COUNTIF('2023 FR_imgsummary'!E24:AC24,"AU")*100/R24)</f>
        <v>0</v>
      </c>
      <c r="AD24">
        <f>IF(R24=0,0,COUNTIF('2023 FR_imgsummary'!E24:AC24,"CB")*100/R24)</f>
        <v>0</v>
      </c>
      <c r="AE24">
        <f>IF(R24=0,0,COUNTIF('2023 FR_imgsummary'!E24:AC24,"CN")*100/R24)</f>
        <v>0</v>
      </c>
      <c r="AF24">
        <f>IF(R24=0,0,COUNTIF('2023 FR_imgsummary'!E24:AC24,"CORAL")*100/R24)</f>
        <v>0</v>
      </c>
      <c r="AG24">
        <f>IF(R24=0,0,COUNTIF('2023 FR_imgsummary'!E24:AC24,"CORJU")*100/R24)</f>
        <v>0</v>
      </c>
      <c r="AH24">
        <f>IF(R24=0,0,COUNTIF('2023 FR_imgsummary'!E24:AC24,"DCY")*100/R24)</f>
        <v>0</v>
      </c>
      <c r="AI24">
        <f>IF(R24=0,0,COUNTIF('2023 FR_imgsummary'!E24:AC24,"DST")*100/R24)</f>
        <v>0</v>
      </c>
      <c r="AJ24">
        <f>IF(R24=0,0,COUNTIF('2023 FR_imgsummary'!E24:AC24,"DSO")*100/R24)</f>
        <v>0</v>
      </c>
      <c r="AK24">
        <f>IF(R24=0,0,COUNTIF('2023 FR_imgsummary'!E24:AC24,"DC")*100/R24)</f>
        <v>0</v>
      </c>
      <c r="AL24">
        <f>IF(R24=0,0,COUNTIF('2023 FR_imgsummary'!E24:AC24,"DL")*100/R24)</f>
        <v>0</v>
      </c>
      <c r="AM24">
        <f>IF(R24=0,0,COUNTIF('2023 FR_imgsummary'!E24:AC24,"DS")*100/R24)</f>
        <v>0</v>
      </c>
      <c r="AN24">
        <f>IF(R24=0,0,COUNTIF('2023 FR_imgsummary'!E24:AC24,"EF")*100/R24)</f>
        <v>0</v>
      </c>
      <c r="AO24">
        <f>IF(R24=0,0,COUNTIF('2023 FR_imgsummary'!E24:AC24,"FF")*100/R24)</f>
        <v>0</v>
      </c>
      <c r="AP24">
        <f>IF(R24=0,0,COUNTIF('2023 FR_imgsummary'!E24:AC24,"IS")*100/R24)</f>
        <v>0</v>
      </c>
      <c r="AQ24">
        <f>IF(R24=0,0,COUNTIF('2023 FR_imgsummary'!E24:AC24,"LC")*100/R24)</f>
        <v>0</v>
      </c>
      <c r="AR24">
        <f>IF(R24=0,0,COUNTIF('2023 FR_imgsummary'!E24:AC24,"MD")*100/R24)</f>
        <v>0</v>
      </c>
      <c r="AS24">
        <f>IF(R24=0,0,COUNTIF('2023 FR_imgsummary'!E24:AC24,"MM")*100/R24)</f>
        <v>0</v>
      </c>
      <c r="AT24">
        <f>IF(R24=0,0,COUNTIF('2023 FR_imgsummary'!E24:AC24,"MAR")*100/R24)</f>
        <v>0</v>
      </c>
      <c r="AU24">
        <f>IF(R24=0,0,COUNTIF('2023 FR_imgsummary'!E24:AC24,"MME")*100/R24)</f>
        <v>0</v>
      </c>
      <c r="AV24">
        <f>IF(R24=0,0,COUNTIF('2023 FR_imgsummary'!E24:AC24,"MILA")*100/R24)</f>
        <v>0</v>
      </c>
      <c r="AW24">
        <f>IF(R24=0,0,COUNTIF('2023 FR_imgsummary'!E24:AC24,"MILC")*100/R24)</f>
        <v>0</v>
      </c>
      <c r="AX24">
        <f>IF(R24=0,0,COUNTIF('2023 FR_imgsummary'!E24:AC24,"MILS")*100/R24)</f>
        <v>0</v>
      </c>
      <c r="AY24">
        <f>IF(R24=0,0,COUNTIF('2023 FR_imgsummary'!E24:AC24,"MA")*100/R24)</f>
        <v>0</v>
      </c>
      <c r="AZ24">
        <f>IF(R24=0,0,COUNTIF('2023 FR_imgsummary'!E24:AC24,"MC")*100/R24)</f>
        <v>0</v>
      </c>
      <c r="BA24">
        <f>IF(R24=0,0,COUNTIF('2023 FR_imgsummary'!E24:AC24,"MFAV")*100/R24)</f>
        <v>0</v>
      </c>
      <c r="BB24">
        <f>IF(R24=0,0,COUNTIF('2023 FR_imgsummary'!E24:AC24,"MFRN")*100/R24)</f>
        <v>0</v>
      </c>
      <c r="BC24">
        <f>IF(R24=0,0,COUNTIF('2023 FR_imgsummary'!E24:AC24,"MAN")*100/R24)</f>
        <v>0</v>
      </c>
      <c r="BD24">
        <f>IF(R24=0,0,COUNTIF('2023 FR_imgsummary'!E24:AC24,"MAL")*100/R24)</f>
        <v>0</v>
      </c>
      <c r="BE24">
        <f>IF(R24=0,0,COUNTIF('2023 FR_imgsummary'!E24:AC24,"MDA")*100/R24)</f>
        <v>0</v>
      </c>
      <c r="BF24">
        <f>IF(R24=0,0,COUNTIF('2023 FR_imgsummary'!E24:AC24,"MF")*100/R24)</f>
        <v>0</v>
      </c>
      <c r="BG24">
        <f>IF(R24=0,0,COUNTIF('2023 FR_imgsummary'!E24:AC24,"ML")*100/R24)</f>
        <v>0</v>
      </c>
      <c r="BH24">
        <f>IF(R24=0,0,COUNTIF('2023 FR_imgsummary'!E24:AC24,"OD")*100/R24)</f>
        <v>0</v>
      </c>
      <c r="BI24">
        <f>IF(R24=0,0,COUNTIF('2023 FR_imgsummary'!E24:AC24,"PA")*100/R24)</f>
        <v>0</v>
      </c>
      <c r="BJ24">
        <f>IF(R24=0,0,COUNTIF('2023 FR_imgsummary'!E24:AC24,"PB")*100/R24)</f>
        <v>0</v>
      </c>
      <c r="BK24">
        <f>IF(R24=0,0,COUNTIF('2023 FR_imgsummary'!E24:AC24,"PD")*100/R24)</f>
        <v>0</v>
      </c>
      <c r="BL24">
        <f>IF(R24=0,0,COUNTIF('2023 FR_imgsummary'!E24:AC24,"PF")*100/R24)</f>
        <v>0</v>
      </c>
      <c r="BM24">
        <f>IF(R24=0,0,COUNTIF('2023 FR_imgsummary'!E24:AC24,"PP")*100/R24)</f>
        <v>0</v>
      </c>
      <c r="BN24">
        <f>IF(R24=0,0,COUNTIF('2023 FR_imgsummary'!E24:AC24,"SC")*100/R24)</f>
        <v>0</v>
      </c>
      <c r="BO24">
        <f>IF(R24=0,0,COUNTIF('2023 FR_imgsummary'!E24:AC24,"SL")*100/R24)</f>
        <v>0</v>
      </c>
      <c r="BP24">
        <f>IF(R24=0,0,COUNTIF('2023 FR_imgsummary'!E24:AC24,"SR")*100/R24)</f>
        <v>0</v>
      </c>
      <c r="BQ24">
        <f>IF(R24=0,0,COUNTIF('2023 FR_imgsummary'!E24:AC24,"SS")*100/R24)</f>
        <v>0</v>
      </c>
      <c r="BR24">
        <f>IF(R24=0,0,COUNTIF('2023 FR_imgsummary'!E24:AC24,"SB")*100/R24)</f>
        <v>0</v>
      </c>
      <c r="BS24">
        <f>IF(R24=0,0,COUNTIF('2023 FR_imgsummary'!E24:AC24,"SH")*100/R24)</f>
        <v>0</v>
      </c>
      <c r="BT24">
        <f>IF(R24=0,0,COUNTIF('2023 FR_imgsummary'!E24:AC24,"SM")*100/R24)</f>
        <v>0</v>
      </c>
      <c r="BU24">
        <f>IF(R24=0,0,COUNTIF('2023 FR_imgsummary'!E24:AC24,"TA")*100/R24)</f>
        <v>0</v>
      </c>
      <c r="BW24">
        <f>IF(R24=0,0,COUNTIF('2023 FR_imgsummary'!E24:AC24,"BRI")*100/R24)</f>
        <v>0</v>
      </c>
      <c r="BX24">
        <f>IF(R24=0,0,COUNTIF('2023 FR_imgsummary'!E24:AC24,"ERY")*100/R24)</f>
        <v>0</v>
      </c>
      <c r="BY24">
        <f>IF(R24=0,0,COUNTIF('2023 FR_imgsummary'!E24:AC24,"EUN")*100/R24)</f>
        <v>0</v>
      </c>
      <c r="BZ24" s="31">
        <f>IF(R24=0,0,COUNTIF('2023 FR_imgsummary'!E24:AC24,"GORG")*100/R24)</f>
        <v>4</v>
      </c>
      <c r="CA24">
        <f>IF(R24=0,0,COUNTIF('2023 FR_imgsummary'!E24:AC24,"ICIL")*100/R24)</f>
        <v>0</v>
      </c>
      <c r="CB24">
        <f>IF(R24=0,0,COUNTIF('2023 FR_imgsummary'!E24:AC24,"MUR")*100/R24)</f>
        <v>0</v>
      </c>
      <c r="CC24">
        <f>IF(R24=0,0,COUNTIF('2023 FR_imgsummary'!E24:AC24,"MOPS")*100/R24)</f>
        <v>0</v>
      </c>
      <c r="CD24">
        <f>IF(R24=0,0,COUNTIF('2023 FR_imgsummary'!E24:AC24,"PAURA")*100/R24)</f>
        <v>0</v>
      </c>
      <c r="CE24">
        <f>IF(R24=0,0,COUNTIF('2023 FR_imgsummary'!E24:AC24,"PRELA")*100/R24)</f>
        <v>0</v>
      </c>
      <c r="CF24">
        <f>IF(R24=0,0,COUNTIF('2023 FR_imgsummary'!E24:AC24,"PSDP")*100/R24)</f>
        <v>0</v>
      </c>
      <c r="CG24">
        <f>IF(R24=0,0,COUNTIF('2023 FR_imgsummary'!E24:AC24,"PSPT")*100/R24)</f>
        <v>0</v>
      </c>
      <c r="CH24">
        <f>IF(R24=0,0,COUNTIF('2023 FR_imgsummary'!E24:AC24,"PTER")*100/R24)</f>
        <v>0</v>
      </c>
      <c r="CJ24">
        <f>IF(R24=0,0,COUNTIF('2023 FR_imgsummary'!E24:AC24,"SPO")*100/R24)</f>
        <v>0</v>
      </c>
      <c r="CL24">
        <f>IF(R24=0,0,COUNTIF('2023 FR_imgsummary'!E24:AC24,"PAL")*100/R24)</f>
        <v>0</v>
      </c>
      <c r="CM24">
        <f>IF(R24=0,0,COUNTIF('2023 FR_imgsummary'!E24:AC24,"ZO")*100/R24)</f>
        <v>0</v>
      </c>
      <c r="CO24">
        <f>IF(R24=0,0,COUNTIF('2023 FR_imgsummary'!E24:AC24,"AMP")*100/R24)</f>
        <v>0</v>
      </c>
      <c r="CP24" s="31">
        <f>IF(R24=0,0,COUNTIF('2023 FR_imgsummary'!E24:AC24,"DICT")*100/R24)</f>
        <v>44</v>
      </c>
      <c r="CQ24">
        <f>IF(R24=0,0,COUNTIF('2023 FR_imgsummary'!E24:AC24,"HALI")*100/R24)</f>
        <v>0</v>
      </c>
      <c r="CR24">
        <f>IF(R24=0,0,COUNTIF('2023 FR_imgsummary'!E24:AC24,"LIAG")*100/R24)</f>
        <v>0</v>
      </c>
      <c r="CS24">
        <f>IF(R24=0,0,COUNTIF('2023 FR_imgsummary'!E24:AC24,"LOBO")*100/R24)</f>
        <v>0</v>
      </c>
      <c r="CT24">
        <f>IF(R24=0,0,COUNTIF('2023 FR_imgsummary'!E24:AC24,"MACA")*100/R24)</f>
        <v>0</v>
      </c>
      <c r="CU24">
        <f>IF(R24=0,0,COUNTIF('2023 FR_imgsummary'!E24:AC24,"PAD")*100/R24)</f>
        <v>0</v>
      </c>
      <c r="CV24">
        <f>IF(R24=0,0,COUNTIF('2023 FR_imgsummary'!E24:AC24,"POR")*100/R24)</f>
        <v>0</v>
      </c>
      <c r="CW24">
        <f>IF(R24=0,0,COUNTIF('2023 FR_imgsummary'!E24:AC24,"SARG")*100/R24)</f>
        <v>0</v>
      </c>
      <c r="CX24">
        <f>IF(R24=0,0,COUNTIF('2023 FR_imgsummary'!E24:AC24,"SCHIZ")*100/R24)</f>
        <v>0</v>
      </c>
      <c r="CY24">
        <f>IF(R24=0,0,COUNTIF('2023 FR_imgsummary'!E24:AC24,"STY")*100/R24)</f>
        <v>0</v>
      </c>
      <c r="CZ24">
        <f>IF(R24=0,0,COUNTIF('2023 FR_imgsummary'!E24:AC24,"TURB")*100/R24)</f>
        <v>0</v>
      </c>
      <c r="DA24" s="31">
        <f>IF(R24=0,0,COUNTIF('2023 FR_imgsummary'!E24:AC24,"TURF")*100/R24)</f>
        <v>4</v>
      </c>
      <c r="DB24">
        <f>IF(R24=0,0,COUNTIF('2023 FR_imgsummary'!E24:AC24,"WRAN")*100/R24)</f>
        <v>0</v>
      </c>
      <c r="DD24">
        <f>IF(R24=0,0,COUNTIF('2023 FR_imgsummary'!E24:AC24,"ASC")*100/R24)</f>
        <v>0</v>
      </c>
      <c r="DE24">
        <f>IF(R24=0,0,COUNTIF('2023 FR_imgsummary'!E24:AC24,"O")*100/R24)</f>
        <v>0</v>
      </c>
      <c r="DG24">
        <f>IF(R24=0,0,COUNTIF('2023 FR_imgsummary'!E24:AC24,"DCA")*100/R24)</f>
        <v>0</v>
      </c>
      <c r="DH24">
        <f>IF(R24=0,0,COUNTIF('2023 FR_imgsummary'!E24:AC24,"DG")*100/R24)</f>
        <v>0</v>
      </c>
      <c r="DI24" s="31">
        <f>IF(R24=0,0,COUNTIF('2023 FR_imgsummary'!E24:AC24,"ODC")*100/R24)</f>
        <v>12</v>
      </c>
      <c r="DJ24">
        <f>IF(R24=0,0,COUNTIF('2023 FR_imgsummary'!E24:AC24,"RDC")*100/R24)</f>
        <v>0</v>
      </c>
      <c r="DL24">
        <f>IF(R24=0,0,COUNTIF('2023 FR_imgsummary'!E24:AC24,"CALG")*100/R24)</f>
        <v>0</v>
      </c>
      <c r="DN24">
        <f>IF(R24=0,0,COUNTIF('2023 FR_imgsummary'!E24:AC24,"DCOR")*100/R24)</f>
        <v>0</v>
      </c>
      <c r="DP24">
        <f>IF(R24=0,0,COUNTIF('2023 FR_imgsummary'!E24:AC24,"P")*100/R24)</f>
        <v>0</v>
      </c>
      <c r="DQ24">
        <f>IF(R24=0,0,COUNTIF('2023 FR_imgsummary'!E24:AC24,"R")*100/R24)</f>
        <v>0</v>
      </c>
      <c r="DR24" s="31">
        <f>IF(R24=0,0,COUNTIF('2023 FR_imgsummary'!E24:AC24,"S")*100/R24)</f>
        <v>28</v>
      </c>
      <c r="DT24" s="31">
        <f>IF(R24=0,0,COUNTIF('2023 FR_imgsummary'!E24:AC24,"UNK")*100/R24)</f>
        <v>8</v>
      </c>
      <c r="DV24">
        <f>COUNTIF('2023 FR_imgsummary'!E24:AC24,"SHAD")*100/25</f>
        <v>0</v>
      </c>
      <c r="DW24">
        <f>COUNTIF('2023 FR_imgsummary'!E24:AC24,"TAPE")*100/25</f>
        <v>0</v>
      </c>
      <c r="DX24">
        <f>COUNTIF('2023 FR_imgsummary'!E24:AC24,"WAND")*100/25</f>
        <v>0</v>
      </c>
      <c r="DZ24">
        <f>IF(R24=0,0,COUNTIF('2023 FR_imgsummary'!BC24:CA24,"ASP")*100/R24)</f>
        <v>0</v>
      </c>
      <c r="EA24">
        <f>IF(R24=0,0,COUNTIF('2023 FR_imgsummary'!BC24:CA24,"BL")*100/R24)</f>
        <v>0</v>
      </c>
      <c r="EB24">
        <f>IF(R24=0,0,COUNTIF('2023 FR_imgsummary'!BC24:CA24,"BBD")*100/R24)</f>
        <v>0</v>
      </c>
      <c r="EC24">
        <f>IF(R24=0,0,COUNTIF('2023 FR_imgsummary'!BC24:CA24,"OD")*100/R24)</f>
        <v>0</v>
      </c>
      <c r="ED24">
        <f>IF(R24=0,0,COUNTIF('2023 FR_imgsummary'!BC24:CA24,"PLA")*100/R24)</f>
        <v>0</v>
      </c>
      <c r="EE24">
        <f>IF(R24=0,0,COUNTIF('2023 FR_imgsummary'!BC24:CA24,"WBD")*100/R24)</f>
        <v>0</v>
      </c>
      <c r="EF24">
        <f>IF(R24=0,0,COUNTIF('2023 FR_imgsummary'!BC24:CA24,"YBD")*100/R24)</f>
        <v>0</v>
      </c>
    </row>
    <row r="25" spans="1:136" x14ac:dyDescent="0.25">
      <c r="A25">
        <v>23</v>
      </c>
      <c r="B25" t="s">
        <v>125</v>
      </c>
      <c r="F25">
        <f>IF(R25=0,0,COUNTIF('2023 FR_imgsummary'!AD25:BB25,"C")*100/R25)</f>
        <v>0</v>
      </c>
      <c r="G25">
        <f>IF(R25=0,0,COUNTIF('2023 FR_imgsummary'!AD25:BB25,"G")*100/R25)</f>
        <v>0</v>
      </c>
      <c r="H25">
        <f>IF(R25=0,0,COUNTIF('2023 FR_imgsummary'!AD25:BB25,"S")*100/R25)</f>
        <v>0</v>
      </c>
      <c r="I25">
        <f>IF(R25=0,0,COUNTIF('2023 FR_imgsummary'!AD25:BB25,"Z")*100/R25)</f>
        <v>0</v>
      </c>
      <c r="J25" s="31">
        <f>IF(R25=0,0,COUNTIF('2023 FR_imgsummary'!AD25:BB25,"MA")*100/R25)</f>
        <v>54.545454545454547</v>
      </c>
      <c r="K25">
        <f>IF(R25=0,0,COUNTIF('2023 FR_imgsummary'!AD25:BB25,"OL")*100/R25)</f>
        <v>0</v>
      </c>
      <c r="L25">
        <f>IF(R25=0,0,COUNTIF('2023 FR_imgsummary'!AD25:BB25,"DCA")*100/R25)</f>
        <v>0</v>
      </c>
      <c r="M25">
        <f>IF(R25=0,0,COUNTIF('2023 FR_imgsummary'!AD25:BB25,"CA")*100/R25)</f>
        <v>0</v>
      </c>
      <c r="N25">
        <f>IF(R25=0,0,COUNTIF('2023 FR_imgsummary'!AD25:BB25,"DC")*100/R25)</f>
        <v>0</v>
      </c>
      <c r="O25" s="31">
        <f>IF(R25=0,0,COUNTIF('2023 FR_imgsummary'!AD25:BB25,"SPR")*100/R25)</f>
        <v>45.454545454545453</v>
      </c>
      <c r="P25">
        <f>IF(R25=0,0,COUNTIF('2023 FR_imgsummary'!AD25:BB25,"U")*100/R25)</f>
        <v>0</v>
      </c>
      <c r="Q25" s="31">
        <f>IF(R25=0,0,COUNTIF('2023 FR_imgsummary'!AD25:BB25,"TWS")*100/R25)</f>
        <v>13.636363636363637</v>
      </c>
      <c r="R25">
        <f>25-COUNTIF('2023 FR_imgsummary'!AD25:BB25,"TWS")</f>
        <v>22</v>
      </c>
      <c r="U25">
        <f>IF(R25=0,0,COUNTIF('2023 FR_imgsummary'!E25:AC25,"AC")*100/R25)</f>
        <v>0</v>
      </c>
      <c r="V25">
        <f>IF(R25=0,0,COUNTIF('2023 FR_imgsummary'!E25:AC25,"AP")*100/R25)</f>
        <v>0</v>
      </c>
      <c r="W25">
        <f>IF(R25=0,0,COUNTIF('2023 FR_imgsummary'!E25:AC25,"APR")*100/R25)</f>
        <v>0</v>
      </c>
      <c r="X25">
        <f>IF(R25=0,0,COUNTIF('2023 FR_imgsummary'!E25:AC25,"AA")*100/R25)</f>
        <v>0</v>
      </c>
      <c r="Y25">
        <f>IF(R25=0,0,COUNTIF('2023 FR_imgsummary'!E25:AC25,"AF")*100/R25)</f>
        <v>0</v>
      </c>
      <c r="Z25">
        <f>IF(R25=0,0,COUNTIF('2023 FR_imgsummary'!E25:AC25,"AG")*100/R25)</f>
        <v>0</v>
      </c>
      <c r="AA25">
        <f>IF(R25=0,0,COUNTIF('2023 FR_imgsummary'!E25:AC25,"AL")*100/R25)</f>
        <v>0</v>
      </c>
      <c r="AB25">
        <f>IF(R25=0,0,COUNTIF('2023 FR_imgsummary'!E25:AC25,"AT")*100/R25)</f>
        <v>0</v>
      </c>
      <c r="AC25">
        <f>IF(R25=0,0,COUNTIF('2023 FR_imgsummary'!E25:AC25,"AU")*100/R25)</f>
        <v>0</v>
      </c>
      <c r="AD25">
        <f>IF(R25=0,0,COUNTIF('2023 FR_imgsummary'!E25:AC25,"CB")*100/R25)</f>
        <v>0</v>
      </c>
      <c r="AE25">
        <f>IF(R25=0,0,COUNTIF('2023 FR_imgsummary'!E25:AC25,"CN")*100/R25)</f>
        <v>0</v>
      </c>
      <c r="AF25">
        <f>IF(R25=0,0,COUNTIF('2023 FR_imgsummary'!E25:AC25,"CORAL")*100/R25)</f>
        <v>0</v>
      </c>
      <c r="AG25">
        <f>IF(R25=0,0,COUNTIF('2023 FR_imgsummary'!E25:AC25,"CORJU")*100/R25)</f>
        <v>0</v>
      </c>
      <c r="AH25">
        <f>IF(R25=0,0,COUNTIF('2023 FR_imgsummary'!E25:AC25,"DCY")*100/R25)</f>
        <v>0</v>
      </c>
      <c r="AI25">
        <f>IF(R25=0,0,COUNTIF('2023 FR_imgsummary'!E25:AC25,"DST")*100/R25)</f>
        <v>0</v>
      </c>
      <c r="AJ25">
        <f>IF(R25=0,0,COUNTIF('2023 FR_imgsummary'!E25:AC25,"DSO")*100/R25)</f>
        <v>0</v>
      </c>
      <c r="AK25">
        <f>IF(R25=0,0,COUNTIF('2023 FR_imgsummary'!E25:AC25,"DC")*100/R25)</f>
        <v>0</v>
      </c>
      <c r="AL25">
        <f>IF(R25=0,0,COUNTIF('2023 FR_imgsummary'!E25:AC25,"DL")*100/R25)</f>
        <v>0</v>
      </c>
      <c r="AM25">
        <f>IF(R25=0,0,COUNTIF('2023 FR_imgsummary'!E25:AC25,"DS")*100/R25)</f>
        <v>0</v>
      </c>
      <c r="AN25">
        <f>IF(R25=0,0,COUNTIF('2023 FR_imgsummary'!E25:AC25,"EF")*100/R25)</f>
        <v>0</v>
      </c>
      <c r="AO25">
        <f>IF(R25=0,0,COUNTIF('2023 FR_imgsummary'!E25:AC25,"FF")*100/R25)</f>
        <v>0</v>
      </c>
      <c r="AP25">
        <f>IF(R25=0,0,COUNTIF('2023 FR_imgsummary'!E25:AC25,"IS")*100/R25)</f>
        <v>0</v>
      </c>
      <c r="AQ25">
        <f>IF(R25=0,0,COUNTIF('2023 FR_imgsummary'!E25:AC25,"LC")*100/R25)</f>
        <v>0</v>
      </c>
      <c r="AR25">
        <f>IF(R25=0,0,COUNTIF('2023 FR_imgsummary'!E25:AC25,"MD")*100/R25)</f>
        <v>0</v>
      </c>
      <c r="AS25">
        <f>IF(R25=0,0,COUNTIF('2023 FR_imgsummary'!E25:AC25,"MM")*100/R25)</f>
        <v>0</v>
      </c>
      <c r="AT25">
        <f>IF(R25=0,0,COUNTIF('2023 FR_imgsummary'!E25:AC25,"MAR")*100/R25)</f>
        <v>0</v>
      </c>
      <c r="AU25">
        <f>IF(R25=0,0,COUNTIF('2023 FR_imgsummary'!E25:AC25,"MME")*100/R25)</f>
        <v>0</v>
      </c>
      <c r="AV25">
        <f>IF(R25=0,0,COUNTIF('2023 FR_imgsummary'!E25:AC25,"MILA")*100/R25)</f>
        <v>0</v>
      </c>
      <c r="AW25">
        <f>IF(R25=0,0,COUNTIF('2023 FR_imgsummary'!E25:AC25,"MILC")*100/R25)</f>
        <v>0</v>
      </c>
      <c r="AX25">
        <f>IF(R25=0,0,COUNTIF('2023 FR_imgsummary'!E25:AC25,"MILS")*100/R25)</f>
        <v>0</v>
      </c>
      <c r="AY25">
        <f>IF(R25=0,0,COUNTIF('2023 FR_imgsummary'!E25:AC25,"MA")*100/R25)</f>
        <v>0</v>
      </c>
      <c r="AZ25">
        <f>IF(R25=0,0,COUNTIF('2023 FR_imgsummary'!E25:AC25,"MC")*100/R25)</f>
        <v>0</v>
      </c>
      <c r="BA25">
        <f>IF(R25=0,0,COUNTIF('2023 FR_imgsummary'!E25:AC25,"MFAV")*100/R25)</f>
        <v>0</v>
      </c>
      <c r="BB25">
        <f>IF(R25=0,0,COUNTIF('2023 FR_imgsummary'!E25:AC25,"MFRN")*100/R25)</f>
        <v>0</v>
      </c>
      <c r="BC25">
        <f>IF(R25=0,0,COUNTIF('2023 FR_imgsummary'!E25:AC25,"MAN")*100/R25)</f>
        <v>0</v>
      </c>
      <c r="BD25">
        <f>IF(R25=0,0,COUNTIF('2023 FR_imgsummary'!E25:AC25,"MAL")*100/R25)</f>
        <v>0</v>
      </c>
      <c r="BE25">
        <f>IF(R25=0,0,COUNTIF('2023 FR_imgsummary'!E25:AC25,"MDA")*100/R25)</f>
        <v>0</v>
      </c>
      <c r="BF25">
        <f>IF(R25=0,0,COUNTIF('2023 FR_imgsummary'!E25:AC25,"MF")*100/R25)</f>
        <v>0</v>
      </c>
      <c r="BG25">
        <f>IF(R25=0,0,COUNTIF('2023 FR_imgsummary'!E25:AC25,"ML")*100/R25)</f>
        <v>0</v>
      </c>
      <c r="BH25">
        <f>IF(R25=0,0,COUNTIF('2023 FR_imgsummary'!E25:AC25,"OD")*100/R25)</f>
        <v>0</v>
      </c>
      <c r="BI25">
        <f>IF(R25=0,0,COUNTIF('2023 FR_imgsummary'!E25:AC25,"PA")*100/R25)</f>
        <v>0</v>
      </c>
      <c r="BJ25">
        <f>IF(R25=0,0,COUNTIF('2023 FR_imgsummary'!E25:AC25,"PB")*100/R25)</f>
        <v>0</v>
      </c>
      <c r="BK25">
        <f>IF(R25=0,0,COUNTIF('2023 FR_imgsummary'!E25:AC25,"PD")*100/R25)</f>
        <v>0</v>
      </c>
      <c r="BL25">
        <f>IF(R25=0,0,COUNTIF('2023 FR_imgsummary'!E25:AC25,"PF")*100/R25)</f>
        <v>0</v>
      </c>
      <c r="BM25">
        <f>IF(R25=0,0,COUNTIF('2023 FR_imgsummary'!E25:AC25,"PP")*100/R25)</f>
        <v>0</v>
      </c>
      <c r="BN25">
        <f>IF(R25=0,0,COUNTIF('2023 FR_imgsummary'!E25:AC25,"SC")*100/R25)</f>
        <v>0</v>
      </c>
      <c r="BO25">
        <f>IF(R25=0,0,COUNTIF('2023 FR_imgsummary'!E25:AC25,"SL")*100/R25)</f>
        <v>0</v>
      </c>
      <c r="BP25">
        <f>IF(R25=0,0,COUNTIF('2023 FR_imgsummary'!E25:AC25,"SR")*100/R25)</f>
        <v>0</v>
      </c>
      <c r="BQ25">
        <f>IF(R25=0,0,COUNTIF('2023 FR_imgsummary'!E25:AC25,"SS")*100/R25)</f>
        <v>0</v>
      </c>
      <c r="BR25">
        <f>IF(R25=0,0,COUNTIF('2023 FR_imgsummary'!E25:AC25,"SB")*100/R25)</f>
        <v>0</v>
      </c>
      <c r="BS25">
        <f>IF(R25=0,0,COUNTIF('2023 FR_imgsummary'!E25:AC25,"SH")*100/R25)</f>
        <v>0</v>
      </c>
      <c r="BT25">
        <f>IF(R25=0,0,COUNTIF('2023 FR_imgsummary'!E25:AC25,"SM")*100/R25)</f>
        <v>0</v>
      </c>
      <c r="BU25">
        <f>IF(R25=0,0,COUNTIF('2023 FR_imgsummary'!E25:AC25,"TA")*100/R25)</f>
        <v>0</v>
      </c>
      <c r="BW25">
        <f>IF(R25=0,0,COUNTIF('2023 FR_imgsummary'!E25:AC25,"BRI")*100/R25)</f>
        <v>0</v>
      </c>
      <c r="BX25">
        <f>IF(R25=0,0,COUNTIF('2023 FR_imgsummary'!E25:AC25,"ERY")*100/R25)</f>
        <v>0</v>
      </c>
      <c r="BY25">
        <f>IF(R25=0,0,COUNTIF('2023 FR_imgsummary'!E25:AC25,"EUN")*100/R25)</f>
        <v>0</v>
      </c>
      <c r="BZ25">
        <f>IF(R25=0,0,COUNTIF('2023 FR_imgsummary'!E25:AC25,"GORG")*100/R25)</f>
        <v>0</v>
      </c>
      <c r="CA25">
        <f>IF(R25=0,0,COUNTIF('2023 FR_imgsummary'!E25:AC25,"ICIL")*100/R25)</f>
        <v>0</v>
      </c>
      <c r="CB25">
        <f>IF(R25=0,0,COUNTIF('2023 FR_imgsummary'!E25:AC25,"MUR")*100/R25)</f>
        <v>0</v>
      </c>
      <c r="CC25">
        <f>IF(R25=0,0,COUNTIF('2023 FR_imgsummary'!E25:AC25,"MOPS")*100/R25)</f>
        <v>0</v>
      </c>
      <c r="CD25">
        <f>IF(R25=0,0,COUNTIF('2023 FR_imgsummary'!E25:AC25,"PAURA")*100/R25)</f>
        <v>0</v>
      </c>
      <c r="CE25">
        <f>IF(R25=0,0,COUNTIF('2023 FR_imgsummary'!E25:AC25,"PRELA")*100/R25)</f>
        <v>0</v>
      </c>
      <c r="CF25">
        <f>IF(R25=0,0,COUNTIF('2023 FR_imgsummary'!E25:AC25,"PSDP")*100/R25)</f>
        <v>0</v>
      </c>
      <c r="CG25">
        <f>IF(R25=0,0,COUNTIF('2023 FR_imgsummary'!E25:AC25,"PSPT")*100/R25)</f>
        <v>0</v>
      </c>
      <c r="CH25">
        <f>IF(R25=0,0,COUNTIF('2023 FR_imgsummary'!E25:AC25,"PTER")*100/R25)</f>
        <v>0</v>
      </c>
      <c r="CJ25">
        <f>IF(R25=0,0,COUNTIF('2023 FR_imgsummary'!E25:AC25,"SPO")*100/R25)</f>
        <v>0</v>
      </c>
      <c r="CL25">
        <f>IF(R25=0,0,COUNTIF('2023 FR_imgsummary'!E25:AC25,"PAL")*100/R25)</f>
        <v>0</v>
      </c>
      <c r="CM25">
        <f>IF(R25=0,0,COUNTIF('2023 FR_imgsummary'!E25:AC25,"ZO")*100/R25)</f>
        <v>0</v>
      </c>
      <c r="CO25">
        <f>IF(R25=0,0,COUNTIF('2023 FR_imgsummary'!E25:AC25,"AMP")*100/R25)</f>
        <v>0</v>
      </c>
      <c r="CP25" s="31">
        <f>IF(R25=0,0,COUNTIF('2023 FR_imgsummary'!E25:AC25,"DICT")*100/R25)</f>
        <v>36.363636363636367</v>
      </c>
      <c r="CQ25">
        <f>IF(R25=0,0,COUNTIF('2023 FR_imgsummary'!E25:AC25,"HALI")*100/R25)</f>
        <v>0</v>
      </c>
      <c r="CR25">
        <f>IF(R25=0,0,COUNTIF('2023 FR_imgsummary'!E25:AC25,"LIAG")*100/R25)</f>
        <v>0</v>
      </c>
      <c r="CS25">
        <f>IF(R25=0,0,COUNTIF('2023 FR_imgsummary'!E25:AC25,"LOBO")*100/R25)</f>
        <v>0</v>
      </c>
      <c r="CT25">
        <f>IF(R25=0,0,COUNTIF('2023 FR_imgsummary'!E25:AC25,"MACA")*100/R25)</f>
        <v>0</v>
      </c>
      <c r="CU25">
        <f>IF(R25=0,0,COUNTIF('2023 FR_imgsummary'!E25:AC25,"PAD")*100/R25)</f>
        <v>0</v>
      </c>
      <c r="CV25">
        <f>IF(R25=0,0,COUNTIF('2023 FR_imgsummary'!E25:AC25,"POR")*100/R25)</f>
        <v>0</v>
      </c>
      <c r="CW25">
        <f>IF(R25=0,0,COUNTIF('2023 FR_imgsummary'!E25:AC25,"SARG")*100/R25)</f>
        <v>0</v>
      </c>
      <c r="CX25">
        <f>IF(R25=0,0,COUNTIF('2023 FR_imgsummary'!E25:AC25,"SCHIZ")*100/R25)</f>
        <v>0</v>
      </c>
      <c r="CY25">
        <f>IF(R25=0,0,COUNTIF('2023 FR_imgsummary'!E25:AC25,"STY")*100/R25)</f>
        <v>0</v>
      </c>
      <c r="CZ25">
        <f>IF(R25=0,0,COUNTIF('2023 FR_imgsummary'!E25:AC25,"TURB")*100/R25)</f>
        <v>0</v>
      </c>
      <c r="DA25" s="31">
        <f>IF(R25=0,0,COUNTIF('2023 FR_imgsummary'!E25:AC25,"TURF")*100/R25)</f>
        <v>18.181818181818183</v>
      </c>
      <c r="DB25">
        <f>IF(R25=0,0,COUNTIF('2023 FR_imgsummary'!E25:AC25,"WRAN")*100/R25)</f>
        <v>0</v>
      </c>
      <c r="DD25">
        <f>IF(R25=0,0,COUNTIF('2023 FR_imgsummary'!E25:AC25,"ASC")*100/R25)</f>
        <v>0</v>
      </c>
      <c r="DE25">
        <f>IF(R25=0,0,COUNTIF('2023 FR_imgsummary'!E25:AC25,"O")*100/R25)</f>
        <v>0</v>
      </c>
      <c r="DG25">
        <f>IF(R25=0,0,COUNTIF('2023 FR_imgsummary'!E25:AC25,"DCA")*100/R25)</f>
        <v>0</v>
      </c>
      <c r="DH25">
        <f>IF(R25=0,0,COUNTIF('2023 FR_imgsummary'!E25:AC25,"DG")*100/R25)</f>
        <v>0</v>
      </c>
      <c r="DI25">
        <f>IF(R25=0,0,COUNTIF('2023 FR_imgsummary'!E25:AC25,"ODC")*100/R25)</f>
        <v>0</v>
      </c>
      <c r="DJ25">
        <f>IF(R25=0,0,COUNTIF('2023 FR_imgsummary'!E25:AC25,"RDC")*100/R25)</f>
        <v>0</v>
      </c>
      <c r="DL25">
        <f>IF(R25=0,0,COUNTIF('2023 FR_imgsummary'!E25:AC25,"CALG")*100/R25)</f>
        <v>0</v>
      </c>
      <c r="DN25">
        <f>IF(R25=0,0,COUNTIF('2023 FR_imgsummary'!E25:AC25,"DCOR")*100/R25)</f>
        <v>0</v>
      </c>
      <c r="DP25">
        <f>IF(R25=0,0,COUNTIF('2023 FR_imgsummary'!E25:AC25,"P")*100/R25)</f>
        <v>0</v>
      </c>
      <c r="DQ25">
        <f>IF(R25=0,0,COUNTIF('2023 FR_imgsummary'!E25:AC25,"R")*100/R25)</f>
        <v>0</v>
      </c>
      <c r="DR25" s="31">
        <f>IF(R25=0,0,COUNTIF('2023 FR_imgsummary'!E25:AC25,"S")*100/R25)</f>
        <v>45.454545454545453</v>
      </c>
      <c r="DT25">
        <f>IF(R25=0,0,COUNTIF('2023 FR_imgsummary'!E25:AC25,"UNK")*100/R25)</f>
        <v>0</v>
      </c>
      <c r="DV25">
        <f>COUNTIF('2023 FR_imgsummary'!E25:AC25,"SHAD")*100/25</f>
        <v>0</v>
      </c>
      <c r="DW25">
        <f>COUNTIF('2023 FR_imgsummary'!E25:AC25,"TAPE")*100/25</f>
        <v>0</v>
      </c>
      <c r="DX25" s="31">
        <f>COUNTIF('2023 FR_imgsummary'!E25:AC25,"WAND")*100/25</f>
        <v>12</v>
      </c>
      <c r="DZ25">
        <f>IF(R25=0,0,COUNTIF('2023 FR_imgsummary'!BC25:CA25,"ASP")*100/R25)</f>
        <v>0</v>
      </c>
      <c r="EA25">
        <f>IF(R25=0,0,COUNTIF('2023 FR_imgsummary'!BC25:CA25,"BL")*100/R25)</f>
        <v>0</v>
      </c>
      <c r="EB25">
        <f>IF(R25=0,0,COUNTIF('2023 FR_imgsummary'!BC25:CA25,"BBD")*100/R25)</f>
        <v>0</v>
      </c>
      <c r="EC25">
        <f>IF(R25=0,0,COUNTIF('2023 FR_imgsummary'!BC25:CA25,"OD")*100/R25)</f>
        <v>0</v>
      </c>
      <c r="ED25">
        <f>IF(R25=0,0,COUNTIF('2023 FR_imgsummary'!BC25:CA25,"PLA")*100/R25)</f>
        <v>0</v>
      </c>
      <c r="EE25">
        <f>IF(R25=0,0,COUNTIF('2023 FR_imgsummary'!BC25:CA25,"WBD")*100/R25)</f>
        <v>0</v>
      </c>
      <c r="EF25">
        <f>IF(R25=0,0,COUNTIF('2023 FR_imgsummary'!BC25:CA25,"YBD")*100/R25)</f>
        <v>0</v>
      </c>
    </row>
    <row r="26" spans="1:136" x14ac:dyDescent="0.25">
      <c r="A26">
        <v>24</v>
      </c>
      <c r="B26" t="s">
        <v>126</v>
      </c>
      <c r="F26" s="31">
        <f>IF(R26=0,0,COUNTIF('2023 FR_imgsummary'!AD26:BB26,"C")*100/R26)</f>
        <v>4.166666666666667</v>
      </c>
      <c r="G26">
        <f>IF(R26=0,0,COUNTIF('2023 FR_imgsummary'!AD26:BB26,"G")*100/R26)</f>
        <v>0</v>
      </c>
      <c r="H26" s="31">
        <f>IF(R26=0,0,COUNTIF('2023 FR_imgsummary'!AD26:BB26,"S")*100/R26)</f>
        <v>16.666666666666668</v>
      </c>
      <c r="I26">
        <f>IF(R26=0,0,COUNTIF('2023 FR_imgsummary'!AD26:BB26,"Z")*100/R26)</f>
        <v>0</v>
      </c>
      <c r="J26" s="31">
        <f>IF(R26=0,0,COUNTIF('2023 FR_imgsummary'!AD26:BB26,"MA")*100/R26)</f>
        <v>33.333333333333336</v>
      </c>
      <c r="K26">
        <f>IF(R26=0,0,COUNTIF('2023 FR_imgsummary'!AD26:BB26,"OL")*100/R26)</f>
        <v>0</v>
      </c>
      <c r="L26">
        <f>IF(R26=0,0,COUNTIF('2023 FR_imgsummary'!AD26:BB26,"DCA")*100/R26)</f>
        <v>0</v>
      </c>
      <c r="M26">
        <f>IF(R26=0,0,COUNTIF('2023 FR_imgsummary'!AD26:BB26,"CA")*100/R26)</f>
        <v>0</v>
      </c>
      <c r="N26">
        <f>IF(R26=0,0,COUNTIF('2023 FR_imgsummary'!AD26:BB26,"DC")*100/R26)</f>
        <v>0</v>
      </c>
      <c r="O26" s="31">
        <f>IF(R26=0,0,COUNTIF('2023 FR_imgsummary'!AD26:BB26,"SPR")*100/R26)</f>
        <v>45.833333333333336</v>
      </c>
      <c r="P26">
        <f>IF(R26=0,0,COUNTIF('2023 FR_imgsummary'!AD26:BB26,"U")*100/R26)</f>
        <v>0</v>
      </c>
      <c r="Q26" s="31">
        <f>IF(R26=0,0,COUNTIF('2023 FR_imgsummary'!AD26:BB26,"TWS")*100/R26)</f>
        <v>4.166666666666667</v>
      </c>
      <c r="R26">
        <f>25-COUNTIF('2023 FR_imgsummary'!AD26:BB26,"TWS")</f>
        <v>24</v>
      </c>
      <c r="U26">
        <f>IF(R26=0,0,COUNTIF('2023 FR_imgsummary'!E26:AC26,"AC")*100/R26)</f>
        <v>0</v>
      </c>
      <c r="V26">
        <f>IF(R26=0,0,COUNTIF('2023 FR_imgsummary'!E26:AC26,"AP")*100/R26)</f>
        <v>0</v>
      </c>
      <c r="W26">
        <f>IF(R26=0,0,COUNTIF('2023 FR_imgsummary'!E26:AC26,"APR")*100/R26)</f>
        <v>0</v>
      </c>
      <c r="X26">
        <f>IF(R26=0,0,COUNTIF('2023 FR_imgsummary'!E26:AC26,"AA")*100/R26)</f>
        <v>0</v>
      </c>
      <c r="Y26">
        <f>IF(R26=0,0,COUNTIF('2023 FR_imgsummary'!E26:AC26,"AF")*100/R26)</f>
        <v>0</v>
      </c>
      <c r="Z26">
        <f>IF(R26=0,0,COUNTIF('2023 FR_imgsummary'!E26:AC26,"AG")*100/R26)</f>
        <v>0</v>
      </c>
      <c r="AA26">
        <f>IF(R26=0,0,COUNTIF('2023 FR_imgsummary'!E26:AC26,"AL")*100/R26)</f>
        <v>0</v>
      </c>
      <c r="AB26">
        <f>IF(R26=0,0,COUNTIF('2023 FR_imgsummary'!E26:AC26,"AT")*100/R26)</f>
        <v>0</v>
      </c>
      <c r="AC26">
        <f>IF(R26=0,0,COUNTIF('2023 FR_imgsummary'!E26:AC26,"AU")*100/R26)</f>
        <v>0</v>
      </c>
      <c r="AD26">
        <f>IF(R26=0,0,COUNTIF('2023 FR_imgsummary'!E26:AC26,"CB")*100/R26)</f>
        <v>0</v>
      </c>
      <c r="AE26">
        <f>IF(R26=0,0,COUNTIF('2023 FR_imgsummary'!E26:AC26,"CN")*100/R26)</f>
        <v>0</v>
      </c>
      <c r="AF26">
        <f>IF(R26=0,0,COUNTIF('2023 FR_imgsummary'!E26:AC26,"CORAL")*100/R26)</f>
        <v>0</v>
      </c>
      <c r="AG26">
        <f>IF(R26=0,0,COUNTIF('2023 FR_imgsummary'!E26:AC26,"CORJU")*100/R26)</f>
        <v>0</v>
      </c>
      <c r="AH26">
        <f>IF(R26=0,0,COUNTIF('2023 FR_imgsummary'!E26:AC26,"DCY")*100/R26)</f>
        <v>0</v>
      </c>
      <c r="AI26">
        <f>IF(R26=0,0,COUNTIF('2023 FR_imgsummary'!E26:AC26,"DST")*100/R26)</f>
        <v>0</v>
      </c>
      <c r="AJ26">
        <f>IF(R26=0,0,COUNTIF('2023 FR_imgsummary'!E26:AC26,"DSO")*100/R26)</f>
        <v>0</v>
      </c>
      <c r="AK26">
        <f>IF(R26=0,0,COUNTIF('2023 FR_imgsummary'!E26:AC26,"DC")*100/R26)</f>
        <v>0</v>
      </c>
      <c r="AL26">
        <f>IF(R26=0,0,COUNTIF('2023 FR_imgsummary'!E26:AC26,"DL")*100/R26)</f>
        <v>0</v>
      </c>
      <c r="AM26">
        <f>IF(R26=0,0,COUNTIF('2023 FR_imgsummary'!E26:AC26,"DS")*100/R26)</f>
        <v>0</v>
      </c>
      <c r="AN26">
        <f>IF(R26=0,0,COUNTIF('2023 FR_imgsummary'!E26:AC26,"EF")*100/R26)</f>
        <v>0</v>
      </c>
      <c r="AO26">
        <f>IF(R26=0,0,COUNTIF('2023 FR_imgsummary'!E26:AC26,"FF")*100/R26)</f>
        <v>0</v>
      </c>
      <c r="AP26">
        <f>IF(R26=0,0,COUNTIF('2023 FR_imgsummary'!E26:AC26,"IS")*100/R26)</f>
        <v>0</v>
      </c>
      <c r="AQ26">
        <f>IF(R26=0,0,COUNTIF('2023 FR_imgsummary'!E26:AC26,"LC")*100/R26)</f>
        <v>0</v>
      </c>
      <c r="AR26">
        <f>IF(R26=0,0,COUNTIF('2023 FR_imgsummary'!E26:AC26,"MD")*100/R26)</f>
        <v>0</v>
      </c>
      <c r="AS26">
        <f>IF(R26=0,0,COUNTIF('2023 FR_imgsummary'!E26:AC26,"MM")*100/R26)</f>
        <v>0</v>
      </c>
      <c r="AT26">
        <f>IF(R26=0,0,COUNTIF('2023 FR_imgsummary'!E26:AC26,"MAR")*100/R26)</f>
        <v>0</v>
      </c>
      <c r="AU26">
        <f>IF(R26=0,0,COUNTIF('2023 FR_imgsummary'!E26:AC26,"MME")*100/R26)</f>
        <v>0</v>
      </c>
      <c r="AV26" s="31">
        <f>IF(R26=0,0,COUNTIF('2023 FR_imgsummary'!E26:AC26,"MILA")*100/R26)</f>
        <v>4.166666666666667</v>
      </c>
      <c r="AW26">
        <f>IF(R26=0,0,COUNTIF('2023 FR_imgsummary'!E26:AC26,"MILC")*100/R26)</f>
        <v>0</v>
      </c>
      <c r="AX26">
        <f>IF(R26=0,0,COUNTIF('2023 FR_imgsummary'!E26:AC26,"MILS")*100/R26)</f>
        <v>0</v>
      </c>
      <c r="AY26">
        <f>IF(R26=0,0,COUNTIF('2023 FR_imgsummary'!E26:AC26,"MA")*100/R26)</f>
        <v>0</v>
      </c>
      <c r="AZ26">
        <f>IF(R26=0,0,COUNTIF('2023 FR_imgsummary'!E26:AC26,"MC")*100/R26)</f>
        <v>0</v>
      </c>
      <c r="BA26">
        <f>IF(R26=0,0,COUNTIF('2023 FR_imgsummary'!E26:AC26,"MFAV")*100/R26)</f>
        <v>0</v>
      </c>
      <c r="BB26">
        <f>IF(R26=0,0,COUNTIF('2023 FR_imgsummary'!E26:AC26,"MFRN")*100/R26)</f>
        <v>0</v>
      </c>
      <c r="BC26">
        <f>IF(R26=0,0,COUNTIF('2023 FR_imgsummary'!E26:AC26,"MAN")*100/R26)</f>
        <v>0</v>
      </c>
      <c r="BD26">
        <f>IF(R26=0,0,COUNTIF('2023 FR_imgsummary'!E26:AC26,"MAL")*100/R26)</f>
        <v>0</v>
      </c>
      <c r="BE26">
        <f>IF(R26=0,0,COUNTIF('2023 FR_imgsummary'!E26:AC26,"MDA")*100/R26)</f>
        <v>0</v>
      </c>
      <c r="BF26">
        <f>IF(R26=0,0,COUNTIF('2023 FR_imgsummary'!E26:AC26,"MF")*100/R26)</f>
        <v>0</v>
      </c>
      <c r="BG26">
        <f>IF(R26=0,0,COUNTIF('2023 FR_imgsummary'!E26:AC26,"ML")*100/R26)</f>
        <v>0</v>
      </c>
      <c r="BH26">
        <f>IF(R26=0,0,COUNTIF('2023 FR_imgsummary'!E26:AC26,"OD")*100/R26)</f>
        <v>0</v>
      </c>
      <c r="BI26">
        <f>IF(R26=0,0,COUNTIF('2023 FR_imgsummary'!E26:AC26,"PA")*100/R26)</f>
        <v>0</v>
      </c>
      <c r="BJ26">
        <f>IF(R26=0,0,COUNTIF('2023 FR_imgsummary'!E26:AC26,"PB")*100/R26)</f>
        <v>0</v>
      </c>
      <c r="BK26">
        <f>IF(R26=0,0,COUNTIF('2023 FR_imgsummary'!E26:AC26,"PD")*100/R26)</f>
        <v>0</v>
      </c>
      <c r="BL26">
        <f>IF(R26=0,0,COUNTIF('2023 FR_imgsummary'!E26:AC26,"PF")*100/R26)</f>
        <v>0</v>
      </c>
      <c r="BM26">
        <f>IF(R26=0,0,COUNTIF('2023 FR_imgsummary'!E26:AC26,"PP")*100/R26)</f>
        <v>0</v>
      </c>
      <c r="BN26">
        <f>IF(R26=0,0,COUNTIF('2023 FR_imgsummary'!E26:AC26,"SC")*100/R26)</f>
        <v>0</v>
      </c>
      <c r="BO26">
        <f>IF(R26=0,0,COUNTIF('2023 FR_imgsummary'!E26:AC26,"SL")*100/R26)</f>
        <v>0</v>
      </c>
      <c r="BP26">
        <f>IF(R26=0,0,COUNTIF('2023 FR_imgsummary'!E26:AC26,"SR")*100/R26)</f>
        <v>0</v>
      </c>
      <c r="BQ26">
        <f>IF(R26=0,0,COUNTIF('2023 FR_imgsummary'!E26:AC26,"SS")*100/R26)</f>
        <v>0</v>
      </c>
      <c r="BR26">
        <f>IF(R26=0,0,COUNTIF('2023 FR_imgsummary'!E26:AC26,"SB")*100/R26)</f>
        <v>0</v>
      </c>
      <c r="BS26">
        <f>IF(R26=0,0,COUNTIF('2023 FR_imgsummary'!E26:AC26,"SH")*100/R26)</f>
        <v>0</v>
      </c>
      <c r="BT26">
        <f>IF(R26=0,0,COUNTIF('2023 FR_imgsummary'!E26:AC26,"SM")*100/R26)</f>
        <v>0</v>
      </c>
      <c r="BU26">
        <f>IF(R26=0,0,COUNTIF('2023 FR_imgsummary'!E26:AC26,"TA")*100/R26)</f>
        <v>0</v>
      </c>
      <c r="BW26">
        <f>IF(R26=0,0,COUNTIF('2023 FR_imgsummary'!E26:AC26,"BRI")*100/R26)</f>
        <v>0</v>
      </c>
      <c r="BX26">
        <f>IF(R26=0,0,COUNTIF('2023 FR_imgsummary'!E26:AC26,"ERY")*100/R26)</f>
        <v>0</v>
      </c>
      <c r="BY26">
        <f>IF(R26=0,0,COUNTIF('2023 FR_imgsummary'!E26:AC26,"EUN")*100/R26)</f>
        <v>0</v>
      </c>
      <c r="BZ26">
        <f>IF(R26=0,0,COUNTIF('2023 FR_imgsummary'!E26:AC26,"GORG")*100/R26)</f>
        <v>0</v>
      </c>
      <c r="CA26">
        <f>IF(R26=0,0,COUNTIF('2023 FR_imgsummary'!E26:AC26,"ICIL")*100/R26)</f>
        <v>0</v>
      </c>
      <c r="CB26">
        <f>IF(R26=0,0,COUNTIF('2023 FR_imgsummary'!E26:AC26,"MUR")*100/R26)</f>
        <v>0</v>
      </c>
      <c r="CC26">
        <f>IF(R26=0,0,COUNTIF('2023 FR_imgsummary'!E26:AC26,"MOPS")*100/R26)</f>
        <v>0</v>
      </c>
      <c r="CD26">
        <f>IF(R26=0,0,COUNTIF('2023 FR_imgsummary'!E26:AC26,"PAURA")*100/R26)</f>
        <v>0</v>
      </c>
      <c r="CE26">
        <f>IF(R26=0,0,COUNTIF('2023 FR_imgsummary'!E26:AC26,"PRELA")*100/R26)</f>
        <v>0</v>
      </c>
      <c r="CF26">
        <f>IF(R26=0,0,COUNTIF('2023 FR_imgsummary'!E26:AC26,"PSDP")*100/R26)</f>
        <v>0</v>
      </c>
      <c r="CG26">
        <f>IF(R26=0,0,COUNTIF('2023 FR_imgsummary'!E26:AC26,"PSPT")*100/R26)</f>
        <v>0</v>
      </c>
      <c r="CH26">
        <f>IF(R26=0,0,COUNTIF('2023 FR_imgsummary'!E26:AC26,"PTER")*100/R26)</f>
        <v>0</v>
      </c>
      <c r="CJ26" s="31">
        <f>IF(R26=0,0,COUNTIF('2023 FR_imgsummary'!E26:AC26,"SPO")*100/R26)</f>
        <v>16.666666666666668</v>
      </c>
      <c r="CL26">
        <f>IF(R26=0,0,COUNTIF('2023 FR_imgsummary'!E26:AC26,"PAL")*100/R26)</f>
        <v>0</v>
      </c>
      <c r="CM26">
        <f>IF(R26=0,0,COUNTIF('2023 FR_imgsummary'!E26:AC26,"ZO")*100/R26)</f>
        <v>0</v>
      </c>
      <c r="CO26">
        <f>IF(R26=0,0,COUNTIF('2023 FR_imgsummary'!E26:AC26,"AMP")*100/R26)</f>
        <v>0</v>
      </c>
      <c r="CP26" s="31">
        <f>IF(R26=0,0,COUNTIF('2023 FR_imgsummary'!E26:AC26,"DICT")*100/R26)</f>
        <v>33.333333333333336</v>
      </c>
      <c r="CQ26">
        <f>IF(R26=0,0,COUNTIF('2023 FR_imgsummary'!E26:AC26,"HALI")*100/R26)</f>
        <v>0</v>
      </c>
      <c r="CR26">
        <f>IF(R26=0,0,COUNTIF('2023 FR_imgsummary'!E26:AC26,"LIAG")*100/R26)</f>
        <v>0</v>
      </c>
      <c r="CS26">
        <f>IF(R26=0,0,COUNTIF('2023 FR_imgsummary'!E26:AC26,"LOBO")*100/R26)</f>
        <v>0</v>
      </c>
      <c r="CT26">
        <f>IF(R26=0,0,COUNTIF('2023 FR_imgsummary'!E26:AC26,"MACA")*100/R26)</f>
        <v>0</v>
      </c>
      <c r="CU26">
        <f>IF(R26=0,0,COUNTIF('2023 FR_imgsummary'!E26:AC26,"PAD")*100/R26)</f>
        <v>0</v>
      </c>
      <c r="CV26">
        <f>IF(R26=0,0,COUNTIF('2023 FR_imgsummary'!E26:AC26,"POR")*100/R26)</f>
        <v>0</v>
      </c>
      <c r="CW26">
        <f>IF(R26=0,0,COUNTIF('2023 FR_imgsummary'!E26:AC26,"SARG")*100/R26)</f>
        <v>0</v>
      </c>
      <c r="CX26">
        <f>IF(R26=0,0,COUNTIF('2023 FR_imgsummary'!E26:AC26,"SCHIZ")*100/R26)</f>
        <v>0</v>
      </c>
      <c r="CY26">
        <f>IF(R26=0,0,COUNTIF('2023 FR_imgsummary'!E26:AC26,"STY")*100/R26)</f>
        <v>0</v>
      </c>
      <c r="CZ26">
        <f>IF(R26=0,0,COUNTIF('2023 FR_imgsummary'!E26:AC26,"TURB")*100/R26)</f>
        <v>0</v>
      </c>
      <c r="DA26">
        <f>IF(R26=0,0,COUNTIF('2023 FR_imgsummary'!E26:AC26,"TURF")*100/R26)</f>
        <v>0</v>
      </c>
      <c r="DB26">
        <f>IF(R26=0,0,COUNTIF('2023 FR_imgsummary'!E26:AC26,"WRAN")*100/R26)</f>
        <v>0</v>
      </c>
      <c r="DD26">
        <f>IF(R26=0,0,COUNTIF('2023 FR_imgsummary'!E26:AC26,"ASC")*100/R26)</f>
        <v>0</v>
      </c>
      <c r="DE26">
        <f>IF(R26=0,0,COUNTIF('2023 FR_imgsummary'!E26:AC26,"O")*100/R26)</f>
        <v>0</v>
      </c>
      <c r="DG26">
        <f>IF(R26=0,0,COUNTIF('2023 FR_imgsummary'!E26:AC26,"DCA")*100/R26)</f>
        <v>0</v>
      </c>
      <c r="DH26">
        <f>IF(R26=0,0,COUNTIF('2023 FR_imgsummary'!E26:AC26,"DG")*100/R26)</f>
        <v>0</v>
      </c>
      <c r="DI26">
        <f>IF(R26=0,0,COUNTIF('2023 FR_imgsummary'!E26:AC26,"ODC")*100/R26)</f>
        <v>0</v>
      </c>
      <c r="DJ26">
        <f>IF(R26=0,0,COUNTIF('2023 FR_imgsummary'!E26:AC26,"RDC")*100/R26)</f>
        <v>0</v>
      </c>
      <c r="DL26">
        <f>IF(R26=0,0,COUNTIF('2023 FR_imgsummary'!E26:AC26,"CALG")*100/R26)</f>
        <v>0</v>
      </c>
      <c r="DN26">
        <f>IF(R26=0,0,COUNTIF('2023 FR_imgsummary'!E26:AC26,"DCOR")*100/R26)</f>
        <v>0</v>
      </c>
      <c r="DP26">
        <f>IF(R26=0,0,COUNTIF('2023 FR_imgsummary'!E26:AC26,"P")*100/R26)</f>
        <v>0</v>
      </c>
      <c r="DQ26">
        <f>IF(R26=0,0,COUNTIF('2023 FR_imgsummary'!E26:AC26,"R")*100/R26)</f>
        <v>0</v>
      </c>
      <c r="DR26" s="31">
        <f>IF(R26=0,0,COUNTIF('2023 FR_imgsummary'!E26:AC26,"S")*100/R26)</f>
        <v>45.833333333333336</v>
      </c>
      <c r="DT26">
        <f>IF(R26=0,0,COUNTIF('2023 FR_imgsummary'!E26:AC26,"UNK")*100/R26)</f>
        <v>0</v>
      </c>
      <c r="DV26">
        <f>COUNTIF('2023 FR_imgsummary'!E26:AC26,"SHAD")*100/25</f>
        <v>0</v>
      </c>
      <c r="DW26">
        <f>COUNTIF('2023 FR_imgsummary'!E26:AC26,"TAPE")*100/25</f>
        <v>0</v>
      </c>
      <c r="DX26" s="31">
        <f>COUNTIF('2023 FR_imgsummary'!E26:AC26,"WAND")*100/25</f>
        <v>4</v>
      </c>
      <c r="DZ26">
        <f>IF(R26=0,0,COUNTIF('2023 FR_imgsummary'!BC26:CA26,"ASP")*100/R26)</f>
        <v>0</v>
      </c>
      <c r="EA26">
        <f>IF(R26=0,0,COUNTIF('2023 FR_imgsummary'!BC26:CA26,"BL")*100/R26)</f>
        <v>0</v>
      </c>
      <c r="EB26">
        <f>IF(R26=0,0,COUNTIF('2023 FR_imgsummary'!BC26:CA26,"BBD")*100/R26)</f>
        <v>0</v>
      </c>
      <c r="EC26">
        <f>IF(R26=0,0,COUNTIF('2023 FR_imgsummary'!BC26:CA26,"OD")*100/R26)</f>
        <v>0</v>
      </c>
      <c r="ED26">
        <f>IF(R26=0,0,COUNTIF('2023 FR_imgsummary'!BC26:CA26,"PLA")*100/R26)</f>
        <v>0</v>
      </c>
      <c r="EE26">
        <f>IF(R26=0,0,COUNTIF('2023 FR_imgsummary'!BC26:CA26,"WBD")*100/R26)</f>
        <v>0</v>
      </c>
      <c r="EF26">
        <f>IF(R26=0,0,COUNTIF('2023 FR_imgsummary'!BC26:CA26,"YBD")*100/R26)</f>
        <v>0</v>
      </c>
    </row>
    <row r="27" spans="1:136" x14ac:dyDescent="0.25">
      <c r="A27">
        <v>25</v>
      </c>
      <c r="B27" t="s">
        <v>128</v>
      </c>
      <c r="F27" s="31">
        <f>IF(R27=0,0,COUNTIF('2023 FR_imgsummary'!AD27:BB27,"C")*100/R27)</f>
        <v>4.3478260869565215</v>
      </c>
      <c r="G27">
        <f>IF(R27=0,0,COUNTIF('2023 FR_imgsummary'!AD27:BB27,"G")*100/R27)</f>
        <v>0</v>
      </c>
      <c r="H27" s="31">
        <f>IF(R27=0,0,COUNTIF('2023 FR_imgsummary'!AD27:BB27,"S")*100/R27)</f>
        <v>8.695652173913043</v>
      </c>
      <c r="I27">
        <f>IF(R27=0,0,COUNTIF('2023 FR_imgsummary'!AD27:BB27,"Z")*100/R27)</f>
        <v>0</v>
      </c>
      <c r="J27" s="31">
        <f>IF(R27=0,0,COUNTIF('2023 FR_imgsummary'!AD27:BB27,"MA")*100/R27)</f>
        <v>60.869565217391305</v>
      </c>
      <c r="K27">
        <f>IF(R27=0,0,COUNTIF('2023 FR_imgsummary'!AD27:BB27,"OL")*100/R27)</f>
        <v>0</v>
      </c>
      <c r="L27">
        <f>IF(R27=0,0,COUNTIF('2023 FR_imgsummary'!AD27:BB27,"DCA")*100/R27)</f>
        <v>0</v>
      </c>
      <c r="M27">
        <f>IF(R27=0,0,COUNTIF('2023 FR_imgsummary'!AD27:BB27,"CA")*100/R27)</f>
        <v>0</v>
      </c>
      <c r="N27">
        <f>IF(R27=0,0,COUNTIF('2023 FR_imgsummary'!AD27:BB27,"DC")*100/R27)</f>
        <v>0</v>
      </c>
      <c r="O27" s="31">
        <f>IF(R27=0,0,COUNTIF('2023 FR_imgsummary'!AD27:BB27,"SPR")*100/R27)</f>
        <v>21.739130434782609</v>
      </c>
      <c r="P27">
        <f>IF(R27=0,0,COUNTIF('2023 FR_imgsummary'!AD27:BB27,"U")*100/R27)</f>
        <v>0</v>
      </c>
      <c r="Q27" s="31">
        <f>IF(R27=0,0,COUNTIF('2023 FR_imgsummary'!AD27:BB27,"TWS")*100/R27)</f>
        <v>8.695652173913043</v>
      </c>
      <c r="R27">
        <f>25-COUNTIF('2023 FR_imgsummary'!AD27:BB27,"TWS")</f>
        <v>23</v>
      </c>
      <c r="U27">
        <f>IF(R27=0,0,COUNTIF('2023 FR_imgsummary'!E27:AC27,"AC")*100/R27)</f>
        <v>0</v>
      </c>
      <c r="V27">
        <f>IF(R27=0,0,COUNTIF('2023 FR_imgsummary'!E27:AC27,"AP")*100/R27)</f>
        <v>0</v>
      </c>
      <c r="W27">
        <f>IF(R27=0,0,COUNTIF('2023 FR_imgsummary'!E27:AC27,"APR")*100/R27)</f>
        <v>0</v>
      </c>
      <c r="X27">
        <f>IF(R27=0,0,COUNTIF('2023 FR_imgsummary'!E27:AC27,"AA")*100/R27)</f>
        <v>0</v>
      </c>
      <c r="Y27">
        <f>IF(R27=0,0,COUNTIF('2023 FR_imgsummary'!E27:AC27,"AF")*100/R27)</f>
        <v>0</v>
      </c>
      <c r="Z27">
        <f>IF(R27=0,0,COUNTIF('2023 FR_imgsummary'!E27:AC27,"AG")*100/R27)</f>
        <v>0</v>
      </c>
      <c r="AA27">
        <f>IF(R27=0,0,COUNTIF('2023 FR_imgsummary'!E27:AC27,"AL")*100/R27)</f>
        <v>0</v>
      </c>
      <c r="AB27">
        <f>IF(R27=0,0,COUNTIF('2023 FR_imgsummary'!E27:AC27,"AT")*100/R27)</f>
        <v>0</v>
      </c>
      <c r="AC27">
        <f>IF(R27=0,0,COUNTIF('2023 FR_imgsummary'!E27:AC27,"AU")*100/R27)</f>
        <v>0</v>
      </c>
      <c r="AD27">
        <f>IF(R27=0,0,COUNTIF('2023 FR_imgsummary'!E27:AC27,"CB")*100/R27)</f>
        <v>0</v>
      </c>
      <c r="AE27">
        <f>IF(R27=0,0,COUNTIF('2023 FR_imgsummary'!E27:AC27,"CN")*100/R27)</f>
        <v>0</v>
      </c>
      <c r="AF27">
        <f>IF(R27=0,0,COUNTIF('2023 FR_imgsummary'!E27:AC27,"CORAL")*100/R27)</f>
        <v>0</v>
      </c>
      <c r="AG27">
        <f>IF(R27=0,0,COUNTIF('2023 FR_imgsummary'!E27:AC27,"CORJU")*100/R27)</f>
        <v>0</v>
      </c>
      <c r="AH27">
        <f>IF(R27=0,0,COUNTIF('2023 FR_imgsummary'!E27:AC27,"DCY")*100/R27)</f>
        <v>0</v>
      </c>
      <c r="AI27">
        <f>IF(R27=0,0,COUNTIF('2023 FR_imgsummary'!E27:AC27,"DST")*100/R27)</f>
        <v>0</v>
      </c>
      <c r="AJ27">
        <f>IF(R27=0,0,COUNTIF('2023 FR_imgsummary'!E27:AC27,"DSO")*100/R27)</f>
        <v>0</v>
      </c>
      <c r="AK27">
        <f>IF(R27=0,0,COUNTIF('2023 FR_imgsummary'!E27:AC27,"DC")*100/R27)</f>
        <v>0</v>
      </c>
      <c r="AL27">
        <f>IF(R27=0,0,COUNTIF('2023 FR_imgsummary'!E27:AC27,"DL")*100/R27)</f>
        <v>0</v>
      </c>
      <c r="AM27">
        <f>IF(R27=0,0,COUNTIF('2023 FR_imgsummary'!E27:AC27,"DS")*100/R27)</f>
        <v>0</v>
      </c>
      <c r="AN27">
        <f>IF(R27=0,0,COUNTIF('2023 FR_imgsummary'!E27:AC27,"EF")*100/R27)</f>
        <v>0</v>
      </c>
      <c r="AO27">
        <f>IF(R27=0,0,COUNTIF('2023 FR_imgsummary'!E27:AC27,"FF")*100/R27)</f>
        <v>0</v>
      </c>
      <c r="AP27">
        <f>IF(R27=0,0,COUNTIF('2023 FR_imgsummary'!E27:AC27,"IS")*100/R27)</f>
        <v>0</v>
      </c>
      <c r="AQ27">
        <f>IF(R27=0,0,COUNTIF('2023 FR_imgsummary'!E27:AC27,"LC")*100/R27)</f>
        <v>0</v>
      </c>
      <c r="AR27">
        <f>IF(R27=0,0,COUNTIF('2023 FR_imgsummary'!E27:AC27,"MD")*100/R27)</f>
        <v>0</v>
      </c>
      <c r="AS27">
        <f>IF(R27=0,0,COUNTIF('2023 FR_imgsummary'!E27:AC27,"MM")*100/R27)</f>
        <v>0</v>
      </c>
      <c r="AT27">
        <f>IF(R27=0,0,COUNTIF('2023 FR_imgsummary'!E27:AC27,"MAR")*100/R27)</f>
        <v>0</v>
      </c>
      <c r="AU27">
        <f>IF(R27=0,0,COUNTIF('2023 FR_imgsummary'!E27:AC27,"MME")*100/R27)</f>
        <v>0</v>
      </c>
      <c r="AV27">
        <f>IF(R27=0,0,COUNTIF('2023 FR_imgsummary'!E27:AC27,"MILA")*100/R27)</f>
        <v>0</v>
      </c>
      <c r="AW27">
        <f>IF(R27=0,0,COUNTIF('2023 FR_imgsummary'!E27:AC27,"MILC")*100/R27)</f>
        <v>0</v>
      </c>
      <c r="AX27">
        <f>IF(R27=0,0,COUNTIF('2023 FR_imgsummary'!E27:AC27,"MILS")*100/R27)</f>
        <v>0</v>
      </c>
      <c r="AY27">
        <f>IF(R27=0,0,COUNTIF('2023 FR_imgsummary'!E27:AC27,"MA")*100/R27)</f>
        <v>0</v>
      </c>
      <c r="AZ27">
        <f>IF(R27=0,0,COUNTIF('2023 FR_imgsummary'!E27:AC27,"MC")*100/R27)</f>
        <v>0</v>
      </c>
      <c r="BA27">
        <f>IF(R27=0,0,COUNTIF('2023 FR_imgsummary'!E27:AC27,"MFAV")*100/R27)</f>
        <v>0</v>
      </c>
      <c r="BB27">
        <f>IF(R27=0,0,COUNTIF('2023 FR_imgsummary'!E27:AC27,"MFRN")*100/R27)</f>
        <v>0</v>
      </c>
      <c r="BC27">
        <f>IF(R27=0,0,COUNTIF('2023 FR_imgsummary'!E27:AC27,"MAN")*100/R27)</f>
        <v>0</v>
      </c>
      <c r="BD27">
        <f>IF(R27=0,0,COUNTIF('2023 FR_imgsummary'!E27:AC27,"MAL")*100/R27)</f>
        <v>0</v>
      </c>
      <c r="BE27">
        <f>IF(R27=0,0,COUNTIF('2023 FR_imgsummary'!E27:AC27,"MDA")*100/R27)</f>
        <v>0</v>
      </c>
      <c r="BF27">
        <f>IF(R27=0,0,COUNTIF('2023 FR_imgsummary'!E27:AC27,"MF")*100/R27)</f>
        <v>0</v>
      </c>
      <c r="BG27">
        <f>IF(R27=0,0,COUNTIF('2023 FR_imgsummary'!E27:AC27,"ML")*100/R27)</f>
        <v>0</v>
      </c>
      <c r="BH27">
        <f>IF(R27=0,0,COUNTIF('2023 FR_imgsummary'!E27:AC27,"OD")*100/R27)</f>
        <v>0</v>
      </c>
      <c r="BI27">
        <f>IF(R27=0,0,COUNTIF('2023 FR_imgsummary'!E27:AC27,"PA")*100/R27)</f>
        <v>0</v>
      </c>
      <c r="BJ27">
        <f>IF(R27=0,0,COUNTIF('2023 FR_imgsummary'!E27:AC27,"PB")*100/R27)</f>
        <v>0</v>
      </c>
      <c r="BK27">
        <f>IF(R27=0,0,COUNTIF('2023 FR_imgsummary'!E27:AC27,"PD")*100/R27)</f>
        <v>0</v>
      </c>
      <c r="BL27">
        <f>IF(R27=0,0,COUNTIF('2023 FR_imgsummary'!E27:AC27,"PF")*100/R27)</f>
        <v>0</v>
      </c>
      <c r="BM27">
        <f>IF(R27=0,0,COUNTIF('2023 FR_imgsummary'!E27:AC27,"PP")*100/R27)</f>
        <v>0</v>
      </c>
      <c r="BN27">
        <f>IF(R27=0,0,COUNTIF('2023 FR_imgsummary'!E27:AC27,"SC")*100/R27)</f>
        <v>0</v>
      </c>
      <c r="BO27">
        <f>IF(R27=0,0,COUNTIF('2023 FR_imgsummary'!E27:AC27,"SL")*100/R27)</f>
        <v>0</v>
      </c>
      <c r="BP27" s="31">
        <f>IF(R27=0,0,COUNTIF('2023 FR_imgsummary'!E27:AC27,"SR")*100/R27)</f>
        <v>4.3478260869565215</v>
      </c>
      <c r="BQ27">
        <f>IF(R27=0,0,COUNTIF('2023 FR_imgsummary'!E27:AC27,"SS")*100/R27)</f>
        <v>0</v>
      </c>
      <c r="BR27">
        <f>IF(R27=0,0,COUNTIF('2023 FR_imgsummary'!E27:AC27,"SB")*100/R27)</f>
        <v>0</v>
      </c>
      <c r="BS27">
        <f>IF(R27=0,0,COUNTIF('2023 FR_imgsummary'!E27:AC27,"SH")*100/R27)</f>
        <v>0</v>
      </c>
      <c r="BT27">
        <f>IF(R27=0,0,COUNTIF('2023 FR_imgsummary'!E27:AC27,"SM")*100/R27)</f>
        <v>0</v>
      </c>
      <c r="BU27">
        <f>IF(R27=0,0,COUNTIF('2023 FR_imgsummary'!E27:AC27,"TA")*100/R27)</f>
        <v>0</v>
      </c>
      <c r="BW27">
        <f>IF(R27=0,0,COUNTIF('2023 FR_imgsummary'!E27:AC27,"BRI")*100/R27)</f>
        <v>0</v>
      </c>
      <c r="BX27">
        <f>IF(R27=0,0,COUNTIF('2023 FR_imgsummary'!E27:AC27,"ERY")*100/R27)</f>
        <v>0</v>
      </c>
      <c r="BY27">
        <f>IF(R27=0,0,COUNTIF('2023 FR_imgsummary'!E27:AC27,"EUN")*100/R27)</f>
        <v>0</v>
      </c>
      <c r="BZ27">
        <f>IF(R27=0,0,COUNTIF('2023 FR_imgsummary'!E27:AC27,"GORG")*100/R27)</f>
        <v>0</v>
      </c>
      <c r="CA27">
        <f>IF(R27=0,0,COUNTIF('2023 FR_imgsummary'!E27:AC27,"ICIL")*100/R27)</f>
        <v>0</v>
      </c>
      <c r="CB27">
        <f>IF(R27=0,0,COUNTIF('2023 FR_imgsummary'!E27:AC27,"MUR")*100/R27)</f>
        <v>0</v>
      </c>
      <c r="CC27">
        <f>IF(R27=0,0,COUNTIF('2023 FR_imgsummary'!E27:AC27,"MOPS")*100/R27)</f>
        <v>0</v>
      </c>
      <c r="CD27">
        <f>IF(R27=0,0,COUNTIF('2023 FR_imgsummary'!E27:AC27,"PAURA")*100/R27)</f>
        <v>0</v>
      </c>
      <c r="CE27">
        <f>IF(R27=0,0,COUNTIF('2023 FR_imgsummary'!E27:AC27,"PRELA")*100/R27)</f>
        <v>0</v>
      </c>
      <c r="CF27">
        <f>IF(R27=0,0,COUNTIF('2023 FR_imgsummary'!E27:AC27,"PSDP")*100/R27)</f>
        <v>0</v>
      </c>
      <c r="CG27">
        <f>IF(R27=0,0,COUNTIF('2023 FR_imgsummary'!E27:AC27,"PSPT")*100/R27)</f>
        <v>0</v>
      </c>
      <c r="CH27">
        <f>IF(R27=0,0,COUNTIF('2023 FR_imgsummary'!E27:AC27,"PTER")*100/R27)</f>
        <v>0</v>
      </c>
      <c r="CJ27" s="31">
        <f>IF(R27=0,0,COUNTIF('2023 FR_imgsummary'!E27:AC27,"SPO")*100/R27)</f>
        <v>8.695652173913043</v>
      </c>
      <c r="CL27">
        <f>IF(R27=0,0,COUNTIF('2023 FR_imgsummary'!E27:AC27,"PAL")*100/R27)</f>
        <v>0</v>
      </c>
      <c r="CM27">
        <f>IF(R27=0,0,COUNTIF('2023 FR_imgsummary'!E27:AC27,"ZO")*100/R27)</f>
        <v>0</v>
      </c>
      <c r="CO27">
        <f>IF(R27=0,0,COUNTIF('2023 FR_imgsummary'!E27:AC27,"AMP")*100/R27)</f>
        <v>0</v>
      </c>
      <c r="CP27" s="31">
        <f>IF(R27=0,0,COUNTIF('2023 FR_imgsummary'!E27:AC27,"DICT")*100/R27)</f>
        <v>39.130434782608695</v>
      </c>
      <c r="CQ27">
        <f>IF(R27=0,0,COUNTIF('2023 FR_imgsummary'!E27:AC27,"HALI")*100/R27)</f>
        <v>0</v>
      </c>
      <c r="CR27">
        <f>IF(R27=0,0,COUNTIF('2023 FR_imgsummary'!E27:AC27,"LIAG")*100/R27)</f>
        <v>0</v>
      </c>
      <c r="CS27">
        <f>IF(R27=0,0,COUNTIF('2023 FR_imgsummary'!E27:AC27,"LOBO")*100/R27)</f>
        <v>0</v>
      </c>
      <c r="CT27">
        <f>IF(R27=0,0,COUNTIF('2023 FR_imgsummary'!E27:AC27,"MACA")*100/R27)</f>
        <v>0</v>
      </c>
      <c r="CU27">
        <f>IF(R27=0,0,COUNTIF('2023 FR_imgsummary'!E27:AC27,"PAD")*100/R27)</f>
        <v>0</v>
      </c>
      <c r="CV27">
        <f>IF(R27=0,0,COUNTIF('2023 FR_imgsummary'!E27:AC27,"POR")*100/R27)</f>
        <v>0</v>
      </c>
      <c r="CW27">
        <f>IF(R27=0,0,COUNTIF('2023 FR_imgsummary'!E27:AC27,"SARG")*100/R27)</f>
        <v>0</v>
      </c>
      <c r="CX27">
        <f>IF(R27=0,0,COUNTIF('2023 FR_imgsummary'!E27:AC27,"SCHIZ")*100/R27)</f>
        <v>0</v>
      </c>
      <c r="CY27">
        <f>IF(R27=0,0,COUNTIF('2023 FR_imgsummary'!E27:AC27,"STY")*100/R27)</f>
        <v>0</v>
      </c>
      <c r="CZ27">
        <f>IF(R27=0,0,COUNTIF('2023 FR_imgsummary'!E27:AC27,"TURB")*100/R27)</f>
        <v>0</v>
      </c>
      <c r="DA27" s="31">
        <f>IF(R27=0,0,COUNTIF('2023 FR_imgsummary'!E27:AC27,"TURF")*100/R27)</f>
        <v>21.739130434782609</v>
      </c>
      <c r="DB27">
        <f>IF(R27=0,0,COUNTIF('2023 FR_imgsummary'!E27:AC27,"WRAN")*100/R27)</f>
        <v>0</v>
      </c>
      <c r="DD27">
        <f>IF(R27=0,0,COUNTIF('2023 FR_imgsummary'!E27:AC27,"ASC")*100/R27)</f>
        <v>0</v>
      </c>
      <c r="DE27">
        <f>IF(R27=0,0,COUNTIF('2023 FR_imgsummary'!E27:AC27,"O")*100/R27)</f>
        <v>0</v>
      </c>
      <c r="DG27">
        <f>IF(R27=0,0,COUNTIF('2023 FR_imgsummary'!E27:AC27,"DCA")*100/R27)</f>
        <v>0</v>
      </c>
      <c r="DH27">
        <f>IF(R27=0,0,COUNTIF('2023 FR_imgsummary'!E27:AC27,"DG")*100/R27)</f>
        <v>0</v>
      </c>
      <c r="DI27">
        <f>IF(R27=0,0,COUNTIF('2023 FR_imgsummary'!E27:AC27,"ODC")*100/R27)</f>
        <v>0</v>
      </c>
      <c r="DJ27">
        <f>IF(R27=0,0,COUNTIF('2023 FR_imgsummary'!E27:AC27,"RDC")*100/R27)</f>
        <v>0</v>
      </c>
      <c r="DL27">
        <f>IF(R27=0,0,COUNTIF('2023 FR_imgsummary'!E27:AC27,"CALG")*100/R27)</f>
        <v>0</v>
      </c>
      <c r="DN27">
        <f>IF(R27=0,0,COUNTIF('2023 FR_imgsummary'!E27:AC27,"DCOR")*100/R27)</f>
        <v>0</v>
      </c>
      <c r="DP27" s="31">
        <f>IF(R27=0,0,COUNTIF('2023 FR_imgsummary'!E27:AC27,"P")*100/R27)</f>
        <v>4.3478260869565215</v>
      </c>
      <c r="DQ27">
        <f>IF(R27=0,0,COUNTIF('2023 FR_imgsummary'!E27:AC27,"R")*100/R27)</f>
        <v>0</v>
      </c>
      <c r="DR27" s="31">
        <f>IF(R27=0,0,COUNTIF('2023 FR_imgsummary'!E27:AC27,"S")*100/R27)</f>
        <v>17.391304347826086</v>
      </c>
      <c r="DT27">
        <f>IF(R27=0,0,COUNTIF('2023 FR_imgsummary'!E27:AC27,"UNK")*100/R27)</f>
        <v>0</v>
      </c>
      <c r="DV27">
        <f>COUNTIF('2023 FR_imgsummary'!E27:AC27,"SHAD")*100/25</f>
        <v>0</v>
      </c>
      <c r="DW27">
        <f>COUNTIF('2023 FR_imgsummary'!E27:AC27,"TAPE")*100/25</f>
        <v>0</v>
      </c>
      <c r="DX27" s="31">
        <f>COUNTIF('2023 FR_imgsummary'!E27:AC27,"WAND")*100/25</f>
        <v>8</v>
      </c>
      <c r="DZ27">
        <f>IF(R27=0,0,COUNTIF('2023 FR_imgsummary'!BC27:CA27,"ASP")*100/R27)</f>
        <v>0</v>
      </c>
      <c r="EA27">
        <f>IF(R27=0,0,COUNTIF('2023 FR_imgsummary'!BC27:CA27,"BL")*100/R27)</f>
        <v>0</v>
      </c>
      <c r="EB27">
        <f>IF(R27=0,0,COUNTIF('2023 FR_imgsummary'!BC27:CA27,"BBD")*100/R27)</f>
        <v>0</v>
      </c>
      <c r="EC27">
        <f>IF(R27=0,0,COUNTIF('2023 FR_imgsummary'!BC27:CA27,"OD")*100/R27)</f>
        <v>0</v>
      </c>
      <c r="ED27">
        <f>IF(R27=0,0,COUNTIF('2023 FR_imgsummary'!BC27:CA27,"PLA")*100/R27)</f>
        <v>0</v>
      </c>
      <c r="EE27">
        <f>IF(R27=0,0,COUNTIF('2023 FR_imgsummary'!BC27:CA27,"WBD")*100/R27)</f>
        <v>0</v>
      </c>
      <c r="EF27">
        <f>IF(R27=0,0,COUNTIF('2023 FR_imgsummary'!BC27:CA27,"YBD")*100/R27)</f>
        <v>0</v>
      </c>
    </row>
    <row r="28" spans="1:136" x14ac:dyDescent="0.25">
      <c r="A28">
        <v>26</v>
      </c>
      <c r="B28" t="s">
        <v>130</v>
      </c>
      <c r="F28">
        <f>IF(R28=0,0,COUNTIF('2023 FR_imgsummary'!AD28:BB28,"C")*100/R28)</f>
        <v>0</v>
      </c>
      <c r="G28">
        <f>IF(R28=0,0,COUNTIF('2023 FR_imgsummary'!AD28:BB28,"G")*100/R28)</f>
        <v>0</v>
      </c>
      <c r="H28">
        <f>IF(R28=0,0,COUNTIF('2023 FR_imgsummary'!AD28:BB28,"S")*100/R28)</f>
        <v>0</v>
      </c>
      <c r="I28">
        <f>IF(R28=0,0,COUNTIF('2023 FR_imgsummary'!AD28:BB28,"Z")*100/R28)</f>
        <v>0</v>
      </c>
      <c r="J28" s="31">
        <f>IF(R28=0,0,COUNTIF('2023 FR_imgsummary'!AD28:BB28,"MA")*100/R28)</f>
        <v>21.739130434782609</v>
      </c>
      <c r="K28">
        <f>IF(R28=0,0,COUNTIF('2023 FR_imgsummary'!AD28:BB28,"OL")*100/R28)</f>
        <v>0</v>
      </c>
      <c r="L28">
        <f>IF(R28=0,0,COUNTIF('2023 FR_imgsummary'!AD28:BB28,"DCA")*100/R28)</f>
        <v>0</v>
      </c>
      <c r="M28">
        <f>IF(R28=0,0,COUNTIF('2023 FR_imgsummary'!AD28:BB28,"CA")*100/R28)</f>
        <v>0</v>
      </c>
      <c r="N28">
        <f>IF(R28=0,0,COUNTIF('2023 FR_imgsummary'!AD28:BB28,"DC")*100/R28)</f>
        <v>0</v>
      </c>
      <c r="O28" s="31">
        <f>IF(R28=0,0,COUNTIF('2023 FR_imgsummary'!AD28:BB28,"SPR")*100/R28)</f>
        <v>78.260869565217391</v>
      </c>
      <c r="P28">
        <f>IF(R28=0,0,COUNTIF('2023 FR_imgsummary'!AD28:BB28,"U")*100/R28)</f>
        <v>0</v>
      </c>
      <c r="Q28" s="31">
        <f>IF(R28=0,0,COUNTIF('2023 FR_imgsummary'!AD28:BB28,"TWS")*100/R28)</f>
        <v>8.695652173913043</v>
      </c>
      <c r="R28">
        <f>25-COUNTIF('2023 FR_imgsummary'!AD28:BB28,"TWS")</f>
        <v>23</v>
      </c>
      <c r="U28">
        <f>IF(R28=0,0,COUNTIF('2023 FR_imgsummary'!E28:AC28,"AC")*100/R28)</f>
        <v>0</v>
      </c>
      <c r="V28">
        <f>IF(R28=0,0,COUNTIF('2023 FR_imgsummary'!E28:AC28,"AP")*100/R28)</f>
        <v>0</v>
      </c>
      <c r="W28">
        <f>IF(R28=0,0,COUNTIF('2023 FR_imgsummary'!E28:AC28,"APR")*100/R28)</f>
        <v>0</v>
      </c>
      <c r="X28">
        <f>IF(R28=0,0,COUNTIF('2023 FR_imgsummary'!E28:AC28,"AA")*100/R28)</f>
        <v>0</v>
      </c>
      <c r="Y28">
        <f>IF(R28=0,0,COUNTIF('2023 FR_imgsummary'!E28:AC28,"AF")*100/R28)</f>
        <v>0</v>
      </c>
      <c r="Z28">
        <f>IF(R28=0,0,COUNTIF('2023 FR_imgsummary'!E28:AC28,"AG")*100/R28)</f>
        <v>0</v>
      </c>
      <c r="AA28">
        <f>IF(R28=0,0,COUNTIF('2023 FR_imgsummary'!E28:AC28,"AL")*100/R28)</f>
        <v>0</v>
      </c>
      <c r="AB28">
        <f>IF(R28=0,0,COUNTIF('2023 FR_imgsummary'!E28:AC28,"AT")*100/R28)</f>
        <v>0</v>
      </c>
      <c r="AC28">
        <f>IF(R28=0,0,COUNTIF('2023 FR_imgsummary'!E28:AC28,"AU")*100/R28)</f>
        <v>0</v>
      </c>
      <c r="AD28">
        <f>IF(R28=0,0,COUNTIF('2023 FR_imgsummary'!E28:AC28,"CB")*100/R28)</f>
        <v>0</v>
      </c>
      <c r="AE28">
        <f>IF(R28=0,0,COUNTIF('2023 FR_imgsummary'!E28:AC28,"CN")*100/R28)</f>
        <v>0</v>
      </c>
      <c r="AF28">
        <f>IF(R28=0,0,COUNTIF('2023 FR_imgsummary'!E28:AC28,"CORAL")*100/R28)</f>
        <v>0</v>
      </c>
      <c r="AG28">
        <f>IF(R28=0,0,COUNTIF('2023 FR_imgsummary'!E28:AC28,"CORJU")*100/R28)</f>
        <v>0</v>
      </c>
      <c r="AH28">
        <f>IF(R28=0,0,COUNTIF('2023 FR_imgsummary'!E28:AC28,"DCY")*100/R28)</f>
        <v>0</v>
      </c>
      <c r="AI28">
        <f>IF(R28=0,0,COUNTIF('2023 FR_imgsummary'!E28:AC28,"DST")*100/R28)</f>
        <v>0</v>
      </c>
      <c r="AJ28">
        <f>IF(R28=0,0,COUNTIF('2023 FR_imgsummary'!E28:AC28,"DSO")*100/R28)</f>
        <v>0</v>
      </c>
      <c r="AK28">
        <f>IF(R28=0,0,COUNTIF('2023 FR_imgsummary'!E28:AC28,"DC")*100/R28)</f>
        <v>0</v>
      </c>
      <c r="AL28">
        <f>IF(R28=0,0,COUNTIF('2023 FR_imgsummary'!E28:AC28,"DL")*100/R28)</f>
        <v>0</v>
      </c>
      <c r="AM28">
        <f>IF(R28=0,0,COUNTIF('2023 FR_imgsummary'!E28:AC28,"DS")*100/R28)</f>
        <v>0</v>
      </c>
      <c r="AN28">
        <f>IF(R28=0,0,COUNTIF('2023 FR_imgsummary'!E28:AC28,"EF")*100/R28)</f>
        <v>0</v>
      </c>
      <c r="AO28">
        <f>IF(R28=0,0,COUNTIF('2023 FR_imgsummary'!E28:AC28,"FF")*100/R28)</f>
        <v>0</v>
      </c>
      <c r="AP28">
        <f>IF(R28=0,0,COUNTIF('2023 FR_imgsummary'!E28:AC28,"IS")*100/R28)</f>
        <v>0</v>
      </c>
      <c r="AQ28">
        <f>IF(R28=0,0,COUNTIF('2023 FR_imgsummary'!E28:AC28,"LC")*100/R28)</f>
        <v>0</v>
      </c>
      <c r="AR28">
        <f>IF(R28=0,0,COUNTIF('2023 FR_imgsummary'!E28:AC28,"MD")*100/R28)</f>
        <v>0</v>
      </c>
      <c r="AS28">
        <f>IF(R28=0,0,COUNTIF('2023 FR_imgsummary'!E28:AC28,"MM")*100/R28)</f>
        <v>0</v>
      </c>
      <c r="AT28">
        <f>IF(R28=0,0,COUNTIF('2023 FR_imgsummary'!E28:AC28,"MAR")*100/R28)</f>
        <v>0</v>
      </c>
      <c r="AU28">
        <f>IF(R28=0,0,COUNTIF('2023 FR_imgsummary'!E28:AC28,"MME")*100/R28)</f>
        <v>0</v>
      </c>
      <c r="AV28">
        <f>IF(R28=0,0,COUNTIF('2023 FR_imgsummary'!E28:AC28,"MILA")*100/R28)</f>
        <v>0</v>
      </c>
      <c r="AW28">
        <f>IF(R28=0,0,COUNTIF('2023 FR_imgsummary'!E28:AC28,"MILC")*100/R28)</f>
        <v>0</v>
      </c>
      <c r="AX28">
        <f>IF(R28=0,0,COUNTIF('2023 FR_imgsummary'!E28:AC28,"MILS")*100/R28)</f>
        <v>0</v>
      </c>
      <c r="AY28">
        <f>IF(R28=0,0,COUNTIF('2023 FR_imgsummary'!E28:AC28,"MA")*100/R28)</f>
        <v>0</v>
      </c>
      <c r="AZ28">
        <f>IF(R28=0,0,COUNTIF('2023 FR_imgsummary'!E28:AC28,"MC")*100/R28)</f>
        <v>0</v>
      </c>
      <c r="BA28">
        <f>IF(R28=0,0,COUNTIF('2023 FR_imgsummary'!E28:AC28,"MFAV")*100/R28)</f>
        <v>0</v>
      </c>
      <c r="BB28">
        <f>IF(R28=0,0,COUNTIF('2023 FR_imgsummary'!E28:AC28,"MFRN")*100/R28)</f>
        <v>0</v>
      </c>
      <c r="BC28">
        <f>IF(R28=0,0,COUNTIF('2023 FR_imgsummary'!E28:AC28,"MAN")*100/R28)</f>
        <v>0</v>
      </c>
      <c r="BD28">
        <f>IF(R28=0,0,COUNTIF('2023 FR_imgsummary'!E28:AC28,"MAL")*100/R28)</f>
        <v>0</v>
      </c>
      <c r="BE28">
        <f>IF(R28=0,0,COUNTIF('2023 FR_imgsummary'!E28:AC28,"MDA")*100/R28)</f>
        <v>0</v>
      </c>
      <c r="BF28">
        <f>IF(R28=0,0,COUNTIF('2023 FR_imgsummary'!E28:AC28,"MF")*100/R28)</f>
        <v>0</v>
      </c>
      <c r="BG28">
        <f>IF(R28=0,0,COUNTIF('2023 FR_imgsummary'!E28:AC28,"ML")*100/R28)</f>
        <v>0</v>
      </c>
      <c r="BH28">
        <f>IF(R28=0,0,COUNTIF('2023 FR_imgsummary'!E28:AC28,"OD")*100/R28)</f>
        <v>0</v>
      </c>
      <c r="BI28">
        <f>IF(R28=0,0,COUNTIF('2023 FR_imgsummary'!E28:AC28,"PA")*100/R28)</f>
        <v>0</v>
      </c>
      <c r="BJ28">
        <f>IF(R28=0,0,COUNTIF('2023 FR_imgsummary'!E28:AC28,"PB")*100/R28)</f>
        <v>0</v>
      </c>
      <c r="BK28">
        <f>IF(R28=0,0,COUNTIF('2023 FR_imgsummary'!E28:AC28,"PD")*100/R28)</f>
        <v>0</v>
      </c>
      <c r="BL28">
        <f>IF(R28=0,0,COUNTIF('2023 FR_imgsummary'!E28:AC28,"PF")*100/R28)</f>
        <v>0</v>
      </c>
      <c r="BM28">
        <f>IF(R28=0,0,COUNTIF('2023 FR_imgsummary'!E28:AC28,"PP")*100/R28)</f>
        <v>0</v>
      </c>
      <c r="BN28">
        <f>IF(R28=0,0,COUNTIF('2023 FR_imgsummary'!E28:AC28,"SC")*100/R28)</f>
        <v>0</v>
      </c>
      <c r="BO28">
        <f>IF(R28=0,0,COUNTIF('2023 FR_imgsummary'!E28:AC28,"SL")*100/R28)</f>
        <v>0</v>
      </c>
      <c r="BP28">
        <f>IF(R28=0,0,COUNTIF('2023 FR_imgsummary'!E28:AC28,"SR")*100/R28)</f>
        <v>0</v>
      </c>
      <c r="BQ28">
        <f>IF(R28=0,0,COUNTIF('2023 FR_imgsummary'!E28:AC28,"SS")*100/R28)</f>
        <v>0</v>
      </c>
      <c r="BR28">
        <f>IF(R28=0,0,COUNTIF('2023 FR_imgsummary'!E28:AC28,"SB")*100/R28)</f>
        <v>0</v>
      </c>
      <c r="BS28">
        <f>IF(R28=0,0,COUNTIF('2023 FR_imgsummary'!E28:AC28,"SH")*100/R28)</f>
        <v>0</v>
      </c>
      <c r="BT28">
        <f>IF(R28=0,0,COUNTIF('2023 FR_imgsummary'!E28:AC28,"SM")*100/R28)</f>
        <v>0</v>
      </c>
      <c r="BU28">
        <f>IF(R28=0,0,COUNTIF('2023 FR_imgsummary'!E28:AC28,"TA")*100/R28)</f>
        <v>0</v>
      </c>
      <c r="BW28">
        <f>IF(R28=0,0,COUNTIF('2023 FR_imgsummary'!E28:AC28,"BRI")*100/R28)</f>
        <v>0</v>
      </c>
      <c r="BX28">
        <f>IF(R28=0,0,COUNTIF('2023 FR_imgsummary'!E28:AC28,"ERY")*100/R28)</f>
        <v>0</v>
      </c>
      <c r="BY28">
        <f>IF(R28=0,0,COUNTIF('2023 FR_imgsummary'!E28:AC28,"EUN")*100/R28)</f>
        <v>0</v>
      </c>
      <c r="BZ28">
        <f>IF(R28=0,0,COUNTIF('2023 FR_imgsummary'!E28:AC28,"GORG")*100/R28)</f>
        <v>0</v>
      </c>
      <c r="CA28">
        <f>IF(R28=0,0,COUNTIF('2023 FR_imgsummary'!E28:AC28,"ICIL")*100/R28)</f>
        <v>0</v>
      </c>
      <c r="CB28">
        <f>IF(R28=0,0,COUNTIF('2023 FR_imgsummary'!E28:AC28,"MUR")*100/R28)</f>
        <v>0</v>
      </c>
      <c r="CC28">
        <f>IF(R28=0,0,COUNTIF('2023 FR_imgsummary'!E28:AC28,"MOPS")*100/R28)</f>
        <v>0</v>
      </c>
      <c r="CD28">
        <f>IF(R28=0,0,COUNTIF('2023 FR_imgsummary'!E28:AC28,"PAURA")*100/R28)</f>
        <v>0</v>
      </c>
      <c r="CE28">
        <f>IF(R28=0,0,COUNTIF('2023 FR_imgsummary'!E28:AC28,"PRELA")*100/R28)</f>
        <v>0</v>
      </c>
      <c r="CF28">
        <f>IF(R28=0,0,COUNTIF('2023 FR_imgsummary'!E28:AC28,"PSDP")*100/R28)</f>
        <v>0</v>
      </c>
      <c r="CG28">
        <f>IF(R28=0,0,COUNTIF('2023 FR_imgsummary'!E28:AC28,"PSPT")*100/R28)</f>
        <v>0</v>
      </c>
      <c r="CH28">
        <f>IF(R28=0,0,COUNTIF('2023 FR_imgsummary'!E28:AC28,"PTER")*100/R28)</f>
        <v>0</v>
      </c>
      <c r="CJ28">
        <f>IF(R28=0,0,COUNTIF('2023 FR_imgsummary'!E28:AC28,"SPO")*100/R28)</f>
        <v>0</v>
      </c>
      <c r="CL28">
        <f>IF(R28=0,0,COUNTIF('2023 FR_imgsummary'!E28:AC28,"PAL")*100/R28)</f>
        <v>0</v>
      </c>
      <c r="CM28">
        <f>IF(R28=0,0,COUNTIF('2023 FR_imgsummary'!E28:AC28,"ZO")*100/R28)</f>
        <v>0</v>
      </c>
      <c r="CO28">
        <f>IF(R28=0,0,COUNTIF('2023 FR_imgsummary'!E28:AC28,"AMP")*100/R28)</f>
        <v>0</v>
      </c>
      <c r="CP28" s="31">
        <f>IF(R28=0,0,COUNTIF('2023 FR_imgsummary'!E28:AC28,"DICT")*100/R28)</f>
        <v>13.043478260869565</v>
      </c>
      <c r="CQ28">
        <f>IF(R28=0,0,COUNTIF('2023 FR_imgsummary'!E28:AC28,"HALI")*100/R28)</f>
        <v>0</v>
      </c>
      <c r="CR28">
        <f>IF(R28=0,0,COUNTIF('2023 FR_imgsummary'!E28:AC28,"LIAG")*100/R28)</f>
        <v>0</v>
      </c>
      <c r="CS28">
        <f>IF(R28=0,0,COUNTIF('2023 FR_imgsummary'!E28:AC28,"LOBO")*100/R28)</f>
        <v>0</v>
      </c>
      <c r="CT28">
        <f>IF(R28=0,0,COUNTIF('2023 FR_imgsummary'!E28:AC28,"MACA")*100/R28)</f>
        <v>0</v>
      </c>
      <c r="CU28">
        <f>IF(R28=0,0,COUNTIF('2023 FR_imgsummary'!E28:AC28,"PAD")*100/R28)</f>
        <v>0</v>
      </c>
      <c r="CV28">
        <f>IF(R28=0,0,COUNTIF('2023 FR_imgsummary'!E28:AC28,"POR")*100/R28)</f>
        <v>0</v>
      </c>
      <c r="CW28">
        <f>IF(R28=0,0,COUNTIF('2023 FR_imgsummary'!E28:AC28,"SARG")*100/R28)</f>
        <v>0</v>
      </c>
      <c r="CX28">
        <f>IF(R28=0,0,COUNTIF('2023 FR_imgsummary'!E28:AC28,"SCHIZ")*100/R28)</f>
        <v>0</v>
      </c>
      <c r="CY28">
        <f>IF(R28=0,0,COUNTIF('2023 FR_imgsummary'!E28:AC28,"STY")*100/R28)</f>
        <v>0</v>
      </c>
      <c r="CZ28">
        <f>IF(R28=0,0,COUNTIF('2023 FR_imgsummary'!E28:AC28,"TURB")*100/R28)</f>
        <v>0</v>
      </c>
      <c r="DA28" s="31">
        <f>IF(R28=0,0,COUNTIF('2023 FR_imgsummary'!E28:AC28,"TURF")*100/R28)</f>
        <v>8.695652173913043</v>
      </c>
      <c r="DB28">
        <f>IF(R28=0,0,COUNTIF('2023 FR_imgsummary'!E28:AC28,"WRAN")*100/R28)</f>
        <v>0</v>
      </c>
      <c r="DD28">
        <f>IF(R28=0,0,COUNTIF('2023 FR_imgsummary'!E28:AC28,"ASC")*100/R28)</f>
        <v>0</v>
      </c>
      <c r="DE28">
        <f>IF(R28=0,0,COUNTIF('2023 FR_imgsummary'!E28:AC28,"O")*100/R28)</f>
        <v>0</v>
      </c>
      <c r="DG28">
        <f>IF(R28=0,0,COUNTIF('2023 FR_imgsummary'!E28:AC28,"DCA")*100/R28)</f>
        <v>0</v>
      </c>
      <c r="DH28">
        <f>IF(R28=0,0,COUNTIF('2023 FR_imgsummary'!E28:AC28,"DG")*100/R28)</f>
        <v>0</v>
      </c>
      <c r="DI28">
        <f>IF(R28=0,0,COUNTIF('2023 FR_imgsummary'!E28:AC28,"ODC")*100/R28)</f>
        <v>0</v>
      </c>
      <c r="DJ28">
        <f>IF(R28=0,0,COUNTIF('2023 FR_imgsummary'!E28:AC28,"RDC")*100/R28)</f>
        <v>0</v>
      </c>
      <c r="DL28">
        <f>IF(R28=0,0,COUNTIF('2023 FR_imgsummary'!E28:AC28,"CALG")*100/R28)</f>
        <v>0</v>
      </c>
      <c r="DN28">
        <f>IF(R28=0,0,COUNTIF('2023 FR_imgsummary'!E28:AC28,"DCOR")*100/R28)</f>
        <v>0</v>
      </c>
      <c r="DP28">
        <f>IF(R28=0,0,COUNTIF('2023 FR_imgsummary'!E28:AC28,"P")*100/R28)</f>
        <v>0</v>
      </c>
      <c r="DQ28" s="31">
        <f>IF(R28=0,0,COUNTIF('2023 FR_imgsummary'!E28:AC28,"R")*100/R28)</f>
        <v>4.3478260869565215</v>
      </c>
      <c r="DR28" s="31">
        <f>IF(R28=0,0,COUNTIF('2023 FR_imgsummary'!E28:AC28,"S")*100/R28)</f>
        <v>73.913043478260875</v>
      </c>
      <c r="DT28">
        <f>IF(R28=0,0,COUNTIF('2023 FR_imgsummary'!E28:AC28,"UNK")*100/R28)</f>
        <v>0</v>
      </c>
      <c r="DV28">
        <f>COUNTIF('2023 FR_imgsummary'!E28:AC28,"SHAD")*100/25</f>
        <v>0</v>
      </c>
      <c r="DW28">
        <f>COUNTIF('2023 FR_imgsummary'!E28:AC28,"TAPE")*100/25</f>
        <v>0</v>
      </c>
      <c r="DX28" s="31">
        <f>COUNTIF('2023 FR_imgsummary'!E28:AC28,"WAND")*100/25</f>
        <v>8</v>
      </c>
      <c r="DZ28">
        <f>IF(R28=0,0,COUNTIF('2023 FR_imgsummary'!BC28:CA28,"ASP")*100/R28)</f>
        <v>0</v>
      </c>
      <c r="EA28">
        <f>IF(R28=0,0,COUNTIF('2023 FR_imgsummary'!BC28:CA28,"BL")*100/R28)</f>
        <v>0</v>
      </c>
      <c r="EB28">
        <f>IF(R28=0,0,COUNTIF('2023 FR_imgsummary'!BC28:CA28,"BBD")*100/R28)</f>
        <v>0</v>
      </c>
      <c r="EC28">
        <f>IF(R28=0,0,COUNTIF('2023 FR_imgsummary'!BC28:CA28,"OD")*100/R28)</f>
        <v>0</v>
      </c>
      <c r="ED28">
        <f>IF(R28=0,0,COUNTIF('2023 FR_imgsummary'!BC28:CA28,"PLA")*100/R28)</f>
        <v>0</v>
      </c>
      <c r="EE28">
        <f>IF(R28=0,0,COUNTIF('2023 FR_imgsummary'!BC28:CA28,"WBD")*100/R28)</f>
        <v>0</v>
      </c>
      <c r="EF28">
        <f>IF(R28=0,0,COUNTIF('2023 FR_imgsummary'!BC28:CA28,"YBD")*100/R28)</f>
        <v>0</v>
      </c>
    </row>
    <row r="29" spans="1:136" x14ac:dyDescent="0.25">
      <c r="A29">
        <v>27</v>
      </c>
      <c r="B29" t="s">
        <v>131</v>
      </c>
      <c r="F29">
        <f>IF(R29=0,0,COUNTIF('2023 FR_imgsummary'!AD29:BB29,"C")*100/R29)</f>
        <v>0</v>
      </c>
      <c r="G29">
        <f>IF(R29=0,0,COUNTIF('2023 FR_imgsummary'!AD29:BB29,"G")*100/R29)</f>
        <v>0</v>
      </c>
      <c r="H29">
        <f>IF(R29=0,0,COUNTIF('2023 FR_imgsummary'!AD29:BB29,"S")*100/R29)</f>
        <v>0</v>
      </c>
      <c r="I29">
        <f>IF(R29=0,0,COUNTIF('2023 FR_imgsummary'!AD29:BB29,"Z")*100/R29)</f>
        <v>0</v>
      </c>
      <c r="J29" s="31">
        <f>IF(R29=0,0,COUNTIF('2023 FR_imgsummary'!AD29:BB29,"MA")*100/R29)</f>
        <v>84</v>
      </c>
      <c r="K29">
        <f>IF(R29=0,0,COUNTIF('2023 FR_imgsummary'!AD29:BB29,"OL")*100/R29)</f>
        <v>0</v>
      </c>
      <c r="L29">
        <f>IF(R29=0,0,COUNTIF('2023 FR_imgsummary'!AD29:BB29,"DCA")*100/R29)</f>
        <v>0</v>
      </c>
      <c r="M29">
        <f>IF(R29=0,0,COUNTIF('2023 FR_imgsummary'!AD29:BB29,"CA")*100/R29)</f>
        <v>0</v>
      </c>
      <c r="N29">
        <f>IF(R29=0,0,COUNTIF('2023 FR_imgsummary'!AD29:BB29,"DC")*100/R29)</f>
        <v>0</v>
      </c>
      <c r="O29" s="31">
        <f>IF(R29=0,0,COUNTIF('2023 FR_imgsummary'!AD29:BB29,"SPR")*100/R29)</f>
        <v>16</v>
      </c>
      <c r="P29">
        <f>IF(R29=0,0,COUNTIF('2023 FR_imgsummary'!AD29:BB29,"U")*100/R29)</f>
        <v>0</v>
      </c>
      <c r="Q29">
        <f>IF(R29=0,0,COUNTIF('2023 FR_imgsummary'!AD29:BB29,"TWS")*100/R29)</f>
        <v>0</v>
      </c>
      <c r="R29">
        <f>25-COUNTIF('2023 FR_imgsummary'!AD29:BB29,"TWS")</f>
        <v>25</v>
      </c>
      <c r="U29">
        <f>IF(R29=0,0,COUNTIF('2023 FR_imgsummary'!E29:AC29,"AC")*100/R29)</f>
        <v>0</v>
      </c>
      <c r="V29">
        <f>IF(R29=0,0,COUNTIF('2023 FR_imgsummary'!E29:AC29,"AP")*100/R29)</f>
        <v>0</v>
      </c>
      <c r="W29">
        <f>IF(R29=0,0,COUNTIF('2023 FR_imgsummary'!E29:AC29,"APR")*100/R29)</f>
        <v>0</v>
      </c>
      <c r="X29">
        <f>IF(R29=0,0,COUNTIF('2023 FR_imgsummary'!E29:AC29,"AA")*100/R29)</f>
        <v>0</v>
      </c>
      <c r="Y29">
        <f>IF(R29=0,0,COUNTIF('2023 FR_imgsummary'!E29:AC29,"AF")*100/R29)</f>
        <v>0</v>
      </c>
      <c r="Z29">
        <f>IF(R29=0,0,COUNTIF('2023 FR_imgsummary'!E29:AC29,"AG")*100/R29)</f>
        <v>0</v>
      </c>
      <c r="AA29">
        <f>IF(R29=0,0,COUNTIF('2023 FR_imgsummary'!E29:AC29,"AL")*100/R29)</f>
        <v>0</v>
      </c>
      <c r="AB29">
        <f>IF(R29=0,0,COUNTIF('2023 FR_imgsummary'!E29:AC29,"AT")*100/R29)</f>
        <v>0</v>
      </c>
      <c r="AC29">
        <f>IF(R29=0,0,COUNTIF('2023 FR_imgsummary'!E29:AC29,"AU")*100/R29)</f>
        <v>0</v>
      </c>
      <c r="AD29">
        <f>IF(R29=0,0,COUNTIF('2023 FR_imgsummary'!E29:AC29,"CB")*100/R29)</f>
        <v>0</v>
      </c>
      <c r="AE29">
        <f>IF(R29=0,0,COUNTIF('2023 FR_imgsummary'!E29:AC29,"CN")*100/R29)</f>
        <v>0</v>
      </c>
      <c r="AF29">
        <f>IF(R29=0,0,COUNTIF('2023 FR_imgsummary'!E29:AC29,"CORAL")*100/R29)</f>
        <v>0</v>
      </c>
      <c r="AG29">
        <f>IF(R29=0,0,COUNTIF('2023 FR_imgsummary'!E29:AC29,"CORJU")*100/R29)</f>
        <v>0</v>
      </c>
      <c r="AH29">
        <f>IF(R29=0,0,COUNTIF('2023 FR_imgsummary'!E29:AC29,"DCY")*100/R29)</f>
        <v>0</v>
      </c>
      <c r="AI29">
        <f>IF(R29=0,0,COUNTIF('2023 FR_imgsummary'!E29:AC29,"DST")*100/R29)</f>
        <v>0</v>
      </c>
      <c r="AJ29">
        <f>IF(R29=0,0,COUNTIF('2023 FR_imgsummary'!E29:AC29,"DSO")*100/R29)</f>
        <v>0</v>
      </c>
      <c r="AK29">
        <f>IF(R29=0,0,COUNTIF('2023 FR_imgsummary'!E29:AC29,"DC")*100/R29)</f>
        <v>0</v>
      </c>
      <c r="AL29">
        <f>IF(R29=0,0,COUNTIF('2023 FR_imgsummary'!E29:AC29,"DL")*100/R29)</f>
        <v>0</v>
      </c>
      <c r="AM29">
        <f>IF(R29=0,0,COUNTIF('2023 FR_imgsummary'!E29:AC29,"DS")*100/R29)</f>
        <v>0</v>
      </c>
      <c r="AN29">
        <f>IF(R29=0,0,COUNTIF('2023 FR_imgsummary'!E29:AC29,"EF")*100/R29)</f>
        <v>0</v>
      </c>
      <c r="AO29">
        <f>IF(R29=0,0,COUNTIF('2023 FR_imgsummary'!E29:AC29,"FF")*100/R29)</f>
        <v>0</v>
      </c>
      <c r="AP29">
        <f>IF(R29=0,0,COUNTIF('2023 FR_imgsummary'!E29:AC29,"IS")*100/R29)</f>
        <v>0</v>
      </c>
      <c r="AQ29">
        <f>IF(R29=0,0,COUNTIF('2023 FR_imgsummary'!E29:AC29,"LC")*100/R29)</f>
        <v>0</v>
      </c>
      <c r="AR29">
        <f>IF(R29=0,0,COUNTIF('2023 FR_imgsummary'!E29:AC29,"MD")*100/R29)</f>
        <v>0</v>
      </c>
      <c r="AS29">
        <f>IF(R29=0,0,COUNTIF('2023 FR_imgsummary'!E29:AC29,"MM")*100/R29)</f>
        <v>0</v>
      </c>
      <c r="AT29">
        <f>IF(R29=0,0,COUNTIF('2023 FR_imgsummary'!E29:AC29,"MAR")*100/R29)</f>
        <v>0</v>
      </c>
      <c r="AU29">
        <f>IF(R29=0,0,COUNTIF('2023 FR_imgsummary'!E29:AC29,"MME")*100/R29)</f>
        <v>0</v>
      </c>
      <c r="AV29">
        <f>IF(R29=0,0,COUNTIF('2023 FR_imgsummary'!E29:AC29,"MILA")*100/R29)</f>
        <v>0</v>
      </c>
      <c r="AW29">
        <f>IF(R29=0,0,COUNTIF('2023 FR_imgsummary'!E29:AC29,"MILC")*100/R29)</f>
        <v>0</v>
      </c>
      <c r="AX29">
        <f>IF(R29=0,0,COUNTIF('2023 FR_imgsummary'!E29:AC29,"MILS")*100/R29)</f>
        <v>0</v>
      </c>
      <c r="AY29">
        <f>IF(R29=0,0,COUNTIF('2023 FR_imgsummary'!E29:AC29,"MA")*100/R29)</f>
        <v>0</v>
      </c>
      <c r="AZ29">
        <f>IF(R29=0,0,COUNTIF('2023 FR_imgsummary'!E29:AC29,"MC")*100/R29)</f>
        <v>0</v>
      </c>
      <c r="BA29">
        <f>IF(R29=0,0,COUNTIF('2023 FR_imgsummary'!E29:AC29,"MFAV")*100/R29)</f>
        <v>0</v>
      </c>
      <c r="BB29">
        <f>IF(R29=0,0,COUNTIF('2023 FR_imgsummary'!E29:AC29,"MFRN")*100/R29)</f>
        <v>0</v>
      </c>
      <c r="BC29">
        <f>IF(R29=0,0,COUNTIF('2023 FR_imgsummary'!E29:AC29,"MAN")*100/R29)</f>
        <v>0</v>
      </c>
      <c r="BD29">
        <f>IF(R29=0,0,COUNTIF('2023 FR_imgsummary'!E29:AC29,"MAL")*100/R29)</f>
        <v>0</v>
      </c>
      <c r="BE29">
        <f>IF(R29=0,0,COUNTIF('2023 FR_imgsummary'!E29:AC29,"MDA")*100/R29)</f>
        <v>0</v>
      </c>
      <c r="BF29">
        <f>IF(R29=0,0,COUNTIF('2023 FR_imgsummary'!E29:AC29,"MF")*100/R29)</f>
        <v>0</v>
      </c>
      <c r="BG29">
        <f>IF(R29=0,0,COUNTIF('2023 FR_imgsummary'!E29:AC29,"ML")*100/R29)</f>
        <v>0</v>
      </c>
      <c r="BH29">
        <f>IF(R29=0,0,COUNTIF('2023 FR_imgsummary'!E29:AC29,"OD")*100/R29)</f>
        <v>0</v>
      </c>
      <c r="BI29">
        <f>IF(R29=0,0,COUNTIF('2023 FR_imgsummary'!E29:AC29,"PA")*100/R29)</f>
        <v>0</v>
      </c>
      <c r="BJ29">
        <f>IF(R29=0,0,COUNTIF('2023 FR_imgsummary'!E29:AC29,"PB")*100/R29)</f>
        <v>0</v>
      </c>
      <c r="BK29">
        <f>IF(R29=0,0,COUNTIF('2023 FR_imgsummary'!E29:AC29,"PD")*100/R29)</f>
        <v>0</v>
      </c>
      <c r="BL29">
        <f>IF(R29=0,0,COUNTIF('2023 FR_imgsummary'!E29:AC29,"PF")*100/R29)</f>
        <v>0</v>
      </c>
      <c r="BM29">
        <f>IF(R29=0,0,COUNTIF('2023 FR_imgsummary'!E29:AC29,"PP")*100/R29)</f>
        <v>0</v>
      </c>
      <c r="BN29">
        <f>IF(R29=0,0,COUNTIF('2023 FR_imgsummary'!E29:AC29,"SC")*100/R29)</f>
        <v>0</v>
      </c>
      <c r="BO29">
        <f>IF(R29=0,0,COUNTIF('2023 FR_imgsummary'!E29:AC29,"SL")*100/R29)</f>
        <v>0</v>
      </c>
      <c r="BP29">
        <f>IF(R29=0,0,COUNTIF('2023 FR_imgsummary'!E29:AC29,"SR")*100/R29)</f>
        <v>0</v>
      </c>
      <c r="BQ29">
        <f>IF(R29=0,0,COUNTIF('2023 FR_imgsummary'!E29:AC29,"SS")*100/R29)</f>
        <v>0</v>
      </c>
      <c r="BR29">
        <f>IF(R29=0,0,COUNTIF('2023 FR_imgsummary'!E29:AC29,"SB")*100/R29)</f>
        <v>0</v>
      </c>
      <c r="BS29">
        <f>IF(R29=0,0,COUNTIF('2023 FR_imgsummary'!E29:AC29,"SH")*100/R29)</f>
        <v>0</v>
      </c>
      <c r="BT29">
        <f>IF(R29=0,0,COUNTIF('2023 FR_imgsummary'!E29:AC29,"SM")*100/R29)</f>
        <v>0</v>
      </c>
      <c r="BU29">
        <f>IF(R29=0,0,COUNTIF('2023 FR_imgsummary'!E29:AC29,"TA")*100/R29)</f>
        <v>0</v>
      </c>
      <c r="BW29">
        <f>IF(R29=0,0,COUNTIF('2023 FR_imgsummary'!E29:AC29,"BRI")*100/R29)</f>
        <v>0</v>
      </c>
      <c r="BX29">
        <f>IF(R29=0,0,COUNTIF('2023 FR_imgsummary'!E29:AC29,"ERY")*100/R29)</f>
        <v>0</v>
      </c>
      <c r="BY29">
        <f>IF(R29=0,0,COUNTIF('2023 FR_imgsummary'!E29:AC29,"EUN")*100/R29)</f>
        <v>0</v>
      </c>
      <c r="BZ29">
        <f>IF(R29=0,0,COUNTIF('2023 FR_imgsummary'!E29:AC29,"GORG")*100/R29)</f>
        <v>0</v>
      </c>
      <c r="CA29">
        <f>IF(R29=0,0,COUNTIF('2023 FR_imgsummary'!E29:AC29,"ICIL")*100/R29)</f>
        <v>0</v>
      </c>
      <c r="CB29">
        <f>IF(R29=0,0,COUNTIF('2023 FR_imgsummary'!E29:AC29,"MUR")*100/R29)</f>
        <v>0</v>
      </c>
      <c r="CC29">
        <f>IF(R29=0,0,COUNTIF('2023 FR_imgsummary'!E29:AC29,"MOPS")*100/R29)</f>
        <v>0</v>
      </c>
      <c r="CD29">
        <f>IF(R29=0,0,COUNTIF('2023 FR_imgsummary'!E29:AC29,"PAURA")*100/R29)</f>
        <v>0</v>
      </c>
      <c r="CE29">
        <f>IF(R29=0,0,COUNTIF('2023 FR_imgsummary'!E29:AC29,"PRELA")*100/R29)</f>
        <v>0</v>
      </c>
      <c r="CF29">
        <f>IF(R29=0,0,COUNTIF('2023 FR_imgsummary'!E29:AC29,"PSDP")*100/R29)</f>
        <v>0</v>
      </c>
      <c r="CG29">
        <f>IF(R29=0,0,COUNTIF('2023 FR_imgsummary'!E29:AC29,"PSPT")*100/R29)</f>
        <v>0</v>
      </c>
      <c r="CH29">
        <f>IF(R29=0,0,COUNTIF('2023 FR_imgsummary'!E29:AC29,"PTER")*100/R29)</f>
        <v>0</v>
      </c>
      <c r="CJ29">
        <f>IF(R29=0,0,COUNTIF('2023 FR_imgsummary'!E29:AC29,"SPO")*100/R29)</f>
        <v>0</v>
      </c>
      <c r="CL29">
        <f>IF(R29=0,0,COUNTIF('2023 FR_imgsummary'!E29:AC29,"PAL")*100/R29)</f>
        <v>0</v>
      </c>
      <c r="CM29">
        <f>IF(R29=0,0,COUNTIF('2023 FR_imgsummary'!E29:AC29,"ZO")*100/R29)</f>
        <v>0</v>
      </c>
      <c r="CO29">
        <f>IF(R29=0,0,COUNTIF('2023 FR_imgsummary'!E29:AC29,"AMP")*100/R29)</f>
        <v>0</v>
      </c>
      <c r="CP29" s="31">
        <f>IF(R29=0,0,COUNTIF('2023 FR_imgsummary'!E29:AC29,"DICT")*100/R29)</f>
        <v>60</v>
      </c>
      <c r="CQ29">
        <f>IF(R29=0,0,COUNTIF('2023 FR_imgsummary'!E29:AC29,"HALI")*100/R29)</f>
        <v>0</v>
      </c>
      <c r="CR29">
        <f>IF(R29=0,0,COUNTIF('2023 FR_imgsummary'!E29:AC29,"LIAG")*100/R29)</f>
        <v>0</v>
      </c>
      <c r="CS29">
        <f>IF(R29=0,0,COUNTIF('2023 FR_imgsummary'!E29:AC29,"LOBO")*100/R29)</f>
        <v>0</v>
      </c>
      <c r="CT29">
        <f>IF(R29=0,0,COUNTIF('2023 FR_imgsummary'!E29:AC29,"MACA")*100/R29)</f>
        <v>0</v>
      </c>
      <c r="CU29">
        <f>IF(R29=0,0,COUNTIF('2023 FR_imgsummary'!E29:AC29,"PAD")*100/R29)</f>
        <v>0</v>
      </c>
      <c r="CV29">
        <f>IF(R29=0,0,COUNTIF('2023 FR_imgsummary'!E29:AC29,"POR")*100/R29)</f>
        <v>0</v>
      </c>
      <c r="CW29">
        <f>IF(R29=0,0,COUNTIF('2023 FR_imgsummary'!E29:AC29,"SARG")*100/R29)</f>
        <v>0</v>
      </c>
      <c r="CX29">
        <f>IF(R29=0,0,COUNTIF('2023 FR_imgsummary'!E29:AC29,"SCHIZ")*100/R29)</f>
        <v>0</v>
      </c>
      <c r="CY29">
        <f>IF(R29=0,0,COUNTIF('2023 FR_imgsummary'!E29:AC29,"STY")*100/R29)</f>
        <v>0</v>
      </c>
      <c r="CZ29">
        <f>IF(R29=0,0,COUNTIF('2023 FR_imgsummary'!E29:AC29,"TURB")*100/R29)</f>
        <v>0</v>
      </c>
      <c r="DA29" s="31">
        <f>IF(R29=0,0,COUNTIF('2023 FR_imgsummary'!E29:AC29,"TURF")*100/R29)</f>
        <v>24</v>
      </c>
      <c r="DB29">
        <f>IF(R29=0,0,COUNTIF('2023 FR_imgsummary'!E29:AC29,"WRAN")*100/R29)</f>
        <v>0</v>
      </c>
      <c r="DD29">
        <f>IF(R29=0,0,COUNTIF('2023 FR_imgsummary'!E29:AC29,"ASC")*100/R29)</f>
        <v>0</v>
      </c>
      <c r="DE29">
        <f>IF(R29=0,0,COUNTIF('2023 FR_imgsummary'!E29:AC29,"O")*100/R29)</f>
        <v>0</v>
      </c>
      <c r="DG29">
        <f>IF(R29=0,0,COUNTIF('2023 FR_imgsummary'!E29:AC29,"DCA")*100/R29)</f>
        <v>0</v>
      </c>
      <c r="DH29">
        <f>IF(R29=0,0,COUNTIF('2023 FR_imgsummary'!E29:AC29,"DG")*100/R29)</f>
        <v>0</v>
      </c>
      <c r="DI29">
        <f>IF(R29=0,0,COUNTIF('2023 FR_imgsummary'!E29:AC29,"ODC")*100/R29)</f>
        <v>0</v>
      </c>
      <c r="DJ29">
        <f>IF(R29=0,0,COUNTIF('2023 FR_imgsummary'!E29:AC29,"RDC")*100/R29)</f>
        <v>0</v>
      </c>
      <c r="DL29">
        <f>IF(R29=0,0,COUNTIF('2023 FR_imgsummary'!E29:AC29,"CALG")*100/R29)</f>
        <v>0</v>
      </c>
      <c r="DN29">
        <f>IF(R29=0,0,COUNTIF('2023 FR_imgsummary'!E29:AC29,"DCOR")*100/R29)</f>
        <v>0</v>
      </c>
      <c r="DP29" s="31">
        <f>IF(R29=0,0,COUNTIF('2023 FR_imgsummary'!E29:AC29,"P")*100/R29)</f>
        <v>4</v>
      </c>
      <c r="DQ29">
        <f>IF(R29=0,0,COUNTIF('2023 FR_imgsummary'!E29:AC29,"R")*100/R29)</f>
        <v>0</v>
      </c>
      <c r="DR29" s="31">
        <f>IF(R29=0,0,COUNTIF('2023 FR_imgsummary'!E29:AC29,"S")*100/R29)</f>
        <v>12</v>
      </c>
      <c r="DT29">
        <f>IF(R29=0,0,COUNTIF('2023 FR_imgsummary'!E29:AC29,"UNK")*100/R29)</f>
        <v>0</v>
      </c>
      <c r="DV29">
        <f>COUNTIF('2023 FR_imgsummary'!E29:AC29,"SHAD")*100/25</f>
        <v>0</v>
      </c>
      <c r="DW29">
        <f>COUNTIF('2023 FR_imgsummary'!E29:AC29,"TAPE")*100/25</f>
        <v>0</v>
      </c>
      <c r="DX29">
        <f>COUNTIF('2023 FR_imgsummary'!E29:AC29,"WAND")*100/25</f>
        <v>0</v>
      </c>
      <c r="DZ29">
        <f>IF(R29=0,0,COUNTIF('2023 FR_imgsummary'!BC29:CA29,"ASP")*100/R29)</f>
        <v>0</v>
      </c>
      <c r="EA29">
        <f>IF(R29=0,0,COUNTIF('2023 FR_imgsummary'!BC29:CA29,"BL")*100/R29)</f>
        <v>0</v>
      </c>
      <c r="EB29">
        <f>IF(R29=0,0,COUNTIF('2023 FR_imgsummary'!BC29:CA29,"BBD")*100/R29)</f>
        <v>0</v>
      </c>
      <c r="EC29">
        <f>IF(R29=0,0,COUNTIF('2023 FR_imgsummary'!BC29:CA29,"OD")*100/R29)</f>
        <v>0</v>
      </c>
      <c r="ED29">
        <f>IF(R29=0,0,COUNTIF('2023 FR_imgsummary'!BC29:CA29,"PLA")*100/R29)</f>
        <v>0</v>
      </c>
      <c r="EE29">
        <f>IF(R29=0,0,COUNTIF('2023 FR_imgsummary'!BC29:CA29,"WBD")*100/R29)</f>
        <v>0</v>
      </c>
      <c r="EF29">
        <f>IF(R29=0,0,COUNTIF('2023 FR_imgsummary'!BC29:CA29,"YBD")*100/R29)</f>
        <v>0</v>
      </c>
    </row>
    <row r="30" spans="1:136" x14ac:dyDescent="0.25">
      <c r="A30">
        <v>28</v>
      </c>
      <c r="B30" t="s">
        <v>132</v>
      </c>
      <c r="F30">
        <f>IF(R30=0,0,COUNTIF('2023 FR_imgsummary'!AD30:BB30,"C")*100/R30)</f>
        <v>0</v>
      </c>
      <c r="G30">
        <f>IF(R30=0,0,COUNTIF('2023 FR_imgsummary'!AD30:BB30,"G")*100/R30)</f>
        <v>0</v>
      </c>
      <c r="H30">
        <f>IF(R30=0,0,COUNTIF('2023 FR_imgsummary'!AD30:BB30,"S")*100/R30)</f>
        <v>0</v>
      </c>
      <c r="I30">
        <f>IF(R30=0,0,COUNTIF('2023 FR_imgsummary'!AD30:BB30,"Z")*100/R30)</f>
        <v>0</v>
      </c>
      <c r="J30" s="31">
        <f>IF(R30=0,0,COUNTIF('2023 FR_imgsummary'!AD30:BB30,"MA")*100/R30)</f>
        <v>45</v>
      </c>
      <c r="K30">
        <f>IF(R30=0,0,COUNTIF('2023 FR_imgsummary'!AD30:BB30,"OL")*100/R30)</f>
        <v>0</v>
      </c>
      <c r="L30">
        <f>IF(R30=0,0,COUNTIF('2023 FR_imgsummary'!AD30:BB30,"DCA")*100/R30)</f>
        <v>0</v>
      </c>
      <c r="M30" s="31">
        <f>IF(R30=0,0,COUNTIF('2023 FR_imgsummary'!AD30:BB30,"CA")*100/R30)</f>
        <v>5</v>
      </c>
      <c r="N30">
        <f>IF(R30=0,0,COUNTIF('2023 FR_imgsummary'!AD30:BB30,"DC")*100/R30)</f>
        <v>0</v>
      </c>
      <c r="O30" s="31">
        <f>IF(R30=0,0,COUNTIF('2023 FR_imgsummary'!AD30:BB30,"SPR")*100/R30)</f>
        <v>50</v>
      </c>
      <c r="P30">
        <f>IF(R30=0,0,COUNTIF('2023 FR_imgsummary'!AD30:BB30,"U")*100/R30)</f>
        <v>0</v>
      </c>
      <c r="Q30" s="31">
        <f>IF(R30=0,0,COUNTIF('2023 FR_imgsummary'!AD30:BB30,"TWS")*100/R30)</f>
        <v>25</v>
      </c>
      <c r="R30">
        <f>25-COUNTIF('2023 FR_imgsummary'!AD30:BB30,"TWS")</f>
        <v>20</v>
      </c>
      <c r="U30">
        <f>IF(R30=0,0,COUNTIF('2023 FR_imgsummary'!E30:AC30,"AC")*100/R30)</f>
        <v>0</v>
      </c>
      <c r="V30">
        <f>IF(R30=0,0,COUNTIF('2023 FR_imgsummary'!E30:AC30,"AP")*100/R30)</f>
        <v>0</v>
      </c>
      <c r="W30">
        <f>IF(R30=0,0,COUNTIF('2023 FR_imgsummary'!E30:AC30,"APR")*100/R30)</f>
        <v>0</v>
      </c>
      <c r="X30">
        <f>IF(R30=0,0,COUNTIF('2023 FR_imgsummary'!E30:AC30,"AA")*100/R30)</f>
        <v>0</v>
      </c>
      <c r="Y30">
        <f>IF(R30=0,0,COUNTIF('2023 FR_imgsummary'!E30:AC30,"AF")*100/R30)</f>
        <v>0</v>
      </c>
      <c r="Z30">
        <f>IF(R30=0,0,COUNTIF('2023 FR_imgsummary'!E30:AC30,"AG")*100/R30)</f>
        <v>0</v>
      </c>
      <c r="AA30">
        <f>IF(R30=0,0,COUNTIF('2023 FR_imgsummary'!E30:AC30,"AL")*100/R30)</f>
        <v>0</v>
      </c>
      <c r="AB30">
        <f>IF(R30=0,0,COUNTIF('2023 FR_imgsummary'!E30:AC30,"AT")*100/R30)</f>
        <v>0</v>
      </c>
      <c r="AC30">
        <f>IF(R30=0,0,COUNTIF('2023 FR_imgsummary'!E30:AC30,"AU")*100/R30)</f>
        <v>0</v>
      </c>
      <c r="AD30">
        <f>IF(R30=0,0,COUNTIF('2023 FR_imgsummary'!E30:AC30,"CB")*100/R30)</f>
        <v>0</v>
      </c>
      <c r="AE30">
        <f>IF(R30=0,0,COUNTIF('2023 FR_imgsummary'!E30:AC30,"CN")*100/R30)</f>
        <v>0</v>
      </c>
      <c r="AF30">
        <f>IF(R30=0,0,COUNTIF('2023 FR_imgsummary'!E30:AC30,"CORAL")*100/R30)</f>
        <v>0</v>
      </c>
      <c r="AG30">
        <f>IF(R30=0,0,COUNTIF('2023 FR_imgsummary'!E30:AC30,"CORJU")*100/R30)</f>
        <v>0</v>
      </c>
      <c r="AH30">
        <f>IF(R30=0,0,COUNTIF('2023 FR_imgsummary'!E30:AC30,"DCY")*100/R30)</f>
        <v>0</v>
      </c>
      <c r="AI30">
        <f>IF(R30=0,0,COUNTIF('2023 FR_imgsummary'!E30:AC30,"DST")*100/R30)</f>
        <v>0</v>
      </c>
      <c r="AJ30">
        <f>IF(R30=0,0,COUNTIF('2023 FR_imgsummary'!E30:AC30,"DSO")*100/R30)</f>
        <v>0</v>
      </c>
      <c r="AK30">
        <f>IF(R30=0,0,COUNTIF('2023 FR_imgsummary'!E30:AC30,"DC")*100/R30)</f>
        <v>0</v>
      </c>
      <c r="AL30">
        <f>IF(R30=0,0,COUNTIF('2023 FR_imgsummary'!E30:AC30,"DL")*100/R30)</f>
        <v>0</v>
      </c>
      <c r="AM30">
        <f>IF(R30=0,0,COUNTIF('2023 FR_imgsummary'!E30:AC30,"DS")*100/R30)</f>
        <v>0</v>
      </c>
      <c r="AN30">
        <f>IF(R30=0,0,COUNTIF('2023 FR_imgsummary'!E30:AC30,"EF")*100/R30)</f>
        <v>0</v>
      </c>
      <c r="AO30">
        <f>IF(R30=0,0,COUNTIF('2023 FR_imgsummary'!E30:AC30,"FF")*100/R30)</f>
        <v>0</v>
      </c>
      <c r="AP30">
        <f>IF(R30=0,0,COUNTIF('2023 FR_imgsummary'!E30:AC30,"IS")*100/R30)</f>
        <v>0</v>
      </c>
      <c r="AQ30">
        <f>IF(R30=0,0,COUNTIF('2023 FR_imgsummary'!E30:AC30,"LC")*100/R30)</f>
        <v>0</v>
      </c>
      <c r="AR30">
        <f>IF(R30=0,0,COUNTIF('2023 FR_imgsummary'!E30:AC30,"MD")*100/R30)</f>
        <v>0</v>
      </c>
      <c r="AS30">
        <f>IF(R30=0,0,COUNTIF('2023 FR_imgsummary'!E30:AC30,"MM")*100/R30)</f>
        <v>0</v>
      </c>
      <c r="AT30">
        <f>IF(R30=0,0,COUNTIF('2023 FR_imgsummary'!E30:AC30,"MAR")*100/R30)</f>
        <v>0</v>
      </c>
      <c r="AU30">
        <f>IF(R30=0,0,COUNTIF('2023 FR_imgsummary'!E30:AC30,"MME")*100/R30)</f>
        <v>0</v>
      </c>
      <c r="AV30">
        <f>IF(R30=0,0,COUNTIF('2023 FR_imgsummary'!E30:AC30,"MILA")*100/R30)</f>
        <v>0</v>
      </c>
      <c r="AW30">
        <f>IF(R30=0,0,COUNTIF('2023 FR_imgsummary'!E30:AC30,"MILC")*100/R30)</f>
        <v>0</v>
      </c>
      <c r="AX30">
        <f>IF(R30=0,0,COUNTIF('2023 FR_imgsummary'!E30:AC30,"MILS")*100/R30)</f>
        <v>0</v>
      </c>
      <c r="AY30">
        <f>IF(R30=0,0,COUNTIF('2023 FR_imgsummary'!E30:AC30,"MA")*100/R30)</f>
        <v>0</v>
      </c>
      <c r="AZ30">
        <f>IF(R30=0,0,COUNTIF('2023 FR_imgsummary'!E30:AC30,"MC")*100/R30)</f>
        <v>0</v>
      </c>
      <c r="BA30">
        <f>IF(R30=0,0,COUNTIF('2023 FR_imgsummary'!E30:AC30,"MFAV")*100/R30)</f>
        <v>0</v>
      </c>
      <c r="BB30">
        <f>IF(R30=0,0,COUNTIF('2023 FR_imgsummary'!E30:AC30,"MFRN")*100/R30)</f>
        <v>0</v>
      </c>
      <c r="BC30">
        <f>IF(R30=0,0,COUNTIF('2023 FR_imgsummary'!E30:AC30,"MAN")*100/R30)</f>
        <v>0</v>
      </c>
      <c r="BD30">
        <f>IF(R30=0,0,COUNTIF('2023 FR_imgsummary'!E30:AC30,"MAL")*100/R30)</f>
        <v>0</v>
      </c>
      <c r="BE30">
        <f>IF(R30=0,0,COUNTIF('2023 FR_imgsummary'!E30:AC30,"MDA")*100/R30)</f>
        <v>0</v>
      </c>
      <c r="BF30">
        <f>IF(R30=0,0,COUNTIF('2023 FR_imgsummary'!E30:AC30,"MF")*100/R30)</f>
        <v>0</v>
      </c>
      <c r="BG30">
        <f>IF(R30=0,0,COUNTIF('2023 FR_imgsummary'!E30:AC30,"ML")*100/R30)</f>
        <v>0</v>
      </c>
      <c r="BH30">
        <f>IF(R30=0,0,COUNTIF('2023 FR_imgsummary'!E30:AC30,"OD")*100/R30)</f>
        <v>0</v>
      </c>
      <c r="BI30">
        <f>IF(R30=0,0,COUNTIF('2023 FR_imgsummary'!E30:AC30,"PA")*100/R30)</f>
        <v>0</v>
      </c>
      <c r="BJ30">
        <f>IF(R30=0,0,COUNTIF('2023 FR_imgsummary'!E30:AC30,"PB")*100/R30)</f>
        <v>0</v>
      </c>
      <c r="BK30">
        <f>IF(R30=0,0,COUNTIF('2023 FR_imgsummary'!E30:AC30,"PD")*100/R30)</f>
        <v>0</v>
      </c>
      <c r="BL30">
        <f>IF(R30=0,0,COUNTIF('2023 FR_imgsummary'!E30:AC30,"PF")*100/R30)</f>
        <v>0</v>
      </c>
      <c r="BM30">
        <f>IF(R30=0,0,COUNTIF('2023 FR_imgsummary'!E30:AC30,"PP")*100/R30)</f>
        <v>0</v>
      </c>
      <c r="BN30">
        <f>IF(R30=0,0,COUNTIF('2023 FR_imgsummary'!E30:AC30,"SC")*100/R30)</f>
        <v>0</v>
      </c>
      <c r="BO30">
        <f>IF(R30=0,0,COUNTIF('2023 FR_imgsummary'!E30:AC30,"SL")*100/R30)</f>
        <v>0</v>
      </c>
      <c r="BP30">
        <f>IF(R30=0,0,COUNTIF('2023 FR_imgsummary'!E30:AC30,"SR")*100/R30)</f>
        <v>0</v>
      </c>
      <c r="BQ30">
        <f>IF(R30=0,0,COUNTIF('2023 FR_imgsummary'!E30:AC30,"SS")*100/R30)</f>
        <v>0</v>
      </c>
      <c r="BR30">
        <f>IF(R30=0,0,COUNTIF('2023 FR_imgsummary'!E30:AC30,"SB")*100/R30)</f>
        <v>0</v>
      </c>
      <c r="BS30">
        <f>IF(R30=0,0,COUNTIF('2023 FR_imgsummary'!E30:AC30,"SH")*100/R30)</f>
        <v>0</v>
      </c>
      <c r="BT30">
        <f>IF(R30=0,0,COUNTIF('2023 FR_imgsummary'!E30:AC30,"SM")*100/R30)</f>
        <v>0</v>
      </c>
      <c r="BU30">
        <f>IF(R30=0,0,COUNTIF('2023 FR_imgsummary'!E30:AC30,"TA")*100/R30)</f>
        <v>0</v>
      </c>
      <c r="BW30">
        <f>IF(R30=0,0,COUNTIF('2023 FR_imgsummary'!E30:AC30,"BRI")*100/R30)</f>
        <v>0</v>
      </c>
      <c r="BX30">
        <f>IF(R30=0,0,COUNTIF('2023 FR_imgsummary'!E30:AC30,"ERY")*100/R30)</f>
        <v>0</v>
      </c>
      <c r="BY30">
        <f>IF(R30=0,0,COUNTIF('2023 FR_imgsummary'!E30:AC30,"EUN")*100/R30)</f>
        <v>0</v>
      </c>
      <c r="BZ30">
        <f>IF(R30=0,0,COUNTIF('2023 FR_imgsummary'!E30:AC30,"GORG")*100/R30)</f>
        <v>0</v>
      </c>
      <c r="CA30">
        <f>IF(R30=0,0,COUNTIF('2023 FR_imgsummary'!E30:AC30,"ICIL")*100/R30)</f>
        <v>0</v>
      </c>
      <c r="CB30">
        <f>IF(R30=0,0,COUNTIF('2023 FR_imgsummary'!E30:AC30,"MUR")*100/R30)</f>
        <v>0</v>
      </c>
      <c r="CC30">
        <f>IF(R30=0,0,COUNTIF('2023 FR_imgsummary'!E30:AC30,"MOPS")*100/R30)</f>
        <v>0</v>
      </c>
      <c r="CD30">
        <f>IF(R30=0,0,COUNTIF('2023 FR_imgsummary'!E30:AC30,"PAURA")*100/R30)</f>
        <v>0</v>
      </c>
      <c r="CE30">
        <f>IF(R30=0,0,COUNTIF('2023 FR_imgsummary'!E30:AC30,"PRELA")*100/R30)</f>
        <v>0</v>
      </c>
      <c r="CF30">
        <f>IF(R30=0,0,COUNTIF('2023 FR_imgsummary'!E30:AC30,"PSDP")*100/R30)</f>
        <v>0</v>
      </c>
      <c r="CG30">
        <f>IF(R30=0,0,COUNTIF('2023 FR_imgsummary'!E30:AC30,"PSPT")*100/R30)</f>
        <v>0</v>
      </c>
      <c r="CH30">
        <f>IF(R30=0,0,COUNTIF('2023 FR_imgsummary'!E30:AC30,"PTER")*100/R30)</f>
        <v>0</v>
      </c>
      <c r="CJ30">
        <f>IF(R30=0,0,COUNTIF('2023 FR_imgsummary'!E30:AC30,"SPO")*100/R30)</f>
        <v>0</v>
      </c>
      <c r="CL30">
        <f>IF(R30=0,0,COUNTIF('2023 FR_imgsummary'!E30:AC30,"PAL")*100/R30)</f>
        <v>0</v>
      </c>
      <c r="CM30">
        <f>IF(R30=0,0,COUNTIF('2023 FR_imgsummary'!E30:AC30,"ZO")*100/R30)</f>
        <v>0</v>
      </c>
      <c r="CO30">
        <f>IF(R30=0,0,COUNTIF('2023 FR_imgsummary'!E30:AC30,"AMP")*100/R30)</f>
        <v>0</v>
      </c>
      <c r="CP30" s="31">
        <f>IF(R30=0,0,COUNTIF('2023 FR_imgsummary'!E30:AC30,"DICT")*100/R30)</f>
        <v>25</v>
      </c>
      <c r="CQ30">
        <f>IF(R30=0,0,COUNTIF('2023 FR_imgsummary'!E30:AC30,"HALI")*100/R30)</f>
        <v>0</v>
      </c>
      <c r="CR30">
        <f>IF(R30=0,0,COUNTIF('2023 FR_imgsummary'!E30:AC30,"LIAG")*100/R30)</f>
        <v>0</v>
      </c>
      <c r="CS30">
        <f>IF(R30=0,0,COUNTIF('2023 FR_imgsummary'!E30:AC30,"LOBO")*100/R30)</f>
        <v>0</v>
      </c>
      <c r="CT30">
        <f>IF(R30=0,0,COUNTIF('2023 FR_imgsummary'!E30:AC30,"MACA")*100/R30)</f>
        <v>0</v>
      </c>
      <c r="CU30">
        <f>IF(R30=0,0,COUNTIF('2023 FR_imgsummary'!E30:AC30,"PAD")*100/R30)</f>
        <v>0</v>
      </c>
      <c r="CV30">
        <f>IF(R30=0,0,COUNTIF('2023 FR_imgsummary'!E30:AC30,"POR")*100/R30)</f>
        <v>0</v>
      </c>
      <c r="CW30">
        <f>IF(R30=0,0,COUNTIF('2023 FR_imgsummary'!E30:AC30,"SARG")*100/R30)</f>
        <v>0</v>
      </c>
      <c r="CX30">
        <f>IF(R30=0,0,COUNTIF('2023 FR_imgsummary'!E30:AC30,"SCHIZ")*100/R30)</f>
        <v>0</v>
      </c>
      <c r="CY30">
        <f>IF(R30=0,0,COUNTIF('2023 FR_imgsummary'!E30:AC30,"STY")*100/R30)</f>
        <v>0</v>
      </c>
      <c r="CZ30">
        <f>IF(R30=0,0,COUNTIF('2023 FR_imgsummary'!E30:AC30,"TURB")*100/R30)</f>
        <v>0</v>
      </c>
      <c r="DA30" s="31">
        <f>IF(R30=0,0,COUNTIF('2023 FR_imgsummary'!E30:AC30,"TURF")*100/R30)</f>
        <v>20</v>
      </c>
      <c r="DB30">
        <f>IF(R30=0,0,COUNTIF('2023 FR_imgsummary'!E30:AC30,"WRAN")*100/R30)</f>
        <v>0</v>
      </c>
      <c r="DD30">
        <f>IF(R30=0,0,COUNTIF('2023 FR_imgsummary'!E30:AC30,"ASC")*100/R30)</f>
        <v>0</v>
      </c>
      <c r="DE30">
        <f>IF(R30=0,0,COUNTIF('2023 FR_imgsummary'!E30:AC30,"O")*100/R30)</f>
        <v>0</v>
      </c>
      <c r="DG30">
        <f>IF(R30=0,0,COUNTIF('2023 FR_imgsummary'!E30:AC30,"DCA")*100/R30)</f>
        <v>0</v>
      </c>
      <c r="DH30">
        <f>IF(R30=0,0,COUNTIF('2023 FR_imgsummary'!E30:AC30,"DG")*100/R30)</f>
        <v>0</v>
      </c>
      <c r="DI30">
        <f>IF(R30=0,0,COUNTIF('2023 FR_imgsummary'!E30:AC30,"ODC")*100/R30)</f>
        <v>0</v>
      </c>
      <c r="DJ30">
        <f>IF(R30=0,0,COUNTIF('2023 FR_imgsummary'!E30:AC30,"RDC")*100/R30)</f>
        <v>0</v>
      </c>
      <c r="DL30" s="31">
        <f>IF(R30=0,0,COUNTIF('2023 FR_imgsummary'!E30:AC30,"CALG")*100/R30)</f>
        <v>5</v>
      </c>
      <c r="DN30">
        <f>IF(R30=0,0,COUNTIF('2023 FR_imgsummary'!E30:AC30,"DCOR")*100/R30)</f>
        <v>0</v>
      </c>
      <c r="DP30" s="31">
        <f>IF(R30=0,0,COUNTIF('2023 FR_imgsummary'!E30:AC30,"P")*100/R30)</f>
        <v>5</v>
      </c>
      <c r="DQ30">
        <f>IF(R30=0,0,COUNTIF('2023 FR_imgsummary'!E30:AC30,"R")*100/R30)</f>
        <v>0</v>
      </c>
      <c r="DR30" s="31">
        <f>IF(R30=0,0,COUNTIF('2023 FR_imgsummary'!E30:AC30,"S")*100/R30)</f>
        <v>45</v>
      </c>
      <c r="DT30">
        <f>IF(R30=0,0,COUNTIF('2023 FR_imgsummary'!E30:AC30,"UNK")*100/R30)</f>
        <v>0</v>
      </c>
      <c r="DV30">
        <f>COUNTIF('2023 FR_imgsummary'!E30:AC30,"SHAD")*100/25</f>
        <v>0</v>
      </c>
      <c r="DW30" s="31">
        <f>COUNTIF('2023 FR_imgsummary'!E30:AC30,"TAPE")*100/25</f>
        <v>8</v>
      </c>
      <c r="DX30" s="31">
        <f>COUNTIF('2023 FR_imgsummary'!E30:AC30,"WAND")*100/25</f>
        <v>12</v>
      </c>
      <c r="DZ30">
        <f>IF(R30=0,0,COUNTIF('2023 FR_imgsummary'!BC30:CA30,"ASP")*100/R30)</f>
        <v>0</v>
      </c>
      <c r="EA30">
        <f>IF(R30=0,0,COUNTIF('2023 FR_imgsummary'!BC30:CA30,"BL")*100/R30)</f>
        <v>0</v>
      </c>
      <c r="EB30">
        <f>IF(R30=0,0,COUNTIF('2023 FR_imgsummary'!BC30:CA30,"BBD")*100/R30)</f>
        <v>0</v>
      </c>
      <c r="EC30">
        <f>IF(R30=0,0,COUNTIF('2023 FR_imgsummary'!BC30:CA30,"OD")*100/R30)</f>
        <v>0</v>
      </c>
      <c r="ED30">
        <f>IF(R30=0,0,COUNTIF('2023 FR_imgsummary'!BC30:CA30,"PLA")*100/R30)</f>
        <v>0</v>
      </c>
      <c r="EE30">
        <f>IF(R30=0,0,COUNTIF('2023 FR_imgsummary'!BC30:CA30,"WBD")*100/R30)</f>
        <v>0</v>
      </c>
      <c r="EF30">
        <f>IF(R30=0,0,COUNTIF('2023 FR_imgsummary'!BC30:CA30,"YBD")*100/R30)</f>
        <v>0</v>
      </c>
    </row>
    <row r="31" spans="1:136" x14ac:dyDescent="0.25">
      <c r="A31">
        <v>29</v>
      </c>
      <c r="B31" t="s">
        <v>133</v>
      </c>
      <c r="F31" s="31">
        <f>IF(R31=0,0,COUNTIF('2023 FR_imgsummary'!AD31:BB31,"C")*100/R31)</f>
        <v>4.3478260869565215</v>
      </c>
      <c r="G31">
        <f>IF(R31=0,0,COUNTIF('2023 FR_imgsummary'!AD31:BB31,"G")*100/R31)</f>
        <v>0</v>
      </c>
      <c r="H31" s="31">
        <f>IF(R31=0,0,COUNTIF('2023 FR_imgsummary'!AD31:BB31,"S")*100/R31)</f>
        <v>8.695652173913043</v>
      </c>
      <c r="I31">
        <f>IF(R31=0,0,COUNTIF('2023 FR_imgsummary'!AD31:BB31,"Z")*100/R31)</f>
        <v>0</v>
      </c>
      <c r="J31" s="31">
        <f>IF(R31=0,0,COUNTIF('2023 FR_imgsummary'!AD31:BB31,"MA")*100/R31)</f>
        <v>47.826086956521742</v>
      </c>
      <c r="K31">
        <f>IF(R31=0,0,COUNTIF('2023 FR_imgsummary'!AD31:BB31,"OL")*100/R31)</f>
        <v>0</v>
      </c>
      <c r="L31">
        <f>IF(R31=0,0,COUNTIF('2023 FR_imgsummary'!AD31:BB31,"DCA")*100/R31)</f>
        <v>0</v>
      </c>
      <c r="M31">
        <f>IF(R31=0,0,COUNTIF('2023 FR_imgsummary'!AD31:BB31,"CA")*100/R31)</f>
        <v>0</v>
      </c>
      <c r="N31">
        <f>IF(R31=0,0,COUNTIF('2023 FR_imgsummary'!AD31:BB31,"DC")*100/R31)</f>
        <v>0</v>
      </c>
      <c r="O31" s="31">
        <f>IF(R31=0,0,COUNTIF('2023 FR_imgsummary'!AD31:BB31,"SPR")*100/R31)</f>
        <v>39.130434782608695</v>
      </c>
      <c r="P31">
        <f>IF(R31=0,0,COUNTIF('2023 FR_imgsummary'!AD31:BB31,"U")*100/R31)</f>
        <v>0</v>
      </c>
      <c r="Q31" s="31">
        <f>IF(R31=0,0,COUNTIF('2023 FR_imgsummary'!AD31:BB31,"TWS")*100/R31)</f>
        <v>8.695652173913043</v>
      </c>
      <c r="R31">
        <f>25-COUNTIF('2023 FR_imgsummary'!AD31:BB31,"TWS")</f>
        <v>23</v>
      </c>
      <c r="U31">
        <f>IF(R31=0,0,COUNTIF('2023 FR_imgsummary'!E31:AC31,"AC")*100/R31)</f>
        <v>0</v>
      </c>
      <c r="V31">
        <f>IF(R31=0,0,COUNTIF('2023 FR_imgsummary'!E31:AC31,"AP")*100/R31)</f>
        <v>0</v>
      </c>
      <c r="W31">
        <f>IF(R31=0,0,COUNTIF('2023 FR_imgsummary'!E31:AC31,"APR")*100/R31)</f>
        <v>0</v>
      </c>
      <c r="X31">
        <f>IF(R31=0,0,COUNTIF('2023 FR_imgsummary'!E31:AC31,"AA")*100/R31)</f>
        <v>0</v>
      </c>
      <c r="Y31">
        <f>IF(R31=0,0,COUNTIF('2023 FR_imgsummary'!E31:AC31,"AF")*100/R31)</f>
        <v>0</v>
      </c>
      <c r="Z31">
        <f>IF(R31=0,0,COUNTIF('2023 FR_imgsummary'!E31:AC31,"AG")*100/R31)</f>
        <v>0</v>
      </c>
      <c r="AA31">
        <f>IF(R31=0,0,COUNTIF('2023 FR_imgsummary'!E31:AC31,"AL")*100/R31)</f>
        <v>0</v>
      </c>
      <c r="AB31">
        <f>IF(R31=0,0,COUNTIF('2023 FR_imgsummary'!E31:AC31,"AT")*100/R31)</f>
        <v>0</v>
      </c>
      <c r="AC31">
        <f>IF(R31=0,0,COUNTIF('2023 FR_imgsummary'!E31:AC31,"AU")*100/R31)</f>
        <v>0</v>
      </c>
      <c r="AD31">
        <f>IF(R31=0,0,COUNTIF('2023 FR_imgsummary'!E31:AC31,"CB")*100/R31)</f>
        <v>0</v>
      </c>
      <c r="AE31">
        <f>IF(R31=0,0,COUNTIF('2023 FR_imgsummary'!E31:AC31,"CN")*100/R31)</f>
        <v>0</v>
      </c>
      <c r="AF31">
        <f>IF(R31=0,0,COUNTIF('2023 FR_imgsummary'!E31:AC31,"CORAL")*100/R31)</f>
        <v>0</v>
      </c>
      <c r="AG31">
        <f>IF(R31=0,0,COUNTIF('2023 FR_imgsummary'!E31:AC31,"CORJU")*100/R31)</f>
        <v>0</v>
      </c>
      <c r="AH31">
        <f>IF(R31=0,0,COUNTIF('2023 FR_imgsummary'!E31:AC31,"DCY")*100/R31)</f>
        <v>0</v>
      </c>
      <c r="AI31">
        <f>IF(R31=0,0,COUNTIF('2023 FR_imgsummary'!E31:AC31,"DST")*100/R31)</f>
        <v>0</v>
      </c>
      <c r="AJ31">
        <f>IF(R31=0,0,COUNTIF('2023 FR_imgsummary'!E31:AC31,"DSO")*100/R31)</f>
        <v>0</v>
      </c>
      <c r="AK31">
        <f>IF(R31=0,0,COUNTIF('2023 FR_imgsummary'!E31:AC31,"DC")*100/R31)</f>
        <v>0</v>
      </c>
      <c r="AL31">
        <f>IF(R31=0,0,COUNTIF('2023 FR_imgsummary'!E31:AC31,"DL")*100/R31)</f>
        <v>0</v>
      </c>
      <c r="AM31">
        <f>IF(R31=0,0,COUNTIF('2023 FR_imgsummary'!E31:AC31,"DS")*100/R31)</f>
        <v>0</v>
      </c>
      <c r="AN31">
        <f>IF(R31=0,0,COUNTIF('2023 FR_imgsummary'!E31:AC31,"EF")*100/R31)</f>
        <v>0</v>
      </c>
      <c r="AO31">
        <f>IF(R31=0,0,COUNTIF('2023 FR_imgsummary'!E31:AC31,"FF")*100/R31)</f>
        <v>0</v>
      </c>
      <c r="AP31">
        <f>IF(R31=0,0,COUNTIF('2023 FR_imgsummary'!E31:AC31,"IS")*100/R31)</f>
        <v>0</v>
      </c>
      <c r="AQ31">
        <f>IF(R31=0,0,COUNTIF('2023 FR_imgsummary'!E31:AC31,"LC")*100/R31)</f>
        <v>0</v>
      </c>
      <c r="AR31">
        <f>IF(R31=0,0,COUNTIF('2023 FR_imgsummary'!E31:AC31,"MD")*100/R31)</f>
        <v>0</v>
      </c>
      <c r="AS31">
        <f>IF(R31=0,0,COUNTIF('2023 FR_imgsummary'!E31:AC31,"MM")*100/R31)</f>
        <v>0</v>
      </c>
      <c r="AT31">
        <f>IF(R31=0,0,COUNTIF('2023 FR_imgsummary'!E31:AC31,"MAR")*100/R31)</f>
        <v>0</v>
      </c>
      <c r="AU31">
        <f>IF(R31=0,0,COUNTIF('2023 FR_imgsummary'!E31:AC31,"MME")*100/R31)</f>
        <v>0</v>
      </c>
      <c r="AV31" s="31">
        <f>IF(R31=0,0,COUNTIF('2023 FR_imgsummary'!E31:AC31,"MILA")*100/R31)</f>
        <v>4.3478260869565215</v>
      </c>
      <c r="AW31">
        <f>IF(R31=0,0,COUNTIF('2023 FR_imgsummary'!E31:AC31,"MILC")*100/R31)</f>
        <v>0</v>
      </c>
      <c r="AX31">
        <f>IF(R31=0,0,COUNTIF('2023 FR_imgsummary'!E31:AC31,"MILS")*100/R31)</f>
        <v>0</v>
      </c>
      <c r="AY31">
        <f>IF(R31=0,0,COUNTIF('2023 FR_imgsummary'!E31:AC31,"MA")*100/R31)</f>
        <v>0</v>
      </c>
      <c r="AZ31">
        <f>IF(R31=0,0,COUNTIF('2023 FR_imgsummary'!E31:AC31,"MC")*100/R31)</f>
        <v>0</v>
      </c>
      <c r="BA31">
        <f>IF(R31=0,0,COUNTIF('2023 FR_imgsummary'!E31:AC31,"MFAV")*100/R31)</f>
        <v>0</v>
      </c>
      <c r="BB31">
        <f>IF(R31=0,0,COUNTIF('2023 FR_imgsummary'!E31:AC31,"MFRN")*100/R31)</f>
        <v>0</v>
      </c>
      <c r="BC31">
        <f>IF(R31=0,0,COUNTIF('2023 FR_imgsummary'!E31:AC31,"MAN")*100/R31)</f>
        <v>0</v>
      </c>
      <c r="BD31">
        <f>IF(R31=0,0,COUNTIF('2023 FR_imgsummary'!E31:AC31,"MAL")*100/R31)</f>
        <v>0</v>
      </c>
      <c r="BE31">
        <f>IF(R31=0,0,COUNTIF('2023 FR_imgsummary'!E31:AC31,"MDA")*100/R31)</f>
        <v>0</v>
      </c>
      <c r="BF31">
        <f>IF(R31=0,0,COUNTIF('2023 FR_imgsummary'!E31:AC31,"MF")*100/R31)</f>
        <v>0</v>
      </c>
      <c r="BG31">
        <f>IF(R31=0,0,COUNTIF('2023 FR_imgsummary'!E31:AC31,"ML")*100/R31)</f>
        <v>0</v>
      </c>
      <c r="BH31">
        <f>IF(R31=0,0,COUNTIF('2023 FR_imgsummary'!E31:AC31,"OD")*100/R31)</f>
        <v>0</v>
      </c>
      <c r="BI31">
        <f>IF(R31=0,0,COUNTIF('2023 FR_imgsummary'!E31:AC31,"PA")*100/R31)</f>
        <v>0</v>
      </c>
      <c r="BJ31">
        <f>IF(R31=0,0,COUNTIF('2023 FR_imgsummary'!E31:AC31,"PB")*100/R31)</f>
        <v>0</v>
      </c>
      <c r="BK31">
        <f>IF(R31=0,0,COUNTIF('2023 FR_imgsummary'!E31:AC31,"PD")*100/R31)</f>
        <v>0</v>
      </c>
      <c r="BL31">
        <f>IF(R31=0,0,COUNTIF('2023 FR_imgsummary'!E31:AC31,"PF")*100/R31)</f>
        <v>0</v>
      </c>
      <c r="BM31">
        <f>IF(R31=0,0,COUNTIF('2023 FR_imgsummary'!E31:AC31,"PP")*100/R31)</f>
        <v>0</v>
      </c>
      <c r="BN31">
        <f>IF(R31=0,0,COUNTIF('2023 FR_imgsummary'!E31:AC31,"SC")*100/R31)</f>
        <v>0</v>
      </c>
      <c r="BO31">
        <f>IF(R31=0,0,COUNTIF('2023 FR_imgsummary'!E31:AC31,"SL")*100/R31)</f>
        <v>0</v>
      </c>
      <c r="BP31">
        <f>IF(R31=0,0,COUNTIF('2023 FR_imgsummary'!E31:AC31,"SR")*100/R31)</f>
        <v>0</v>
      </c>
      <c r="BQ31">
        <f>IF(R31=0,0,COUNTIF('2023 FR_imgsummary'!E31:AC31,"SS")*100/R31)</f>
        <v>0</v>
      </c>
      <c r="BR31">
        <f>IF(R31=0,0,COUNTIF('2023 FR_imgsummary'!E31:AC31,"SB")*100/R31)</f>
        <v>0</v>
      </c>
      <c r="BS31">
        <f>IF(R31=0,0,COUNTIF('2023 FR_imgsummary'!E31:AC31,"SH")*100/R31)</f>
        <v>0</v>
      </c>
      <c r="BT31">
        <f>IF(R31=0,0,COUNTIF('2023 FR_imgsummary'!E31:AC31,"SM")*100/R31)</f>
        <v>0</v>
      </c>
      <c r="BU31">
        <f>IF(R31=0,0,COUNTIF('2023 FR_imgsummary'!E31:AC31,"TA")*100/R31)</f>
        <v>0</v>
      </c>
      <c r="BW31">
        <f>IF(R31=0,0,COUNTIF('2023 FR_imgsummary'!E31:AC31,"BRI")*100/R31)</f>
        <v>0</v>
      </c>
      <c r="BX31">
        <f>IF(R31=0,0,COUNTIF('2023 FR_imgsummary'!E31:AC31,"ERY")*100/R31)</f>
        <v>0</v>
      </c>
      <c r="BY31">
        <f>IF(R31=0,0,COUNTIF('2023 FR_imgsummary'!E31:AC31,"EUN")*100/R31)</f>
        <v>0</v>
      </c>
      <c r="BZ31">
        <f>IF(R31=0,0,COUNTIF('2023 FR_imgsummary'!E31:AC31,"GORG")*100/R31)</f>
        <v>0</v>
      </c>
      <c r="CA31">
        <f>IF(R31=0,0,COUNTIF('2023 FR_imgsummary'!E31:AC31,"ICIL")*100/R31)</f>
        <v>0</v>
      </c>
      <c r="CB31">
        <f>IF(R31=0,0,COUNTIF('2023 FR_imgsummary'!E31:AC31,"MUR")*100/R31)</f>
        <v>0</v>
      </c>
      <c r="CC31">
        <f>IF(R31=0,0,COUNTIF('2023 FR_imgsummary'!E31:AC31,"MOPS")*100/R31)</f>
        <v>0</v>
      </c>
      <c r="CD31">
        <f>IF(R31=0,0,COUNTIF('2023 FR_imgsummary'!E31:AC31,"PAURA")*100/R31)</f>
        <v>0</v>
      </c>
      <c r="CE31">
        <f>IF(R31=0,0,COUNTIF('2023 FR_imgsummary'!E31:AC31,"PRELA")*100/R31)</f>
        <v>0</v>
      </c>
      <c r="CF31">
        <f>IF(R31=0,0,COUNTIF('2023 FR_imgsummary'!E31:AC31,"PSDP")*100/R31)</f>
        <v>0</v>
      </c>
      <c r="CG31">
        <f>IF(R31=0,0,COUNTIF('2023 FR_imgsummary'!E31:AC31,"PSPT")*100/R31)</f>
        <v>0</v>
      </c>
      <c r="CH31">
        <f>IF(R31=0,0,COUNTIF('2023 FR_imgsummary'!E31:AC31,"PTER")*100/R31)</f>
        <v>0</v>
      </c>
      <c r="CJ31" s="31">
        <f>IF(R31=0,0,COUNTIF('2023 FR_imgsummary'!E31:AC31,"SPO")*100/R31)</f>
        <v>8.695652173913043</v>
      </c>
      <c r="CL31">
        <f>IF(R31=0,0,COUNTIF('2023 FR_imgsummary'!E31:AC31,"PAL")*100/R31)</f>
        <v>0</v>
      </c>
      <c r="CM31">
        <f>IF(R31=0,0,COUNTIF('2023 FR_imgsummary'!E31:AC31,"ZO")*100/R31)</f>
        <v>0</v>
      </c>
      <c r="CO31">
        <f>IF(R31=0,0,COUNTIF('2023 FR_imgsummary'!E31:AC31,"AMP")*100/R31)</f>
        <v>0</v>
      </c>
      <c r="CP31" s="31">
        <f>IF(R31=0,0,COUNTIF('2023 FR_imgsummary'!E31:AC31,"DICT")*100/R31)</f>
        <v>43.478260869565219</v>
      </c>
      <c r="CQ31">
        <f>IF(R31=0,0,COUNTIF('2023 FR_imgsummary'!E31:AC31,"HALI")*100/R31)</f>
        <v>0</v>
      </c>
      <c r="CR31">
        <f>IF(R31=0,0,COUNTIF('2023 FR_imgsummary'!E31:AC31,"LIAG")*100/R31)</f>
        <v>0</v>
      </c>
      <c r="CS31">
        <f>IF(R31=0,0,COUNTIF('2023 FR_imgsummary'!E31:AC31,"LOBO")*100/R31)</f>
        <v>0</v>
      </c>
      <c r="CT31">
        <f>IF(R31=0,0,COUNTIF('2023 FR_imgsummary'!E31:AC31,"MACA")*100/R31)</f>
        <v>0</v>
      </c>
      <c r="CU31">
        <f>IF(R31=0,0,COUNTIF('2023 FR_imgsummary'!E31:AC31,"PAD")*100/R31)</f>
        <v>0</v>
      </c>
      <c r="CV31">
        <f>IF(R31=0,0,COUNTIF('2023 FR_imgsummary'!E31:AC31,"POR")*100/R31)</f>
        <v>0</v>
      </c>
      <c r="CW31">
        <f>IF(R31=0,0,COUNTIF('2023 FR_imgsummary'!E31:AC31,"SARG")*100/R31)</f>
        <v>0</v>
      </c>
      <c r="CX31">
        <f>IF(R31=0,0,COUNTIF('2023 FR_imgsummary'!E31:AC31,"SCHIZ")*100/R31)</f>
        <v>0</v>
      </c>
      <c r="CY31">
        <f>IF(R31=0,0,COUNTIF('2023 FR_imgsummary'!E31:AC31,"STY")*100/R31)</f>
        <v>0</v>
      </c>
      <c r="CZ31">
        <f>IF(R31=0,0,COUNTIF('2023 FR_imgsummary'!E31:AC31,"TURB")*100/R31)</f>
        <v>0</v>
      </c>
      <c r="DA31" s="31">
        <f>IF(R31=0,0,COUNTIF('2023 FR_imgsummary'!E31:AC31,"TURF")*100/R31)</f>
        <v>4.3478260869565215</v>
      </c>
      <c r="DB31">
        <f>IF(R31=0,0,COUNTIF('2023 FR_imgsummary'!E31:AC31,"WRAN")*100/R31)</f>
        <v>0</v>
      </c>
      <c r="DD31">
        <f>IF(R31=0,0,COUNTIF('2023 FR_imgsummary'!E31:AC31,"ASC")*100/R31)</f>
        <v>0</v>
      </c>
      <c r="DE31">
        <f>IF(R31=0,0,COUNTIF('2023 FR_imgsummary'!E31:AC31,"O")*100/R31)</f>
        <v>0</v>
      </c>
      <c r="DG31">
        <f>IF(R31=0,0,COUNTIF('2023 FR_imgsummary'!E31:AC31,"DCA")*100/R31)</f>
        <v>0</v>
      </c>
      <c r="DH31">
        <f>IF(R31=0,0,COUNTIF('2023 FR_imgsummary'!E31:AC31,"DG")*100/R31)</f>
        <v>0</v>
      </c>
      <c r="DI31">
        <f>IF(R31=0,0,COUNTIF('2023 FR_imgsummary'!E31:AC31,"ODC")*100/R31)</f>
        <v>0</v>
      </c>
      <c r="DJ31">
        <f>IF(R31=0,0,COUNTIF('2023 FR_imgsummary'!E31:AC31,"RDC")*100/R31)</f>
        <v>0</v>
      </c>
      <c r="DL31">
        <f>IF(R31=0,0,COUNTIF('2023 FR_imgsummary'!E31:AC31,"CALG")*100/R31)</f>
        <v>0</v>
      </c>
      <c r="DN31">
        <f>IF(R31=0,0,COUNTIF('2023 FR_imgsummary'!E31:AC31,"DCOR")*100/R31)</f>
        <v>0</v>
      </c>
      <c r="DP31" s="31">
        <f>IF(R31=0,0,COUNTIF('2023 FR_imgsummary'!E31:AC31,"P")*100/R31)</f>
        <v>4.3478260869565215</v>
      </c>
      <c r="DQ31">
        <f>IF(R31=0,0,COUNTIF('2023 FR_imgsummary'!E31:AC31,"R")*100/R31)</f>
        <v>0</v>
      </c>
      <c r="DR31" s="31">
        <f>IF(R31=0,0,COUNTIF('2023 FR_imgsummary'!E31:AC31,"S")*100/R31)</f>
        <v>34.782608695652172</v>
      </c>
      <c r="DT31">
        <f>IF(R31=0,0,COUNTIF('2023 FR_imgsummary'!E31:AC31,"UNK")*100/R31)</f>
        <v>0</v>
      </c>
      <c r="DV31">
        <f>COUNTIF('2023 FR_imgsummary'!E31:AC31,"SHAD")*100/25</f>
        <v>0</v>
      </c>
      <c r="DW31">
        <f>COUNTIF('2023 FR_imgsummary'!E31:AC31,"TAPE")*100/25</f>
        <v>0</v>
      </c>
      <c r="DX31" s="31">
        <f>COUNTIF('2023 FR_imgsummary'!E31:AC31,"WAND")*100/25</f>
        <v>8</v>
      </c>
      <c r="DZ31">
        <f>IF(R31=0,0,COUNTIF('2023 FR_imgsummary'!BC31:CA31,"ASP")*100/R31)</f>
        <v>0</v>
      </c>
      <c r="EA31">
        <f>IF(R31=0,0,COUNTIF('2023 FR_imgsummary'!BC31:CA31,"BL")*100/R31)</f>
        <v>0</v>
      </c>
      <c r="EB31">
        <f>IF(R31=0,0,COUNTIF('2023 FR_imgsummary'!BC31:CA31,"BBD")*100/R31)</f>
        <v>0</v>
      </c>
      <c r="EC31">
        <f>IF(R31=0,0,COUNTIF('2023 FR_imgsummary'!BC31:CA31,"OD")*100/R31)</f>
        <v>0</v>
      </c>
      <c r="ED31">
        <f>IF(R31=0,0,COUNTIF('2023 FR_imgsummary'!BC31:CA31,"PLA")*100/R31)</f>
        <v>0</v>
      </c>
      <c r="EE31">
        <f>IF(R31=0,0,COUNTIF('2023 FR_imgsummary'!BC31:CA31,"WBD")*100/R31)</f>
        <v>0</v>
      </c>
      <c r="EF31">
        <f>IF(R31=0,0,COUNTIF('2023 FR_imgsummary'!BC31:CA31,"YBD")*100/R31)</f>
        <v>0</v>
      </c>
    </row>
    <row r="32" spans="1:136" x14ac:dyDescent="0.25">
      <c r="A32">
        <v>30</v>
      </c>
      <c r="B32" t="s">
        <v>134</v>
      </c>
      <c r="F32">
        <f>IF(R32=0,0,COUNTIF('2023 FR_imgsummary'!AD32:BB32,"C")*100/R32)</f>
        <v>0</v>
      </c>
      <c r="G32">
        <f>IF(R32=0,0,COUNTIF('2023 FR_imgsummary'!AD32:BB32,"G")*100/R32)</f>
        <v>0</v>
      </c>
      <c r="H32">
        <f>IF(R32=0,0,COUNTIF('2023 FR_imgsummary'!AD32:BB32,"S")*100/R32)</f>
        <v>0</v>
      </c>
      <c r="I32">
        <f>IF(R32=0,0,COUNTIF('2023 FR_imgsummary'!AD32:BB32,"Z")*100/R32)</f>
        <v>0</v>
      </c>
      <c r="J32" s="31">
        <f>IF(R32=0,0,COUNTIF('2023 FR_imgsummary'!AD32:BB32,"MA")*100/R32)</f>
        <v>50</v>
      </c>
      <c r="K32">
        <f>IF(R32=0,0,COUNTIF('2023 FR_imgsummary'!AD32:BB32,"OL")*100/R32)</f>
        <v>0</v>
      </c>
      <c r="L32">
        <f>IF(R32=0,0,COUNTIF('2023 FR_imgsummary'!AD32:BB32,"DCA")*100/R32)</f>
        <v>0</v>
      </c>
      <c r="M32">
        <f>IF(R32=0,0,COUNTIF('2023 FR_imgsummary'!AD32:BB32,"CA")*100/R32)</f>
        <v>0</v>
      </c>
      <c r="N32">
        <f>IF(R32=0,0,COUNTIF('2023 FR_imgsummary'!AD32:BB32,"DC")*100/R32)</f>
        <v>0</v>
      </c>
      <c r="O32" s="31">
        <f>IF(R32=0,0,COUNTIF('2023 FR_imgsummary'!AD32:BB32,"SPR")*100/R32)</f>
        <v>50</v>
      </c>
      <c r="P32">
        <f>IF(R32=0,0,COUNTIF('2023 FR_imgsummary'!AD32:BB32,"U")*100/R32)</f>
        <v>0</v>
      </c>
      <c r="Q32" s="31">
        <f>IF(R32=0,0,COUNTIF('2023 FR_imgsummary'!AD32:BB32,"TWS")*100/R32)</f>
        <v>25</v>
      </c>
      <c r="R32">
        <f>25-COUNTIF('2023 FR_imgsummary'!AD32:BB32,"TWS")</f>
        <v>20</v>
      </c>
      <c r="U32">
        <f>IF(R32=0,0,COUNTIF('2023 FR_imgsummary'!E32:AC32,"AC")*100/R32)</f>
        <v>0</v>
      </c>
      <c r="V32">
        <f>IF(R32=0,0,COUNTIF('2023 FR_imgsummary'!E32:AC32,"AP")*100/R32)</f>
        <v>0</v>
      </c>
      <c r="W32">
        <f>IF(R32=0,0,COUNTIF('2023 FR_imgsummary'!E32:AC32,"APR")*100/R32)</f>
        <v>0</v>
      </c>
      <c r="X32">
        <f>IF(R32=0,0,COUNTIF('2023 FR_imgsummary'!E32:AC32,"AA")*100/R32)</f>
        <v>0</v>
      </c>
      <c r="Y32">
        <f>IF(R32=0,0,COUNTIF('2023 FR_imgsummary'!E32:AC32,"AF")*100/R32)</f>
        <v>0</v>
      </c>
      <c r="Z32">
        <f>IF(R32=0,0,COUNTIF('2023 FR_imgsummary'!E32:AC32,"AG")*100/R32)</f>
        <v>0</v>
      </c>
      <c r="AA32">
        <f>IF(R32=0,0,COUNTIF('2023 FR_imgsummary'!E32:AC32,"AL")*100/R32)</f>
        <v>0</v>
      </c>
      <c r="AB32">
        <f>IF(R32=0,0,COUNTIF('2023 FR_imgsummary'!E32:AC32,"AT")*100/R32)</f>
        <v>0</v>
      </c>
      <c r="AC32">
        <f>IF(R32=0,0,COUNTIF('2023 FR_imgsummary'!E32:AC32,"AU")*100/R32)</f>
        <v>0</v>
      </c>
      <c r="AD32">
        <f>IF(R32=0,0,COUNTIF('2023 FR_imgsummary'!E32:AC32,"CB")*100/R32)</f>
        <v>0</v>
      </c>
      <c r="AE32">
        <f>IF(R32=0,0,COUNTIF('2023 FR_imgsummary'!E32:AC32,"CN")*100/R32)</f>
        <v>0</v>
      </c>
      <c r="AF32">
        <f>IF(R32=0,0,COUNTIF('2023 FR_imgsummary'!E32:AC32,"CORAL")*100/R32)</f>
        <v>0</v>
      </c>
      <c r="AG32">
        <f>IF(R32=0,0,COUNTIF('2023 FR_imgsummary'!E32:AC32,"CORJU")*100/R32)</f>
        <v>0</v>
      </c>
      <c r="AH32">
        <f>IF(R32=0,0,COUNTIF('2023 FR_imgsummary'!E32:AC32,"DCY")*100/R32)</f>
        <v>0</v>
      </c>
      <c r="AI32">
        <f>IF(R32=0,0,COUNTIF('2023 FR_imgsummary'!E32:AC32,"DST")*100/R32)</f>
        <v>0</v>
      </c>
      <c r="AJ32">
        <f>IF(R32=0,0,COUNTIF('2023 FR_imgsummary'!E32:AC32,"DSO")*100/R32)</f>
        <v>0</v>
      </c>
      <c r="AK32">
        <f>IF(R32=0,0,COUNTIF('2023 FR_imgsummary'!E32:AC32,"DC")*100/R32)</f>
        <v>0</v>
      </c>
      <c r="AL32">
        <f>IF(R32=0,0,COUNTIF('2023 FR_imgsummary'!E32:AC32,"DL")*100/R32)</f>
        <v>0</v>
      </c>
      <c r="AM32">
        <f>IF(R32=0,0,COUNTIF('2023 FR_imgsummary'!E32:AC32,"DS")*100/R32)</f>
        <v>0</v>
      </c>
      <c r="AN32">
        <f>IF(R32=0,0,COUNTIF('2023 FR_imgsummary'!E32:AC32,"EF")*100/R32)</f>
        <v>0</v>
      </c>
      <c r="AO32">
        <f>IF(R32=0,0,COUNTIF('2023 FR_imgsummary'!E32:AC32,"FF")*100/R32)</f>
        <v>0</v>
      </c>
      <c r="AP32">
        <f>IF(R32=0,0,COUNTIF('2023 FR_imgsummary'!E32:AC32,"IS")*100/R32)</f>
        <v>0</v>
      </c>
      <c r="AQ32">
        <f>IF(R32=0,0,COUNTIF('2023 FR_imgsummary'!E32:AC32,"LC")*100/R32)</f>
        <v>0</v>
      </c>
      <c r="AR32">
        <f>IF(R32=0,0,COUNTIF('2023 FR_imgsummary'!E32:AC32,"MD")*100/R32)</f>
        <v>0</v>
      </c>
      <c r="AS32">
        <f>IF(R32=0,0,COUNTIF('2023 FR_imgsummary'!E32:AC32,"MM")*100/R32)</f>
        <v>0</v>
      </c>
      <c r="AT32">
        <f>IF(R32=0,0,COUNTIF('2023 FR_imgsummary'!E32:AC32,"MAR")*100/R32)</f>
        <v>0</v>
      </c>
      <c r="AU32">
        <f>IF(R32=0,0,COUNTIF('2023 FR_imgsummary'!E32:AC32,"MME")*100/R32)</f>
        <v>0</v>
      </c>
      <c r="AV32">
        <f>IF(R32=0,0,COUNTIF('2023 FR_imgsummary'!E32:AC32,"MILA")*100/R32)</f>
        <v>0</v>
      </c>
      <c r="AW32">
        <f>IF(R32=0,0,COUNTIF('2023 FR_imgsummary'!E32:AC32,"MILC")*100/R32)</f>
        <v>0</v>
      </c>
      <c r="AX32">
        <f>IF(R32=0,0,COUNTIF('2023 FR_imgsummary'!E32:AC32,"MILS")*100/R32)</f>
        <v>0</v>
      </c>
      <c r="AY32">
        <f>IF(R32=0,0,COUNTIF('2023 FR_imgsummary'!E32:AC32,"MA")*100/R32)</f>
        <v>0</v>
      </c>
      <c r="AZ32">
        <f>IF(R32=0,0,COUNTIF('2023 FR_imgsummary'!E32:AC32,"MC")*100/R32)</f>
        <v>0</v>
      </c>
      <c r="BA32">
        <f>IF(R32=0,0,COUNTIF('2023 FR_imgsummary'!E32:AC32,"MFAV")*100/R32)</f>
        <v>0</v>
      </c>
      <c r="BB32">
        <f>IF(R32=0,0,COUNTIF('2023 FR_imgsummary'!E32:AC32,"MFRN")*100/R32)</f>
        <v>0</v>
      </c>
      <c r="BC32">
        <f>IF(R32=0,0,COUNTIF('2023 FR_imgsummary'!E32:AC32,"MAN")*100/R32)</f>
        <v>0</v>
      </c>
      <c r="BD32">
        <f>IF(R32=0,0,COUNTIF('2023 FR_imgsummary'!E32:AC32,"MAL")*100/R32)</f>
        <v>0</v>
      </c>
      <c r="BE32">
        <f>IF(R32=0,0,COUNTIF('2023 FR_imgsummary'!E32:AC32,"MDA")*100/R32)</f>
        <v>0</v>
      </c>
      <c r="BF32">
        <f>IF(R32=0,0,COUNTIF('2023 FR_imgsummary'!E32:AC32,"MF")*100/R32)</f>
        <v>0</v>
      </c>
      <c r="BG32">
        <f>IF(R32=0,0,COUNTIF('2023 FR_imgsummary'!E32:AC32,"ML")*100/R32)</f>
        <v>0</v>
      </c>
      <c r="BH32">
        <f>IF(R32=0,0,COUNTIF('2023 FR_imgsummary'!E32:AC32,"OD")*100/R32)</f>
        <v>0</v>
      </c>
      <c r="BI32">
        <f>IF(R32=0,0,COUNTIF('2023 FR_imgsummary'!E32:AC32,"PA")*100/R32)</f>
        <v>0</v>
      </c>
      <c r="BJ32">
        <f>IF(R32=0,0,COUNTIF('2023 FR_imgsummary'!E32:AC32,"PB")*100/R32)</f>
        <v>0</v>
      </c>
      <c r="BK32">
        <f>IF(R32=0,0,COUNTIF('2023 FR_imgsummary'!E32:AC32,"PD")*100/R32)</f>
        <v>0</v>
      </c>
      <c r="BL32">
        <f>IF(R32=0,0,COUNTIF('2023 FR_imgsummary'!E32:AC32,"PF")*100/R32)</f>
        <v>0</v>
      </c>
      <c r="BM32">
        <f>IF(R32=0,0,COUNTIF('2023 FR_imgsummary'!E32:AC32,"PP")*100/R32)</f>
        <v>0</v>
      </c>
      <c r="BN32">
        <f>IF(R32=0,0,COUNTIF('2023 FR_imgsummary'!E32:AC32,"SC")*100/R32)</f>
        <v>0</v>
      </c>
      <c r="BO32">
        <f>IF(R32=0,0,COUNTIF('2023 FR_imgsummary'!E32:AC32,"SL")*100/R32)</f>
        <v>0</v>
      </c>
      <c r="BP32">
        <f>IF(R32=0,0,COUNTIF('2023 FR_imgsummary'!E32:AC32,"SR")*100/R32)</f>
        <v>0</v>
      </c>
      <c r="BQ32">
        <f>IF(R32=0,0,COUNTIF('2023 FR_imgsummary'!E32:AC32,"SS")*100/R32)</f>
        <v>0</v>
      </c>
      <c r="BR32">
        <f>IF(R32=0,0,COUNTIF('2023 FR_imgsummary'!E32:AC32,"SB")*100/R32)</f>
        <v>0</v>
      </c>
      <c r="BS32">
        <f>IF(R32=0,0,COUNTIF('2023 FR_imgsummary'!E32:AC32,"SH")*100/R32)</f>
        <v>0</v>
      </c>
      <c r="BT32">
        <f>IF(R32=0,0,COUNTIF('2023 FR_imgsummary'!E32:AC32,"SM")*100/R32)</f>
        <v>0</v>
      </c>
      <c r="BU32">
        <f>IF(R32=0,0,COUNTIF('2023 FR_imgsummary'!E32:AC32,"TA")*100/R32)</f>
        <v>0</v>
      </c>
      <c r="BW32">
        <f>IF(R32=0,0,COUNTIF('2023 FR_imgsummary'!E32:AC32,"BRI")*100/R32)</f>
        <v>0</v>
      </c>
      <c r="BX32">
        <f>IF(R32=0,0,COUNTIF('2023 FR_imgsummary'!E32:AC32,"ERY")*100/R32)</f>
        <v>0</v>
      </c>
      <c r="BY32">
        <f>IF(R32=0,0,COUNTIF('2023 FR_imgsummary'!E32:AC32,"EUN")*100/R32)</f>
        <v>0</v>
      </c>
      <c r="BZ32">
        <f>IF(R32=0,0,COUNTIF('2023 FR_imgsummary'!E32:AC32,"GORG")*100/R32)</f>
        <v>0</v>
      </c>
      <c r="CA32">
        <f>IF(R32=0,0,COUNTIF('2023 FR_imgsummary'!E32:AC32,"ICIL")*100/R32)</f>
        <v>0</v>
      </c>
      <c r="CB32">
        <f>IF(R32=0,0,COUNTIF('2023 FR_imgsummary'!E32:AC32,"MUR")*100/R32)</f>
        <v>0</v>
      </c>
      <c r="CC32">
        <f>IF(R32=0,0,COUNTIF('2023 FR_imgsummary'!E32:AC32,"MOPS")*100/R32)</f>
        <v>0</v>
      </c>
      <c r="CD32">
        <f>IF(R32=0,0,COUNTIF('2023 FR_imgsummary'!E32:AC32,"PAURA")*100/R32)</f>
        <v>0</v>
      </c>
      <c r="CE32">
        <f>IF(R32=0,0,COUNTIF('2023 FR_imgsummary'!E32:AC32,"PRELA")*100/R32)</f>
        <v>0</v>
      </c>
      <c r="CF32">
        <f>IF(R32=0,0,COUNTIF('2023 FR_imgsummary'!E32:AC32,"PSDP")*100/R32)</f>
        <v>0</v>
      </c>
      <c r="CG32">
        <f>IF(R32=0,0,COUNTIF('2023 FR_imgsummary'!E32:AC32,"PSPT")*100/R32)</f>
        <v>0</v>
      </c>
      <c r="CH32">
        <f>IF(R32=0,0,COUNTIF('2023 FR_imgsummary'!E32:AC32,"PTER")*100/R32)</f>
        <v>0</v>
      </c>
      <c r="CJ32">
        <f>IF(R32=0,0,COUNTIF('2023 FR_imgsummary'!E32:AC32,"SPO")*100/R32)</f>
        <v>0</v>
      </c>
      <c r="CL32">
        <f>IF(R32=0,0,COUNTIF('2023 FR_imgsummary'!E32:AC32,"PAL")*100/R32)</f>
        <v>0</v>
      </c>
      <c r="CM32">
        <f>IF(R32=0,0,COUNTIF('2023 FR_imgsummary'!E32:AC32,"ZO")*100/R32)</f>
        <v>0</v>
      </c>
      <c r="CO32">
        <f>IF(R32=0,0,COUNTIF('2023 FR_imgsummary'!E32:AC32,"AMP")*100/R32)</f>
        <v>0</v>
      </c>
      <c r="CP32" s="31">
        <f>IF(R32=0,0,COUNTIF('2023 FR_imgsummary'!E32:AC32,"DICT")*100/R32)</f>
        <v>40</v>
      </c>
      <c r="CQ32">
        <f>IF(R32=0,0,COUNTIF('2023 FR_imgsummary'!E32:AC32,"HALI")*100/R32)</f>
        <v>0</v>
      </c>
      <c r="CR32">
        <f>IF(R32=0,0,COUNTIF('2023 FR_imgsummary'!E32:AC32,"LIAG")*100/R32)</f>
        <v>0</v>
      </c>
      <c r="CS32">
        <f>IF(R32=0,0,COUNTIF('2023 FR_imgsummary'!E32:AC32,"LOBO")*100/R32)</f>
        <v>0</v>
      </c>
      <c r="CT32">
        <f>IF(R32=0,0,COUNTIF('2023 FR_imgsummary'!E32:AC32,"MACA")*100/R32)</f>
        <v>0</v>
      </c>
      <c r="CU32">
        <f>IF(R32=0,0,COUNTIF('2023 FR_imgsummary'!E32:AC32,"PAD")*100/R32)</f>
        <v>0</v>
      </c>
      <c r="CV32">
        <f>IF(R32=0,0,COUNTIF('2023 FR_imgsummary'!E32:AC32,"POR")*100/R32)</f>
        <v>0</v>
      </c>
      <c r="CW32">
        <f>IF(R32=0,0,COUNTIF('2023 FR_imgsummary'!E32:AC32,"SARG")*100/R32)</f>
        <v>0</v>
      </c>
      <c r="CX32">
        <f>IF(R32=0,0,COUNTIF('2023 FR_imgsummary'!E32:AC32,"SCHIZ")*100/R32)</f>
        <v>0</v>
      </c>
      <c r="CY32">
        <f>IF(R32=0,0,COUNTIF('2023 FR_imgsummary'!E32:AC32,"STY")*100/R32)</f>
        <v>0</v>
      </c>
      <c r="CZ32">
        <f>IF(R32=0,0,COUNTIF('2023 FR_imgsummary'!E32:AC32,"TURB")*100/R32)</f>
        <v>0</v>
      </c>
      <c r="DA32" s="31">
        <f>IF(R32=0,0,COUNTIF('2023 FR_imgsummary'!E32:AC32,"TURF")*100/R32)</f>
        <v>10</v>
      </c>
      <c r="DB32">
        <f>IF(R32=0,0,COUNTIF('2023 FR_imgsummary'!E32:AC32,"WRAN")*100/R32)</f>
        <v>0</v>
      </c>
      <c r="DD32">
        <f>IF(R32=0,0,COUNTIF('2023 FR_imgsummary'!E32:AC32,"ASC")*100/R32)</f>
        <v>0</v>
      </c>
      <c r="DE32">
        <f>IF(R32=0,0,COUNTIF('2023 FR_imgsummary'!E32:AC32,"O")*100/R32)</f>
        <v>0</v>
      </c>
      <c r="DG32">
        <f>IF(R32=0,0,COUNTIF('2023 FR_imgsummary'!E32:AC32,"DCA")*100/R32)</f>
        <v>0</v>
      </c>
      <c r="DH32">
        <f>IF(R32=0,0,COUNTIF('2023 FR_imgsummary'!E32:AC32,"DG")*100/R32)</f>
        <v>0</v>
      </c>
      <c r="DI32">
        <f>IF(R32=0,0,COUNTIF('2023 FR_imgsummary'!E32:AC32,"ODC")*100/R32)</f>
        <v>0</v>
      </c>
      <c r="DJ32">
        <f>IF(R32=0,0,COUNTIF('2023 FR_imgsummary'!E32:AC32,"RDC")*100/R32)</f>
        <v>0</v>
      </c>
      <c r="DL32">
        <f>IF(R32=0,0,COUNTIF('2023 FR_imgsummary'!E32:AC32,"CALG")*100/R32)</f>
        <v>0</v>
      </c>
      <c r="DN32">
        <f>IF(R32=0,0,COUNTIF('2023 FR_imgsummary'!E32:AC32,"DCOR")*100/R32)</f>
        <v>0</v>
      </c>
      <c r="DP32">
        <f>IF(R32=0,0,COUNTIF('2023 FR_imgsummary'!E32:AC32,"P")*100/R32)</f>
        <v>0</v>
      </c>
      <c r="DQ32">
        <f>IF(R32=0,0,COUNTIF('2023 FR_imgsummary'!E32:AC32,"R")*100/R32)</f>
        <v>0</v>
      </c>
      <c r="DR32" s="31">
        <f>IF(R32=0,0,COUNTIF('2023 FR_imgsummary'!E32:AC32,"S")*100/R32)</f>
        <v>50</v>
      </c>
      <c r="DT32">
        <f>IF(R32=0,0,COUNTIF('2023 FR_imgsummary'!E32:AC32,"UNK")*100/R32)</f>
        <v>0</v>
      </c>
      <c r="DV32">
        <f>COUNTIF('2023 FR_imgsummary'!E32:AC32,"SHAD")*100/25</f>
        <v>0</v>
      </c>
      <c r="DW32" s="31">
        <f>COUNTIF('2023 FR_imgsummary'!E32:AC32,"TAPE")*100/25</f>
        <v>16</v>
      </c>
      <c r="DX32" s="31">
        <f>COUNTIF('2023 FR_imgsummary'!E32:AC32,"WAND")*100/25</f>
        <v>4</v>
      </c>
      <c r="DZ32">
        <f>IF(R32=0,0,COUNTIF('2023 FR_imgsummary'!BC32:CA32,"ASP")*100/R32)</f>
        <v>0</v>
      </c>
      <c r="EA32">
        <f>IF(R32=0,0,COUNTIF('2023 FR_imgsummary'!BC32:CA32,"BL")*100/R32)</f>
        <v>0</v>
      </c>
      <c r="EB32">
        <f>IF(R32=0,0,COUNTIF('2023 FR_imgsummary'!BC32:CA32,"BBD")*100/R32)</f>
        <v>0</v>
      </c>
      <c r="EC32">
        <f>IF(R32=0,0,COUNTIF('2023 FR_imgsummary'!BC32:CA32,"OD")*100/R32)</f>
        <v>0</v>
      </c>
      <c r="ED32">
        <f>IF(R32=0,0,COUNTIF('2023 FR_imgsummary'!BC32:CA32,"PLA")*100/R32)</f>
        <v>0</v>
      </c>
      <c r="EE32">
        <f>IF(R32=0,0,COUNTIF('2023 FR_imgsummary'!BC32:CA32,"WBD")*100/R32)</f>
        <v>0</v>
      </c>
      <c r="EF32">
        <f>IF(R32=0,0,COUNTIF('2023 FR_imgsummary'!BC32:CA32,"YBD")*100/R32)</f>
        <v>0</v>
      </c>
    </row>
    <row r="33" spans="1:136" x14ac:dyDescent="0.25">
      <c r="A33">
        <v>31</v>
      </c>
      <c r="B33" t="s">
        <v>135</v>
      </c>
      <c r="F33" s="31">
        <f>IF(R33=0,0,COUNTIF('2023 FR_imgsummary'!AD33:BB33,"C")*100/R33)</f>
        <v>4</v>
      </c>
      <c r="G33">
        <f>IF(R33=0,0,COUNTIF('2023 FR_imgsummary'!AD33:BB33,"G")*100/R33)</f>
        <v>0</v>
      </c>
      <c r="H33" s="31">
        <f>IF(R33=0,0,COUNTIF('2023 FR_imgsummary'!AD33:BB33,"S")*100/R33)</f>
        <v>4</v>
      </c>
      <c r="I33">
        <f>IF(R33=0,0,COUNTIF('2023 FR_imgsummary'!AD33:BB33,"Z")*100/R33)</f>
        <v>0</v>
      </c>
      <c r="J33" s="31">
        <f>IF(R33=0,0,COUNTIF('2023 FR_imgsummary'!AD33:BB33,"MA")*100/R33)</f>
        <v>40</v>
      </c>
      <c r="K33">
        <f>IF(R33=0,0,COUNTIF('2023 FR_imgsummary'!AD33:BB33,"OL")*100/R33)</f>
        <v>0</v>
      </c>
      <c r="L33">
        <f>IF(R33=0,0,COUNTIF('2023 FR_imgsummary'!AD33:BB33,"DCA")*100/R33)</f>
        <v>0</v>
      </c>
      <c r="M33">
        <f>IF(R33=0,0,COUNTIF('2023 FR_imgsummary'!AD33:BB33,"CA")*100/R33)</f>
        <v>0</v>
      </c>
      <c r="N33">
        <f>IF(R33=0,0,COUNTIF('2023 FR_imgsummary'!AD33:BB33,"DC")*100/R33)</f>
        <v>0</v>
      </c>
      <c r="O33" s="31">
        <f>IF(R33=0,0,COUNTIF('2023 FR_imgsummary'!AD33:BB33,"SPR")*100/R33)</f>
        <v>52</v>
      </c>
      <c r="P33">
        <f>IF(R33=0,0,COUNTIF('2023 FR_imgsummary'!AD33:BB33,"U")*100/R33)</f>
        <v>0</v>
      </c>
      <c r="Q33">
        <f>IF(R33=0,0,COUNTIF('2023 FR_imgsummary'!AD33:BB33,"TWS")*100/R33)</f>
        <v>0</v>
      </c>
      <c r="R33">
        <f>25-COUNTIF('2023 FR_imgsummary'!AD33:BB33,"TWS")</f>
        <v>25</v>
      </c>
      <c r="U33">
        <f>IF(R33=0,0,COUNTIF('2023 FR_imgsummary'!E33:AC33,"AC")*100/R33)</f>
        <v>0</v>
      </c>
      <c r="V33">
        <f>IF(R33=0,0,COUNTIF('2023 FR_imgsummary'!E33:AC33,"AP")*100/R33)</f>
        <v>0</v>
      </c>
      <c r="W33">
        <f>IF(R33=0,0,COUNTIF('2023 FR_imgsummary'!E33:AC33,"APR")*100/R33)</f>
        <v>0</v>
      </c>
      <c r="X33">
        <f>IF(R33=0,0,COUNTIF('2023 FR_imgsummary'!E33:AC33,"AA")*100/R33)</f>
        <v>0</v>
      </c>
      <c r="Y33">
        <f>IF(R33=0,0,COUNTIF('2023 FR_imgsummary'!E33:AC33,"AF")*100/R33)</f>
        <v>0</v>
      </c>
      <c r="Z33">
        <f>IF(R33=0,0,COUNTIF('2023 FR_imgsummary'!E33:AC33,"AG")*100/R33)</f>
        <v>0</v>
      </c>
      <c r="AA33">
        <f>IF(R33=0,0,COUNTIF('2023 FR_imgsummary'!E33:AC33,"AL")*100/R33)</f>
        <v>0</v>
      </c>
      <c r="AB33">
        <f>IF(R33=0,0,COUNTIF('2023 FR_imgsummary'!E33:AC33,"AT")*100/R33)</f>
        <v>0</v>
      </c>
      <c r="AC33">
        <f>IF(R33=0,0,COUNTIF('2023 FR_imgsummary'!E33:AC33,"AU")*100/R33)</f>
        <v>0</v>
      </c>
      <c r="AD33">
        <f>IF(R33=0,0,COUNTIF('2023 FR_imgsummary'!E33:AC33,"CB")*100/R33)</f>
        <v>0</v>
      </c>
      <c r="AE33">
        <f>IF(R33=0,0,COUNTIF('2023 FR_imgsummary'!E33:AC33,"CN")*100/R33)</f>
        <v>0</v>
      </c>
      <c r="AF33">
        <f>IF(R33=0,0,COUNTIF('2023 FR_imgsummary'!E33:AC33,"CORAL")*100/R33)</f>
        <v>0</v>
      </c>
      <c r="AG33">
        <f>IF(R33=0,0,COUNTIF('2023 FR_imgsummary'!E33:AC33,"CORJU")*100/R33)</f>
        <v>0</v>
      </c>
      <c r="AH33">
        <f>IF(R33=0,0,COUNTIF('2023 FR_imgsummary'!E33:AC33,"DCY")*100/R33)</f>
        <v>0</v>
      </c>
      <c r="AI33">
        <f>IF(R33=0,0,COUNTIF('2023 FR_imgsummary'!E33:AC33,"DST")*100/R33)</f>
        <v>0</v>
      </c>
      <c r="AJ33">
        <f>IF(R33=0,0,COUNTIF('2023 FR_imgsummary'!E33:AC33,"DSO")*100/R33)</f>
        <v>0</v>
      </c>
      <c r="AK33">
        <f>IF(R33=0,0,COUNTIF('2023 FR_imgsummary'!E33:AC33,"DC")*100/R33)</f>
        <v>0</v>
      </c>
      <c r="AL33">
        <f>IF(R33=0,0,COUNTIF('2023 FR_imgsummary'!E33:AC33,"DL")*100/R33)</f>
        <v>0</v>
      </c>
      <c r="AM33">
        <f>IF(R33=0,0,COUNTIF('2023 FR_imgsummary'!E33:AC33,"DS")*100/R33)</f>
        <v>0</v>
      </c>
      <c r="AN33">
        <f>IF(R33=0,0,COUNTIF('2023 FR_imgsummary'!E33:AC33,"EF")*100/R33)</f>
        <v>0</v>
      </c>
      <c r="AO33">
        <f>IF(R33=0,0,COUNTIF('2023 FR_imgsummary'!E33:AC33,"FF")*100/R33)</f>
        <v>0</v>
      </c>
      <c r="AP33">
        <f>IF(R33=0,0,COUNTIF('2023 FR_imgsummary'!E33:AC33,"IS")*100/R33)</f>
        <v>0</v>
      </c>
      <c r="AQ33">
        <f>IF(R33=0,0,COUNTIF('2023 FR_imgsummary'!E33:AC33,"LC")*100/R33)</f>
        <v>0</v>
      </c>
      <c r="AR33">
        <f>IF(R33=0,0,COUNTIF('2023 FR_imgsummary'!E33:AC33,"MD")*100/R33)</f>
        <v>0</v>
      </c>
      <c r="AS33">
        <f>IF(R33=0,0,COUNTIF('2023 FR_imgsummary'!E33:AC33,"MM")*100/R33)</f>
        <v>0</v>
      </c>
      <c r="AT33">
        <f>IF(R33=0,0,COUNTIF('2023 FR_imgsummary'!E33:AC33,"MAR")*100/R33)</f>
        <v>0</v>
      </c>
      <c r="AU33">
        <f>IF(R33=0,0,COUNTIF('2023 FR_imgsummary'!E33:AC33,"MME")*100/R33)</f>
        <v>0</v>
      </c>
      <c r="AV33">
        <f>IF(R33=0,0,COUNTIF('2023 FR_imgsummary'!E33:AC33,"MILA")*100/R33)</f>
        <v>0</v>
      </c>
      <c r="AW33">
        <f>IF(R33=0,0,COUNTIF('2023 FR_imgsummary'!E33:AC33,"MILC")*100/R33)</f>
        <v>0</v>
      </c>
      <c r="AX33">
        <f>IF(R33=0,0,COUNTIF('2023 FR_imgsummary'!E33:AC33,"MILS")*100/R33)</f>
        <v>0</v>
      </c>
      <c r="AY33">
        <f>IF(R33=0,0,COUNTIF('2023 FR_imgsummary'!E33:AC33,"MA")*100/R33)</f>
        <v>0</v>
      </c>
      <c r="AZ33">
        <f>IF(R33=0,0,COUNTIF('2023 FR_imgsummary'!E33:AC33,"MC")*100/R33)</f>
        <v>0</v>
      </c>
      <c r="BA33">
        <f>IF(R33=0,0,COUNTIF('2023 FR_imgsummary'!E33:AC33,"MFAV")*100/R33)</f>
        <v>0</v>
      </c>
      <c r="BB33">
        <f>IF(R33=0,0,COUNTIF('2023 FR_imgsummary'!E33:AC33,"MFRN")*100/R33)</f>
        <v>0</v>
      </c>
      <c r="BC33">
        <f>IF(R33=0,0,COUNTIF('2023 FR_imgsummary'!E33:AC33,"MAN")*100/R33)</f>
        <v>0</v>
      </c>
      <c r="BD33">
        <f>IF(R33=0,0,COUNTIF('2023 FR_imgsummary'!E33:AC33,"MAL")*100/R33)</f>
        <v>0</v>
      </c>
      <c r="BE33">
        <f>IF(R33=0,0,COUNTIF('2023 FR_imgsummary'!E33:AC33,"MDA")*100/R33)</f>
        <v>0</v>
      </c>
      <c r="BF33">
        <f>IF(R33=0,0,COUNTIF('2023 FR_imgsummary'!E33:AC33,"MF")*100/R33)</f>
        <v>0</v>
      </c>
      <c r="BG33">
        <f>IF(R33=0,0,COUNTIF('2023 FR_imgsummary'!E33:AC33,"ML")*100/R33)</f>
        <v>0</v>
      </c>
      <c r="BH33">
        <f>IF(R33=0,0,COUNTIF('2023 FR_imgsummary'!E33:AC33,"OD")*100/R33)</f>
        <v>0</v>
      </c>
      <c r="BI33">
        <f>IF(R33=0,0,COUNTIF('2023 FR_imgsummary'!E33:AC33,"PA")*100/R33)</f>
        <v>0</v>
      </c>
      <c r="BJ33">
        <f>IF(R33=0,0,COUNTIF('2023 FR_imgsummary'!E33:AC33,"PB")*100/R33)</f>
        <v>0</v>
      </c>
      <c r="BK33">
        <f>IF(R33=0,0,COUNTIF('2023 FR_imgsummary'!E33:AC33,"PD")*100/R33)</f>
        <v>0</v>
      </c>
      <c r="BL33">
        <f>IF(R33=0,0,COUNTIF('2023 FR_imgsummary'!E33:AC33,"PF")*100/R33)</f>
        <v>0</v>
      </c>
      <c r="BM33">
        <f>IF(R33=0,0,COUNTIF('2023 FR_imgsummary'!E33:AC33,"PP")*100/R33)</f>
        <v>0</v>
      </c>
      <c r="BN33">
        <f>IF(R33=0,0,COUNTIF('2023 FR_imgsummary'!E33:AC33,"SC")*100/R33)</f>
        <v>0</v>
      </c>
      <c r="BO33">
        <f>IF(R33=0,0,COUNTIF('2023 FR_imgsummary'!E33:AC33,"SL")*100/R33)</f>
        <v>0</v>
      </c>
      <c r="BP33" s="31">
        <f>IF(R33=0,0,COUNTIF('2023 FR_imgsummary'!E33:AC33,"SR")*100/R33)</f>
        <v>4</v>
      </c>
      <c r="BQ33">
        <f>IF(R33=0,0,COUNTIF('2023 FR_imgsummary'!E33:AC33,"SS")*100/R33)</f>
        <v>0</v>
      </c>
      <c r="BR33">
        <f>IF(R33=0,0,COUNTIF('2023 FR_imgsummary'!E33:AC33,"SB")*100/R33)</f>
        <v>0</v>
      </c>
      <c r="BS33">
        <f>IF(R33=0,0,COUNTIF('2023 FR_imgsummary'!E33:AC33,"SH")*100/R33)</f>
        <v>0</v>
      </c>
      <c r="BT33">
        <f>IF(R33=0,0,COUNTIF('2023 FR_imgsummary'!E33:AC33,"SM")*100/R33)</f>
        <v>0</v>
      </c>
      <c r="BU33">
        <f>IF(R33=0,0,COUNTIF('2023 FR_imgsummary'!E33:AC33,"TA")*100/R33)</f>
        <v>0</v>
      </c>
      <c r="BW33">
        <f>IF(R33=0,0,COUNTIF('2023 FR_imgsummary'!E33:AC33,"BRI")*100/R33)</f>
        <v>0</v>
      </c>
      <c r="BX33">
        <f>IF(R33=0,0,COUNTIF('2023 FR_imgsummary'!E33:AC33,"ERY")*100/R33)</f>
        <v>0</v>
      </c>
      <c r="BY33">
        <f>IF(R33=0,0,COUNTIF('2023 FR_imgsummary'!E33:AC33,"EUN")*100/R33)</f>
        <v>0</v>
      </c>
      <c r="BZ33">
        <f>IF(R33=0,0,COUNTIF('2023 FR_imgsummary'!E33:AC33,"GORG")*100/R33)</f>
        <v>0</v>
      </c>
      <c r="CA33">
        <f>IF(R33=0,0,COUNTIF('2023 FR_imgsummary'!E33:AC33,"ICIL")*100/R33)</f>
        <v>0</v>
      </c>
      <c r="CB33">
        <f>IF(R33=0,0,COUNTIF('2023 FR_imgsummary'!E33:AC33,"MUR")*100/R33)</f>
        <v>0</v>
      </c>
      <c r="CC33">
        <f>IF(R33=0,0,COUNTIF('2023 FR_imgsummary'!E33:AC33,"MOPS")*100/R33)</f>
        <v>0</v>
      </c>
      <c r="CD33">
        <f>IF(R33=0,0,COUNTIF('2023 FR_imgsummary'!E33:AC33,"PAURA")*100/R33)</f>
        <v>0</v>
      </c>
      <c r="CE33">
        <f>IF(R33=0,0,COUNTIF('2023 FR_imgsummary'!E33:AC33,"PRELA")*100/R33)</f>
        <v>0</v>
      </c>
      <c r="CF33">
        <f>IF(R33=0,0,COUNTIF('2023 FR_imgsummary'!E33:AC33,"PSDP")*100/R33)</f>
        <v>0</v>
      </c>
      <c r="CG33">
        <f>IF(R33=0,0,COUNTIF('2023 FR_imgsummary'!E33:AC33,"PSPT")*100/R33)</f>
        <v>0</v>
      </c>
      <c r="CH33">
        <f>IF(R33=0,0,COUNTIF('2023 FR_imgsummary'!E33:AC33,"PTER")*100/R33)</f>
        <v>0</v>
      </c>
      <c r="CJ33" s="31">
        <f>IF(R33=0,0,COUNTIF('2023 FR_imgsummary'!E33:AC33,"SPO")*100/R33)</f>
        <v>4</v>
      </c>
      <c r="CL33">
        <f>IF(R33=0,0,COUNTIF('2023 FR_imgsummary'!E33:AC33,"PAL")*100/R33)</f>
        <v>0</v>
      </c>
      <c r="CM33">
        <f>IF(R33=0,0,COUNTIF('2023 FR_imgsummary'!E33:AC33,"ZO")*100/R33)</f>
        <v>0</v>
      </c>
      <c r="CO33">
        <f>IF(R33=0,0,COUNTIF('2023 FR_imgsummary'!E33:AC33,"AMP")*100/R33)</f>
        <v>0</v>
      </c>
      <c r="CP33" s="31">
        <f>IF(R33=0,0,COUNTIF('2023 FR_imgsummary'!E33:AC33,"DICT")*100/R33)</f>
        <v>36</v>
      </c>
      <c r="CQ33">
        <f>IF(R33=0,0,COUNTIF('2023 FR_imgsummary'!E33:AC33,"HALI")*100/R33)</f>
        <v>0</v>
      </c>
      <c r="CR33">
        <f>IF(R33=0,0,COUNTIF('2023 FR_imgsummary'!E33:AC33,"LIAG")*100/R33)</f>
        <v>0</v>
      </c>
      <c r="CS33">
        <f>IF(R33=0,0,COUNTIF('2023 FR_imgsummary'!E33:AC33,"LOBO")*100/R33)</f>
        <v>0</v>
      </c>
      <c r="CT33">
        <f>IF(R33=0,0,COUNTIF('2023 FR_imgsummary'!E33:AC33,"MACA")*100/R33)</f>
        <v>0</v>
      </c>
      <c r="CU33">
        <f>IF(R33=0,0,COUNTIF('2023 FR_imgsummary'!E33:AC33,"PAD")*100/R33)</f>
        <v>0</v>
      </c>
      <c r="CV33">
        <f>IF(R33=0,0,COUNTIF('2023 FR_imgsummary'!E33:AC33,"POR")*100/R33)</f>
        <v>0</v>
      </c>
      <c r="CW33">
        <f>IF(R33=0,0,COUNTIF('2023 FR_imgsummary'!E33:AC33,"SARG")*100/R33)</f>
        <v>0</v>
      </c>
      <c r="CX33">
        <f>IF(R33=0,0,COUNTIF('2023 FR_imgsummary'!E33:AC33,"SCHIZ")*100/R33)</f>
        <v>0</v>
      </c>
      <c r="CY33">
        <f>IF(R33=0,0,COUNTIF('2023 FR_imgsummary'!E33:AC33,"STY")*100/R33)</f>
        <v>0</v>
      </c>
      <c r="CZ33">
        <f>IF(R33=0,0,COUNTIF('2023 FR_imgsummary'!E33:AC33,"TURB")*100/R33)</f>
        <v>0</v>
      </c>
      <c r="DA33" s="31">
        <f>IF(R33=0,0,COUNTIF('2023 FR_imgsummary'!E33:AC33,"TURF")*100/R33)</f>
        <v>4</v>
      </c>
      <c r="DB33">
        <f>IF(R33=0,0,COUNTIF('2023 FR_imgsummary'!E33:AC33,"WRAN")*100/R33)</f>
        <v>0</v>
      </c>
      <c r="DD33">
        <f>IF(R33=0,0,COUNTIF('2023 FR_imgsummary'!E33:AC33,"ASC")*100/R33)</f>
        <v>0</v>
      </c>
      <c r="DE33">
        <f>IF(R33=0,0,COUNTIF('2023 FR_imgsummary'!E33:AC33,"O")*100/R33)</f>
        <v>0</v>
      </c>
      <c r="DG33">
        <f>IF(R33=0,0,COUNTIF('2023 FR_imgsummary'!E33:AC33,"DCA")*100/R33)</f>
        <v>0</v>
      </c>
      <c r="DH33">
        <f>IF(R33=0,0,COUNTIF('2023 FR_imgsummary'!E33:AC33,"DG")*100/R33)</f>
        <v>0</v>
      </c>
      <c r="DI33">
        <f>IF(R33=0,0,COUNTIF('2023 FR_imgsummary'!E33:AC33,"ODC")*100/R33)</f>
        <v>0</v>
      </c>
      <c r="DJ33">
        <f>IF(R33=0,0,COUNTIF('2023 FR_imgsummary'!E33:AC33,"RDC")*100/R33)</f>
        <v>0</v>
      </c>
      <c r="DL33">
        <f>IF(R33=0,0,COUNTIF('2023 FR_imgsummary'!E33:AC33,"CALG")*100/R33)</f>
        <v>0</v>
      </c>
      <c r="DN33">
        <f>IF(R33=0,0,COUNTIF('2023 FR_imgsummary'!E33:AC33,"DCOR")*100/R33)</f>
        <v>0</v>
      </c>
      <c r="DP33" s="31">
        <f>IF(R33=0,0,COUNTIF('2023 FR_imgsummary'!E33:AC33,"P")*100/R33)</f>
        <v>16</v>
      </c>
      <c r="DQ33">
        <f>IF(R33=0,0,COUNTIF('2023 FR_imgsummary'!E33:AC33,"R")*100/R33)</f>
        <v>0</v>
      </c>
      <c r="DR33" s="31">
        <f>IF(R33=0,0,COUNTIF('2023 FR_imgsummary'!E33:AC33,"S")*100/R33)</f>
        <v>36</v>
      </c>
      <c r="DT33">
        <f>IF(R33=0,0,COUNTIF('2023 FR_imgsummary'!E33:AC33,"UNK")*100/R33)</f>
        <v>0</v>
      </c>
      <c r="DV33">
        <f>COUNTIF('2023 FR_imgsummary'!E33:AC33,"SHAD")*100/25</f>
        <v>0</v>
      </c>
      <c r="DW33">
        <f>COUNTIF('2023 FR_imgsummary'!E33:AC33,"TAPE")*100/25</f>
        <v>0</v>
      </c>
      <c r="DX33">
        <f>COUNTIF('2023 FR_imgsummary'!E33:AC33,"WAND")*100/25</f>
        <v>0</v>
      </c>
      <c r="DZ33">
        <f>IF(R33=0,0,COUNTIF('2023 FR_imgsummary'!BC33:CA33,"ASP")*100/R33)</f>
        <v>0</v>
      </c>
      <c r="EA33">
        <f>IF(R33=0,0,COUNTIF('2023 FR_imgsummary'!BC33:CA33,"BL")*100/R33)</f>
        <v>0</v>
      </c>
      <c r="EB33">
        <f>IF(R33=0,0,COUNTIF('2023 FR_imgsummary'!BC33:CA33,"BBD")*100/R33)</f>
        <v>0</v>
      </c>
      <c r="EC33">
        <f>IF(R33=0,0,COUNTIF('2023 FR_imgsummary'!BC33:CA33,"OD")*100/R33)</f>
        <v>0</v>
      </c>
      <c r="ED33">
        <f>IF(R33=0,0,COUNTIF('2023 FR_imgsummary'!BC33:CA33,"PLA")*100/R33)</f>
        <v>0</v>
      </c>
      <c r="EE33">
        <f>IF(R33=0,0,COUNTIF('2023 FR_imgsummary'!BC33:CA33,"WBD")*100/R33)</f>
        <v>0</v>
      </c>
      <c r="EF33">
        <f>IF(R33=0,0,COUNTIF('2023 FR_imgsummary'!BC33:CA33,"YBD")*100/R33)</f>
        <v>0</v>
      </c>
    </row>
    <row r="34" spans="1:136" x14ac:dyDescent="0.25">
      <c r="A34">
        <v>32</v>
      </c>
      <c r="B34" t="s">
        <v>136</v>
      </c>
      <c r="F34">
        <f>IF(R34=0,0,COUNTIF('2023 FR_imgsummary'!AD34:BB34,"C")*100/R34)</f>
        <v>0</v>
      </c>
      <c r="G34">
        <f>IF(R34=0,0,COUNTIF('2023 FR_imgsummary'!AD34:BB34,"G")*100/R34)</f>
        <v>0</v>
      </c>
      <c r="H34">
        <f>IF(R34=0,0,COUNTIF('2023 FR_imgsummary'!AD34:BB34,"S")*100/R34)</f>
        <v>0</v>
      </c>
      <c r="I34">
        <f>IF(R34=0,0,COUNTIF('2023 FR_imgsummary'!AD34:BB34,"Z")*100/R34)</f>
        <v>0</v>
      </c>
      <c r="J34" s="31">
        <f>IF(R34=0,0,COUNTIF('2023 FR_imgsummary'!AD34:BB34,"MA")*100/R34)</f>
        <v>66.666666666666671</v>
      </c>
      <c r="K34">
        <f>IF(R34=0,0,COUNTIF('2023 FR_imgsummary'!AD34:BB34,"OL")*100/R34)</f>
        <v>0</v>
      </c>
      <c r="L34">
        <f>IF(R34=0,0,COUNTIF('2023 FR_imgsummary'!AD34:BB34,"DCA")*100/R34)</f>
        <v>0</v>
      </c>
      <c r="M34">
        <f>IF(R34=0,0,COUNTIF('2023 FR_imgsummary'!AD34:BB34,"CA")*100/R34)</f>
        <v>0</v>
      </c>
      <c r="N34">
        <f>IF(R34=0,0,COUNTIF('2023 FR_imgsummary'!AD34:BB34,"DC")*100/R34)</f>
        <v>0</v>
      </c>
      <c r="O34" s="31">
        <f>IF(R34=0,0,COUNTIF('2023 FR_imgsummary'!AD34:BB34,"SPR")*100/R34)</f>
        <v>33.333333333333336</v>
      </c>
      <c r="P34">
        <f>IF(R34=0,0,COUNTIF('2023 FR_imgsummary'!AD34:BB34,"U")*100/R34)</f>
        <v>0</v>
      </c>
      <c r="Q34" s="31">
        <f>IF(R34=0,0,COUNTIF('2023 FR_imgsummary'!AD34:BB34,"TWS")*100/R34)</f>
        <v>4.166666666666667</v>
      </c>
      <c r="R34">
        <f>25-COUNTIF('2023 FR_imgsummary'!AD34:BB34,"TWS")</f>
        <v>24</v>
      </c>
      <c r="U34">
        <f>IF(R34=0,0,COUNTIF('2023 FR_imgsummary'!E34:AC34,"AC")*100/R34)</f>
        <v>0</v>
      </c>
      <c r="V34">
        <f>IF(R34=0,0,COUNTIF('2023 FR_imgsummary'!E34:AC34,"AP")*100/R34)</f>
        <v>0</v>
      </c>
      <c r="W34">
        <f>IF(R34=0,0,COUNTIF('2023 FR_imgsummary'!E34:AC34,"APR")*100/R34)</f>
        <v>0</v>
      </c>
      <c r="X34">
        <f>IF(R34=0,0,COUNTIF('2023 FR_imgsummary'!E34:AC34,"AA")*100/R34)</f>
        <v>0</v>
      </c>
      <c r="Y34">
        <f>IF(R34=0,0,COUNTIF('2023 FR_imgsummary'!E34:AC34,"AF")*100/R34)</f>
        <v>0</v>
      </c>
      <c r="Z34">
        <f>IF(R34=0,0,COUNTIF('2023 FR_imgsummary'!E34:AC34,"AG")*100/R34)</f>
        <v>0</v>
      </c>
      <c r="AA34">
        <f>IF(R34=0,0,COUNTIF('2023 FR_imgsummary'!E34:AC34,"AL")*100/R34)</f>
        <v>0</v>
      </c>
      <c r="AB34">
        <f>IF(R34=0,0,COUNTIF('2023 FR_imgsummary'!E34:AC34,"AT")*100/R34)</f>
        <v>0</v>
      </c>
      <c r="AC34">
        <f>IF(R34=0,0,COUNTIF('2023 FR_imgsummary'!E34:AC34,"AU")*100/R34)</f>
        <v>0</v>
      </c>
      <c r="AD34">
        <f>IF(R34=0,0,COUNTIF('2023 FR_imgsummary'!E34:AC34,"CB")*100/R34)</f>
        <v>0</v>
      </c>
      <c r="AE34">
        <f>IF(R34=0,0,COUNTIF('2023 FR_imgsummary'!E34:AC34,"CN")*100/R34)</f>
        <v>0</v>
      </c>
      <c r="AF34">
        <f>IF(R34=0,0,COUNTIF('2023 FR_imgsummary'!E34:AC34,"CORAL")*100/R34)</f>
        <v>0</v>
      </c>
      <c r="AG34">
        <f>IF(R34=0,0,COUNTIF('2023 FR_imgsummary'!E34:AC34,"CORJU")*100/R34)</f>
        <v>0</v>
      </c>
      <c r="AH34">
        <f>IF(R34=0,0,COUNTIF('2023 FR_imgsummary'!E34:AC34,"DCY")*100/R34)</f>
        <v>0</v>
      </c>
      <c r="AI34">
        <f>IF(R34=0,0,COUNTIF('2023 FR_imgsummary'!E34:AC34,"DST")*100/R34)</f>
        <v>0</v>
      </c>
      <c r="AJ34">
        <f>IF(R34=0,0,COUNTIF('2023 FR_imgsummary'!E34:AC34,"DSO")*100/R34)</f>
        <v>0</v>
      </c>
      <c r="AK34">
        <f>IF(R34=0,0,COUNTIF('2023 FR_imgsummary'!E34:AC34,"DC")*100/R34)</f>
        <v>0</v>
      </c>
      <c r="AL34">
        <f>IF(R34=0,0,COUNTIF('2023 FR_imgsummary'!E34:AC34,"DL")*100/R34)</f>
        <v>0</v>
      </c>
      <c r="AM34">
        <f>IF(R34=0,0,COUNTIF('2023 FR_imgsummary'!E34:AC34,"DS")*100/R34)</f>
        <v>0</v>
      </c>
      <c r="AN34">
        <f>IF(R34=0,0,COUNTIF('2023 FR_imgsummary'!E34:AC34,"EF")*100/R34)</f>
        <v>0</v>
      </c>
      <c r="AO34">
        <f>IF(R34=0,0,COUNTIF('2023 FR_imgsummary'!E34:AC34,"FF")*100/R34)</f>
        <v>0</v>
      </c>
      <c r="AP34">
        <f>IF(R34=0,0,COUNTIF('2023 FR_imgsummary'!E34:AC34,"IS")*100/R34)</f>
        <v>0</v>
      </c>
      <c r="AQ34">
        <f>IF(R34=0,0,COUNTIF('2023 FR_imgsummary'!E34:AC34,"LC")*100/R34)</f>
        <v>0</v>
      </c>
      <c r="AR34">
        <f>IF(R34=0,0,COUNTIF('2023 FR_imgsummary'!E34:AC34,"MD")*100/R34)</f>
        <v>0</v>
      </c>
      <c r="AS34">
        <f>IF(R34=0,0,COUNTIF('2023 FR_imgsummary'!E34:AC34,"MM")*100/R34)</f>
        <v>0</v>
      </c>
      <c r="AT34">
        <f>IF(R34=0,0,COUNTIF('2023 FR_imgsummary'!E34:AC34,"MAR")*100/R34)</f>
        <v>0</v>
      </c>
      <c r="AU34">
        <f>IF(R34=0,0,COUNTIF('2023 FR_imgsummary'!E34:AC34,"MME")*100/R34)</f>
        <v>0</v>
      </c>
      <c r="AV34">
        <f>IF(R34=0,0,COUNTIF('2023 FR_imgsummary'!E34:AC34,"MILA")*100/R34)</f>
        <v>0</v>
      </c>
      <c r="AW34">
        <f>IF(R34=0,0,COUNTIF('2023 FR_imgsummary'!E34:AC34,"MILC")*100/R34)</f>
        <v>0</v>
      </c>
      <c r="AX34">
        <f>IF(R34=0,0,COUNTIF('2023 FR_imgsummary'!E34:AC34,"MILS")*100/R34)</f>
        <v>0</v>
      </c>
      <c r="AY34">
        <f>IF(R34=0,0,COUNTIF('2023 FR_imgsummary'!E34:AC34,"MA")*100/R34)</f>
        <v>0</v>
      </c>
      <c r="AZ34">
        <f>IF(R34=0,0,COUNTIF('2023 FR_imgsummary'!E34:AC34,"MC")*100/R34)</f>
        <v>0</v>
      </c>
      <c r="BA34">
        <f>IF(R34=0,0,COUNTIF('2023 FR_imgsummary'!E34:AC34,"MFAV")*100/R34)</f>
        <v>0</v>
      </c>
      <c r="BB34">
        <f>IF(R34=0,0,COUNTIF('2023 FR_imgsummary'!E34:AC34,"MFRN")*100/R34)</f>
        <v>0</v>
      </c>
      <c r="BC34">
        <f>IF(R34=0,0,COUNTIF('2023 FR_imgsummary'!E34:AC34,"MAN")*100/R34)</f>
        <v>0</v>
      </c>
      <c r="BD34">
        <f>IF(R34=0,0,COUNTIF('2023 FR_imgsummary'!E34:AC34,"MAL")*100/R34)</f>
        <v>0</v>
      </c>
      <c r="BE34">
        <f>IF(R34=0,0,COUNTIF('2023 FR_imgsummary'!E34:AC34,"MDA")*100/R34)</f>
        <v>0</v>
      </c>
      <c r="BF34">
        <f>IF(R34=0,0,COUNTIF('2023 FR_imgsummary'!E34:AC34,"MF")*100/R34)</f>
        <v>0</v>
      </c>
      <c r="BG34">
        <f>IF(R34=0,0,COUNTIF('2023 FR_imgsummary'!E34:AC34,"ML")*100/R34)</f>
        <v>0</v>
      </c>
      <c r="BH34">
        <f>IF(R34=0,0,COUNTIF('2023 FR_imgsummary'!E34:AC34,"OD")*100/R34)</f>
        <v>0</v>
      </c>
      <c r="BI34">
        <f>IF(R34=0,0,COUNTIF('2023 FR_imgsummary'!E34:AC34,"PA")*100/R34)</f>
        <v>0</v>
      </c>
      <c r="BJ34">
        <f>IF(R34=0,0,COUNTIF('2023 FR_imgsummary'!E34:AC34,"PB")*100/R34)</f>
        <v>0</v>
      </c>
      <c r="BK34">
        <f>IF(R34=0,0,COUNTIF('2023 FR_imgsummary'!E34:AC34,"PD")*100/R34)</f>
        <v>0</v>
      </c>
      <c r="BL34">
        <f>IF(R34=0,0,COUNTIF('2023 FR_imgsummary'!E34:AC34,"PF")*100/R34)</f>
        <v>0</v>
      </c>
      <c r="BM34">
        <f>IF(R34=0,0,COUNTIF('2023 FR_imgsummary'!E34:AC34,"PP")*100/R34)</f>
        <v>0</v>
      </c>
      <c r="BN34">
        <f>IF(R34=0,0,COUNTIF('2023 FR_imgsummary'!E34:AC34,"SC")*100/R34)</f>
        <v>0</v>
      </c>
      <c r="BO34">
        <f>IF(R34=0,0,COUNTIF('2023 FR_imgsummary'!E34:AC34,"SL")*100/R34)</f>
        <v>0</v>
      </c>
      <c r="BP34">
        <f>IF(R34=0,0,COUNTIF('2023 FR_imgsummary'!E34:AC34,"SR")*100/R34)</f>
        <v>0</v>
      </c>
      <c r="BQ34">
        <f>IF(R34=0,0,COUNTIF('2023 FR_imgsummary'!E34:AC34,"SS")*100/R34)</f>
        <v>0</v>
      </c>
      <c r="BR34">
        <f>IF(R34=0,0,COUNTIF('2023 FR_imgsummary'!E34:AC34,"SB")*100/R34)</f>
        <v>0</v>
      </c>
      <c r="BS34">
        <f>IF(R34=0,0,COUNTIF('2023 FR_imgsummary'!E34:AC34,"SH")*100/R34)</f>
        <v>0</v>
      </c>
      <c r="BT34">
        <f>IF(R34=0,0,COUNTIF('2023 FR_imgsummary'!E34:AC34,"SM")*100/R34)</f>
        <v>0</v>
      </c>
      <c r="BU34">
        <f>IF(R34=0,0,COUNTIF('2023 FR_imgsummary'!E34:AC34,"TA")*100/R34)</f>
        <v>0</v>
      </c>
      <c r="BW34">
        <f>IF(R34=0,0,COUNTIF('2023 FR_imgsummary'!E34:AC34,"BRI")*100/R34)</f>
        <v>0</v>
      </c>
      <c r="BX34">
        <f>IF(R34=0,0,COUNTIF('2023 FR_imgsummary'!E34:AC34,"ERY")*100/R34)</f>
        <v>0</v>
      </c>
      <c r="BY34">
        <f>IF(R34=0,0,COUNTIF('2023 FR_imgsummary'!E34:AC34,"EUN")*100/R34)</f>
        <v>0</v>
      </c>
      <c r="BZ34">
        <f>IF(R34=0,0,COUNTIF('2023 FR_imgsummary'!E34:AC34,"GORG")*100/R34)</f>
        <v>0</v>
      </c>
      <c r="CA34">
        <f>IF(R34=0,0,COUNTIF('2023 FR_imgsummary'!E34:AC34,"ICIL")*100/R34)</f>
        <v>0</v>
      </c>
      <c r="CB34">
        <f>IF(R34=0,0,COUNTIF('2023 FR_imgsummary'!E34:AC34,"MUR")*100/R34)</f>
        <v>0</v>
      </c>
      <c r="CC34">
        <f>IF(R34=0,0,COUNTIF('2023 FR_imgsummary'!E34:AC34,"MOPS")*100/R34)</f>
        <v>0</v>
      </c>
      <c r="CD34">
        <f>IF(R34=0,0,COUNTIF('2023 FR_imgsummary'!E34:AC34,"PAURA")*100/R34)</f>
        <v>0</v>
      </c>
      <c r="CE34">
        <f>IF(R34=0,0,COUNTIF('2023 FR_imgsummary'!E34:AC34,"PRELA")*100/R34)</f>
        <v>0</v>
      </c>
      <c r="CF34">
        <f>IF(R34=0,0,COUNTIF('2023 FR_imgsummary'!E34:AC34,"PSDP")*100/R34)</f>
        <v>0</v>
      </c>
      <c r="CG34">
        <f>IF(R34=0,0,COUNTIF('2023 FR_imgsummary'!E34:AC34,"PSPT")*100/R34)</f>
        <v>0</v>
      </c>
      <c r="CH34">
        <f>IF(R34=0,0,COUNTIF('2023 FR_imgsummary'!E34:AC34,"PTER")*100/R34)</f>
        <v>0</v>
      </c>
      <c r="CJ34">
        <f>IF(R34=0,0,COUNTIF('2023 FR_imgsummary'!E34:AC34,"SPO")*100/R34)</f>
        <v>0</v>
      </c>
      <c r="CL34">
        <f>IF(R34=0,0,COUNTIF('2023 FR_imgsummary'!E34:AC34,"PAL")*100/R34)</f>
        <v>0</v>
      </c>
      <c r="CM34">
        <f>IF(R34=0,0,COUNTIF('2023 FR_imgsummary'!E34:AC34,"ZO")*100/R34)</f>
        <v>0</v>
      </c>
      <c r="CO34">
        <f>IF(R34=0,0,COUNTIF('2023 FR_imgsummary'!E34:AC34,"AMP")*100/R34)</f>
        <v>0</v>
      </c>
      <c r="CP34" s="31">
        <f>IF(R34=0,0,COUNTIF('2023 FR_imgsummary'!E34:AC34,"DICT")*100/R34)</f>
        <v>25</v>
      </c>
      <c r="CQ34">
        <f>IF(R34=0,0,COUNTIF('2023 FR_imgsummary'!E34:AC34,"HALI")*100/R34)</f>
        <v>0</v>
      </c>
      <c r="CR34">
        <f>IF(R34=0,0,COUNTIF('2023 FR_imgsummary'!E34:AC34,"LIAG")*100/R34)</f>
        <v>0</v>
      </c>
      <c r="CS34">
        <f>IF(R34=0,0,COUNTIF('2023 FR_imgsummary'!E34:AC34,"LOBO")*100/R34)</f>
        <v>0</v>
      </c>
      <c r="CT34">
        <f>IF(R34=0,0,COUNTIF('2023 FR_imgsummary'!E34:AC34,"MACA")*100/R34)</f>
        <v>0</v>
      </c>
      <c r="CU34">
        <f>IF(R34=0,0,COUNTIF('2023 FR_imgsummary'!E34:AC34,"PAD")*100/R34)</f>
        <v>0</v>
      </c>
      <c r="CV34">
        <f>IF(R34=0,0,COUNTIF('2023 FR_imgsummary'!E34:AC34,"POR")*100/R34)</f>
        <v>0</v>
      </c>
      <c r="CW34">
        <f>IF(R34=0,0,COUNTIF('2023 FR_imgsummary'!E34:AC34,"SARG")*100/R34)</f>
        <v>0</v>
      </c>
      <c r="CX34">
        <f>IF(R34=0,0,COUNTIF('2023 FR_imgsummary'!E34:AC34,"SCHIZ")*100/R34)</f>
        <v>0</v>
      </c>
      <c r="CY34">
        <f>IF(R34=0,0,COUNTIF('2023 FR_imgsummary'!E34:AC34,"STY")*100/R34)</f>
        <v>0</v>
      </c>
      <c r="CZ34">
        <f>IF(R34=0,0,COUNTIF('2023 FR_imgsummary'!E34:AC34,"TURB")*100/R34)</f>
        <v>0</v>
      </c>
      <c r="DA34" s="31">
        <f>IF(R34=0,0,COUNTIF('2023 FR_imgsummary'!E34:AC34,"TURF")*100/R34)</f>
        <v>41.666666666666664</v>
      </c>
      <c r="DB34">
        <f>IF(R34=0,0,COUNTIF('2023 FR_imgsummary'!E34:AC34,"WRAN")*100/R34)</f>
        <v>0</v>
      </c>
      <c r="DD34">
        <f>IF(R34=0,0,COUNTIF('2023 FR_imgsummary'!E34:AC34,"ASC")*100/R34)</f>
        <v>0</v>
      </c>
      <c r="DE34">
        <f>IF(R34=0,0,COUNTIF('2023 FR_imgsummary'!E34:AC34,"O")*100/R34)</f>
        <v>0</v>
      </c>
      <c r="DG34">
        <f>IF(R34=0,0,COUNTIF('2023 FR_imgsummary'!E34:AC34,"DCA")*100/R34)</f>
        <v>0</v>
      </c>
      <c r="DH34">
        <f>IF(R34=0,0,COUNTIF('2023 FR_imgsummary'!E34:AC34,"DG")*100/R34)</f>
        <v>0</v>
      </c>
      <c r="DI34">
        <f>IF(R34=0,0,COUNTIF('2023 FR_imgsummary'!E34:AC34,"ODC")*100/R34)</f>
        <v>0</v>
      </c>
      <c r="DJ34">
        <f>IF(R34=0,0,COUNTIF('2023 FR_imgsummary'!E34:AC34,"RDC")*100/R34)</f>
        <v>0</v>
      </c>
      <c r="DL34">
        <f>IF(R34=0,0,COUNTIF('2023 FR_imgsummary'!E34:AC34,"CALG")*100/R34)</f>
        <v>0</v>
      </c>
      <c r="DN34">
        <f>IF(R34=0,0,COUNTIF('2023 FR_imgsummary'!E34:AC34,"DCOR")*100/R34)</f>
        <v>0</v>
      </c>
      <c r="DP34" s="31">
        <f>IF(R34=0,0,COUNTIF('2023 FR_imgsummary'!E34:AC34,"P")*100/R34)</f>
        <v>25</v>
      </c>
      <c r="DQ34">
        <f>IF(R34=0,0,COUNTIF('2023 FR_imgsummary'!E34:AC34,"R")*100/R34)</f>
        <v>0</v>
      </c>
      <c r="DR34" s="31">
        <f>IF(R34=0,0,COUNTIF('2023 FR_imgsummary'!E34:AC34,"S")*100/R34)</f>
        <v>8.3333333333333339</v>
      </c>
      <c r="DT34">
        <f>IF(R34=0,0,COUNTIF('2023 FR_imgsummary'!E34:AC34,"UNK")*100/R34)</f>
        <v>0</v>
      </c>
      <c r="DV34">
        <f>COUNTIF('2023 FR_imgsummary'!E34:AC34,"SHAD")*100/25</f>
        <v>0</v>
      </c>
      <c r="DW34">
        <f>COUNTIF('2023 FR_imgsummary'!E34:AC34,"TAPE")*100/25</f>
        <v>0</v>
      </c>
      <c r="DX34" s="31">
        <f>COUNTIF('2023 FR_imgsummary'!E34:AC34,"WAND")*100/25</f>
        <v>4</v>
      </c>
      <c r="DZ34">
        <f>IF(R34=0,0,COUNTIF('2023 FR_imgsummary'!BC34:CA34,"ASP")*100/R34)</f>
        <v>0</v>
      </c>
      <c r="EA34">
        <f>IF(R34=0,0,COUNTIF('2023 FR_imgsummary'!BC34:CA34,"BL")*100/R34)</f>
        <v>0</v>
      </c>
      <c r="EB34">
        <f>IF(R34=0,0,COUNTIF('2023 FR_imgsummary'!BC34:CA34,"BBD")*100/R34)</f>
        <v>0</v>
      </c>
      <c r="EC34">
        <f>IF(R34=0,0,COUNTIF('2023 FR_imgsummary'!BC34:CA34,"OD")*100/R34)</f>
        <v>0</v>
      </c>
      <c r="ED34">
        <f>IF(R34=0,0,COUNTIF('2023 FR_imgsummary'!BC34:CA34,"PLA")*100/R34)</f>
        <v>0</v>
      </c>
      <c r="EE34">
        <f>IF(R34=0,0,COUNTIF('2023 FR_imgsummary'!BC34:CA34,"WBD")*100/R34)</f>
        <v>0</v>
      </c>
      <c r="EF34">
        <f>IF(R34=0,0,COUNTIF('2023 FR_imgsummary'!BC34:CA34,"YBD")*100/R34)</f>
        <v>0</v>
      </c>
    </row>
    <row r="35" spans="1:136" x14ac:dyDescent="0.25">
      <c r="A35">
        <v>33</v>
      </c>
      <c r="B35" t="s">
        <v>137</v>
      </c>
      <c r="F35" s="31">
        <f>IF(R35=0,0,COUNTIF('2023 FR_imgsummary'!AD35:BB35,"C")*100/R35)</f>
        <v>4.7619047619047619</v>
      </c>
      <c r="G35">
        <f>IF(R35=0,0,COUNTIF('2023 FR_imgsummary'!AD35:BB35,"G")*100/R35)</f>
        <v>0</v>
      </c>
      <c r="H35" s="31">
        <f>IF(R35=0,0,COUNTIF('2023 FR_imgsummary'!AD35:BB35,"S")*100/R35)</f>
        <v>4.7619047619047619</v>
      </c>
      <c r="I35">
        <f>IF(R35=0,0,COUNTIF('2023 FR_imgsummary'!AD35:BB35,"Z")*100/R35)</f>
        <v>0</v>
      </c>
      <c r="J35" s="31">
        <f>IF(R35=0,0,COUNTIF('2023 FR_imgsummary'!AD35:BB35,"MA")*100/R35)</f>
        <v>52.38095238095238</v>
      </c>
      <c r="K35">
        <f>IF(R35=0,0,COUNTIF('2023 FR_imgsummary'!AD35:BB35,"OL")*100/R35)</f>
        <v>0</v>
      </c>
      <c r="L35">
        <f>IF(R35=0,0,COUNTIF('2023 FR_imgsummary'!AD35:BB35,"DCA")*100/R35)</f>
        <v>0</v>
      </c>
      <c r="M35">
        <f>IF(R35=0,0,COUNTIF('2023 FR_imgsummary'!AD35:BB35,"CA")*100/R35)</f>
        <v>0</v>
      </c>
      <c r="N35">
        <f>IF(R35=0,0,COUNTIF('2023 FR_imgsummary'!AD35:BB35,"DC")*100/R35)</f>
        <v>0</v>
      </c>
      <c r="O35" s="31">
        <f>IF(R35=0,0,COUNTIF('2023 FR_imgsummary'!AD35:BB35,"SPR")*100/R35)</f>
        <v>38.095238095238095</v>
      </c>
      <c r="P35">
        <f>IF(R35=0,0,COUNTIF('2023 FR_imgsummary'!AD35:BB35,"U")*100/R35)</f>
        <v>0</v>
      </c>
      <c r="Q35" s="31">
        <f>IF(R35=0,0,COUNTIF('2023 FR_imgsummary'!AD35:BB35,"TWS")*100/R35)</f>
        <v>19.047619047619047</v>
      </c>
      <c r="R35">
        <f>25-COUNTIF('2023 FR_imgsummary'!AD35:BB35,"TWS")</f>
        <v>21</v>
      </c>
      <c r="U35">
        <f>IF(R35=0,0,COUNTIF('2023 FR_imgsummary'!E35:AC35,"AC")*100/R35)</f>
        <v>0</v>
      </c>
      <c r="V35">
        <f>IF(R35=0,0,COUNTIF('2023 FR_imgsummary'!E35:AC35,"AP")*100/R35)</f>
        <v>0</v>
      </c>
      <c r="W35">
        <f>IF(R35=0,0,COUNTIF('2023 FR_imgsummary'!E35:AC35,"APR")*100/R35)</f>
        <v>0</v>
      </c>
      <c r="X35">
        <f>IF(R35=0,0,COUNTIF('2023 FR_imgsummary'!E35:AC35,"AA")*100/R35)</f>
        <v>0</v>
      </c>
      <c r="Y35">
        <f>IF(R35=0,0,COUNTIF('2023 FR_imgsummary'!E35:AC35,"AF")*100/R35)</f>
        <v>0</v>
      </c>
      <c r="Z35">
        <f>IF(R35=0,0,COUNTIF('2023 FR_imgsummary'!E35:AC35,"AG")*100/R35)</f>
        <v>0</v>
      </c>
      <c r="AA35">
        <f>IF(R35=0,0,COUNTIF('2023 FR_imgsummary'!E35:AC35,"AL")*100/R35)</f>
        <v>0</v>
      </c>
      <c r="AB35">
        <f>IF(R35=0,0,COUNTIF('2023 FR_imgsummary'!E35:AC35,"AT")*100/R35)</f>
        <v>0</v>
      </c>
      <c r="AC35">
        <f>IF(R35=0,0,COUNTIF('2023 FR_imgsummary'!E35:AC35,"AU")*100/R35)</f>
        <v>0</v>
      </c>
      <c r="AD35">
        <f>IF(R35=0,0,COUNTIF('2023 FR_imgsummary'!E35:AC35,"CB")*100/R35)</f>
        <v>0</v>
      </c>
      <c r="AE35">
        <f>IF(R35=0,0,COUNTIF('2023 FR_imgsummary'!E35:AC35,"CN")*100/R35)</f>
        <v>0</v>
      </c>
      <c r="AF35">
        <f>IF(R35=0,0,COUNTIF('2023 FR_imgsummary'!E35:AC35,"CORAL")*100/R35)</f>
        <v>0</v>
      </c>
      <c r="AG35">
        <f>IF(R35=0,0,COUNTIF('2023 FR_imgsummary'!E35:AC35,"CORJU")*100/R35)</f>
        <v>0</v>
      </c>
      <c r="AH35">
        <f>IF(R35=0,0,COUNTIF('2023 FR_imgsummary'!E35:AC35,"DCY")*100/R35)</f>
        <v>0</v>
      </c>
      <c r="AI35">
        <f>IF(R35=0,0,COUNTIF('2023 FR_imgsummary'!E35:AC35,"DST")*100/R35)</f>
        <v>0</v>
      </c>
      <c r="AJ35">
        <f>IF(R35=0,0,COUNTIF('2023 FR_imgsummary'!E35:AC35,"DSO")*100/R35)</f>
        <v>0</v>
      </c>
      <c r="AK35">
        <f>IF(R35=0,0,COUNTIF('2023 FR_imgsummary'!E35:AC35,"DC")*100/R35)</f>
        <v>0</v>
      </c>
      <c r="AL35">
        <f>IF(R35=0,0,COUNTIF('2023 FR_imgsummary'!E35:AC35,"DL")*100/R35)</f>
        <v>0</v>
      </c>
      <c r="AM35">
        <f>IF(R35=0,0,COUNTIF('2023 FR_imgsummary'!E35:AC35,"DS")*100/R35)</f>
        <v>0</v>
      </c>
      <c r="AN35">
        <f>IF(R35=0,0,COUNTIF('2023 FR_imgsummary'!E35:AC35,"EF")*100/R35)</f>
        <v>0</v>
      </c>
      <c r="AO35">
        <f>IF(R35=0,0,COUNTIF('2023 FR_imgsummary'!E35:AC35,"FF")*100/R35)</f>
        <v>0</v>
      </c>
      <c r="AP35">
        <f>IF(R35=0,0,COUNTIF('2023 FR_imgsummary'!E35:AC35,"IS")*100/R35)</f>
        <v>0</v>
      </c>
      <c r="AQ35">
        <f>IF(R35=0,0,COUNTIF('2023 FR_imgsummary'!E35:AC35,"LC")*100/R35)</f>
        <v>0</v>
      </c>
      <c r="AR35">
        <f>IF(R35=0,0,COUNTIF('2023 FR_imgsummary'!E35:AC35,"MD")*100/R35)</f>
        <v>0</v>
      </c>
      <c r="AS35">
        <f>IF(R35=0,0,COUNTIF('2023 FR_imgsummary'!E35:AC35,"MM")*100/R35)</f>
        <v>0</v>
      </c>
      <c r="AT35">
        <f>IF(R35=0,0,COUNTIF('2023 FR_imgsummary'!E35:AC35,"MAR")*100/R35)</f>
        <v>0</v>
      </c>
      <c r="AU35">
        <f>IF(R35=0,0,COUNTIF('2023 FR_imgsummary'!E35:AC35,"MME")*100/R35)</f>
        <v>0</v>
      </c>
      <c r="AV35">
        <f>IF(R35=0,0,COUNTIF('2023 FR_imgsummary'!E35:AC35,"MILA")*100/R35)</f>
        <v>0</v>
      </c>
      <c r="AW35">
        <f>IF(R35=0,0,COUNTIF('2023 FR_imgsummary'!E35:AC35,"MILC")*100/R35)</f>
        <v>0</v>
      </c>
      <c r="AX35">
        <f>IF(R35=0,0,COUNTIF('2023 FR_imgsummary'!E35:AC35,"MILS")*100/R35)</f>
        <v>0</v>
      </c>
      <c r="AY35">
        <f>IF(R35=0,0,COUNTIF('2023 FR_imgsummary'!E35:AC35,"MA")*100/R35)</f>
        <v>0</v>
      </c>
      <c r="AZ35">
        <f>IF(R35=0,0,COUNTIF('2023 FR_imgsummary'!E35:AC35,"MC")*100/R35)</f>
        <v>0</v>
      </c>
      <c r="BA35">
        <f>IF(R35=0,0,COUNTIF('2023 FR_imgsummary'!E35:AC35,"MFAV")*100/R35)</f>
        <v>0</v>
      </c>
      <c r="BB35">
        <f>IF(R35=0,0,COUNTIF('2023 FR_imgsummary'!E35:AC35,"MFRN")*100/R35)</f>
        <v>0</v>
      </c>
      <c r="BC35">
        <f>IF(R35=0,0,COUNTIF('2023 FR_imgsummary'!E35:AC35,"MAN")*100/R35)</f>
        <v>0</v>
      </c>
      <c r="BD35">
        <f>IF(R35=0,0,COUNTIF('2023 FR_imgsummary'!E35:AC35,"MAL")*100/R35)</f>
        <v>0</v>
      </c>
      <c r="BE35">
        <f>IF(R35=0,0,COUNTIF('2023 FR_imgsummary'!E35:AC35,"MDA")*100/R35)</f>
        <v>0</v>
      </c>
      <c r="BF35">
        <f>IF(R35=0,0,COUNTIF('2023 FR_imgsummary'!E35:AC35,"MF")*100/R35)</f>
        <v>0</v>
      </c>
      <c r="BG35">
        <f>IF(R35=0,0,COUNTIF('2023 FR_imgsummary'!E35:AC35,"ML")*100/R35)</f>
        <v>0</v>
      </c>
      <c r="BH35">
        <f>IF(R35=0,0,COUNTIF('2023 FR_imgsummary'!E35:AC35,"OD")*100/R35)</f>
        <v>0</v>
      </c>
      <c r="BI35">
        <f>IF(R35=0,0,COUNTIF('2023 FR_imgsummary'!E35:AC35,"PA")*100/R35)</f>
        <v>0</v>
      </c>
      <c r="BJ35">
        <f>IF(R35=0,0,COUNTIF('2023 FR_imgsummary'!E35:AC35,"PB")*100/R35)</f>
        <v>0</v>
      </c>
      <c r="BK35">
        <f>IF(R35=0,0,COUNTIF('2023 FR_imgsummary'!E35:AC35,"PD")*100/R35)</f>
        <v>0</v>
      </c>
      <c r="BL35">
        <f>IF(R35=0,0,COUNTIF('2023 FR_imgsummary'!E35:AC35,"PF")*100/R35)</f>
        <v>0</v>
      </c>
      <c r="BM35">
        <f>IF(R35=0,0,COUNTIF('2023 FR_imgsummary'!E35:AC35,"PP")*100/R35)</f>
        <v>0</v>
      </c>
      <c r="BN35">
        <f>IF(R35=0,0,COUNTIF('2023 FR_imgsummary'!E35:AC35,"SC")*100/R35)</f>
        <v>0</v>
      </c>
      <c r="BO35">
        <f>IF(R35=0,0,COUNTIF('2023 FR_imgsummary'!E35:AC35,"SL")*100/R35)</f>
        <v>0</v>
      </c>
      <c r="BP35">
        <f>IF(R35=0,0,COUNTIF('2023 FR_imgsummary'!E35:AC35,"SR")*100/R35)</f>
        <v>0</v>
      </c>
      <c r="BQ35" s="31">
        <f>IF(R35=0,0,COUNTIF('2023 FR_imgsummary'!E35:AC35,"SS")*100/R35)</f>
        <v>4.7619047619047619</v>
      </c>
      <c r="BR35">
        <f>IF(R35=0,0,COUNTIF('2023 FR_imgsummary'!E35:AC35,"SB")*100/R35)</f>
        <v>0</v>
      </c>
      <c r="BS35">
        <f>IF(R35=0,0,COUNTIF('2023 FR_imgsummary'!E35:AC35,"SH")*100/R35)</f>
        <v>0</v>
      </c>
      <c r="BT35">
        <f>IF(R35=0,0,COUNTIF('2023 FR_imgsummary'!E35:AC35,"SM")*100/R35)</f>
        <v>0</v>
      </c>
      <c r="BU35">
        <f>IF(R35=0,0,COUNTIF('2023 FR_imgsummary'!E35:AC35,"TA")*100/R35)</f>
        <v>0</v>
      </c>
      <c r="BW35">
        <f>IF(R35=0,0,COUNTIF('2023 FR_imgsummary'!E35:AC35,"BRI")*100/R35)</f>
        <v>0</v>
      </c>
      <c r="BX35">
        <f>IF(R35=0,0,COUNTIF('2023 FR_imgsummary'!E35:AC35,"ERY")*100/R35)</f>
        <v>0</v>
      </c>
      <c r="BY35">
        <f>IF(R35=0,0,COUNTIF('2023 FR_imgsummary'!E35:AC35,"EUN")*100/R35)</f>
        <v>0</v>
      </c>
      <c r="BZ35">
        <f>IF(R35=0,0,COUNTIF('2023 FR_imgsummary'!E35:AC35,"GORG")*100/R35)</f>
        <v>0</v>
      </c>
      <c r="CA35">
        <f>IF(R35=0,0,COUNTIF('2023 FR_imgsummary'!E35:AC35,"ICIL")*100/R35)</f>
        <v>0</v>
      </c>
      <c r="CB35">
        <f>IF(R35=0,0,COUNTIF('2023 FR_imgsummary'!E35:AC35,"MUR")*100/R35)</f>
        <v>0</v>
      </c>
      <c r="CC35">
        <f>IF(R35=0,0,COUNTIF('2023 FR_imgsummary'!E35:AC35,"MOPS")*100/R35)</f>
        <v>0</v>
      </c>
      <c r="CD35">
        <f>IF(R35=0,0,COUNTIF('2023 FR_imgsummary'!E35:AC35,"PAURA")*100/R35)</f>
        <v>0</v>
      </c>
      <c r="CE35">
        <f>IF(R35=0,0,COUNTIF('2023 FR_imgsummary'!E35:AC35,"PRELA")*100/R35)</f>
        <v>0</v>
      </c>
      <c r="CF35">
        <f>IF(R35=0,0,COUNTIF('2023 FR_imgsummary'!E35:AC35,"PSDP")*100/R35)</f>
        <v>0</v>
      </c>
      <c r="CG35">
        <f>IF(R35=0,0,COUNTIF('2023 FR_imgsummary'!E35:AC35,"PSPT")*100/R35)</f>
        <v>0</v>
      </c>
      <c r="CH35">
        <f>IF(R35=0,0,COUNTIF('2023 FR_imgsummary'!E35:AC35,"PTER")*100/R35)</f>
        <v>0</v>
      </c>
      <c r="CJ35" s="31">
        <f>IF(R35=0,0,COUNTIF('2023 FR_imgsummary'!E35:AC35,"SPO")*100/R35)</f>
        <v>4.7619047619047619</v>
      </c>
      <c r="CL35">
        <f>IF(R35=0,0,COUNTIF('2023 FR_imgsummary'!E35:AC35,"PAL")*100/R35)</f>
        <v>0</v>
      </c>
      <c r="CM35">
        <f>IF(R35=0,0,COUNTIF('2023 FR_imgsummary'!E35:AC35,"ZO")*100/R35)</f>
        <v>0</v>
      </c>
      <c r="CO35">
        <f>IF(R35=0,0,COUNTIF('2023 FR_imgsummary'!E35:AC35,"AMP")*100/R35)</f>
        <v>0</v>
      </c>
      <c r="CP35" s="31">
        <f>IF(R35=0,0,COUNTIF('2023 FR_imgsummary'!E35:AC35,"DICT")*100/R35)</f>
        <v>28.571428571428573</v>
      </c>
      <c r="CQ35">
        <f>IF(R35=0,0,COUNTIF('2023 FR_imgsummary'!E35:AC35,"HALI")*100/R35)</f>
        <v>0</v>
      </c>
      <c r="CR35">
        <f>IF(R35=0,0,COUNTIF('2023 FR_imgsummary'!E35:AC35,"LIAG")*100/R35)</f>
        <v>0</v>
      </c>
      <c r="CS35">
        <f>IF(R35=0,0,COUNTIF('2023 FR_imgsummary'!E35:AC35,"LOBO")*100/R35)</f>
        <v>0</v>
      </c>
      <c r="CT35">
        <f>IF(R35=0,0,COUNTIF('2023 FR_imgsummary'!E35:AC35,"MACA")*100/R35)</f>
        <v>0</v>
      </c>
      <c r="CU35">
        <f>IF(R35=0,0,COUNTIF('2023 FR_imgsummary'!E35:AC35,"PAD")*100/R35)</f>
        <v>0</v>
      </c>
      <c r="CV35">
        <f>IF(R35=0,0,COUNTIF('2023 FR_imgsummary'!E35:AC35,"POR")*100/R35)</f>
        <v>0</v>
      </c>
      <c r="CW35">
        <f>IF(R35=0,0,COUNTIF('2023 FR_imgsummary'!E35:AC35,"SARG")*100/R35)</f>
        <v>0</v>
      </c>
      <c r="CX35">
        <f>IF(R35=0,0,COUNTIF('2023 FR_imgsummary'!E35:AC35,"SCHIZ")*100/R35)</f>
        <v>0</v>
      </c>
      <c r="CY35">
        <f>IF(R35=0,0,COUNTIF('2023 FR_imgsummary'!E35:AC35,"STY")*100/R35)</f>
        <v>0</v>
      </c>
      <c r="CZ35">
        <f>IF(R35=0,0,COUNTIF('2023 FR_imgsummary'!E35:AC35,"TURB")*100/R35)</f>
        <v>0</v>
      </c>
      <c r="DA35" s="31">
        <f>IF(R35=0,0,COUNTIF('2023 FR_imgsummary'!E35:AC35,"TURF")*100/R35)</f>
        <v>23.80952380952381</v>
      </c>
      <c r="DB35">
        <f>IF(R35=0,0,COUNTIF('2023 FR_imgsummary'!E35:AC35,"WRAN")*100/R35)</f>
        <v>0</v>
      </c>
      <c r="DD35">
        <f>IF(R35=0,0,COUNTIF('2023 FR_imgsummary'!E35:AC35,"ASC")*100/R35)</f>
        <v>0</v>
      </c>
      <c r="DE35">
        <f>IF(R35=0,0,COUNTIF('2023 FR_imgsummary'!E35:AC35,"O")*100/R35)</f>
        <v>0</v>
      </c>
      <c r="DG35">
        <f>IF(R35=0,0,COUNTIF('2023 FR_imgsummary'!E35:AC35,"DCA")*100/R35)</f>
        <v>0</v>
      </c>
      <c r="DH35">
        <f>IF(R35=0,0,COUNTIF('2023 FR_imgsummary'!E35:AC35,"DG")*100/R35)</f>
        <v>0</v>
      </c>
      <c r="DI35">
        <f>IF(R35=0,0,COUNTIF('2023 FR_imgsummary'!E35:AC35,"ODC")*100/R35)</f>
        <v>0</v>
      </c>
      <c r="DJ35">
        <f>IF(R35=0,0,COUNTIF('2023 FR_imgsummary'!E35:AC35,"RDC")*100/R35)</f>
        <v>0</v>
      </c>
      <c r="DL35">
        <f>IF(R35=0,0,COUNTIF('2023 FR_imgsummary'!E35:AC35,"CALG")*100/R35)</f>
        <v>0</v>
      </c>
      <c r="DN35">
        <f>IF(R35=0,0,COUNTIF('2023 FR_imgsummary'!E35:AC35,"DCOR")*100/R35)</f>
        <v>0</v>
      </c>
      <c r="DP35" s="31">
        <f>IF(R35=0,0,COUNTIF('2023 FR_imgsummary'!E35:AC35,"P")*100/R35)</f>
        <v>19.047619047619047</v>
      </c>
      <c r="DQ35">
        <f>IF(R35=0,0,COUNTIF('2023 FR_imgsummary'!E35:AC35,"R")*100/R35)</f>
        <v>0</v>
      </c>
      <c r="DR35" s="31">
        <f>IF(R35=0,0,COUNTIF('2023 FR_imgsummary'!E35:AC35,"S")*100/R35)</f>
        <v>19.047619047619047</v>
      </c>
      <c r="DT35">
        <f>IF(R35=0,0,COUNTIF('2023 FR_imgsummary'!E35:AC35,"UNK")*100/R35)</f>
        <v>0</v>
      </c>
      <c r="DV35">
        <f>COUNTIF('2023 FR_imgsummary'!E35:AC35,"SHAD")*100/25</f>
        <v>0</v>
      </c>
      <c r="DW35">
        <f>COUNTIF('2023 FR_imgsummary'!E35:AC35,"TAPE")*100/25</f>
        <v>0</v>
      </c>
      <c r="DX35" s="31">
        <f>COUNTIF('2023 FR_imgsummary'!E35:AC35,"WAND")*100/25</f>
        <v>16</v>
      </c>
      <c r="DZ35">
        <f>IF(R35=0,0,COUNTIF('2023 FR_imgsummary'!BC35:CA35,"ASP")*100/R35)</f>
        <v>0</v>
      </c>
      <c r="EA35">
        <f>IF(R35=0,0,COUNTIF('2023 FR_imgsummary'!BC35:CA35,"BL")*100/R35)</f>
        <v>0</v>
      </c>
      <c r="EB35">
        <f>IF(R35=0,0,COUNTIF('2023 FR_imgsummary'!BC35:CA35,"BBD")*100/R35)</f>
        <v>0</v>
      </c>
      <c r="EC35">
        <f>IF(R35=0,0,COUNTIF('2023 FR_imgsummary'!BC35:CA35,"OD")*100/R35)</f>
        <v>0</v>
      </c>
      <c r="ED35">
        <f>IF(R35=0,0,COUNTIF('2023 FR_imgsummary'!BC35:CA35,"PLA")*100/R35)</f>
        <v>0</v>
      </c>
      <c r="EE35">
        <f>IF(R35=0,0,COUNTIF('2023 FR_imgsummary'!BC35:CA35,"WBD")*100/R35)</f>
        <v>0</v>
      </c>
      <c r="EF35">
        <f>IF(R35=0,0,COUNTIF('2023 FR_imgsummary'!BC35:CA35,"YBD")*100/R35)</f>
        <v>0</v>
      </c>
    </row>
    <row r="36" spans="1:136" x14ac:dyDescent="0.25">
      <c r="A36">
        <v>34</v>
      </c>
      <c r="B36" t="s">
        <v>139</v>
      </c>
      <c r="F36" s="31">
        <f>IF(R36=0,0,COUNTIF('2023 FR_imgsummary'!AD36:BB36,"C")*100/R36)</f>
        <v>4.166666666666667</v>
      </c>
      <c r="G36">
        <f>IF(R36=0,0,COUNTIF('2023 FR_imgsummary'!AD36:BB36,"G")*100/R36)</f>
        <v>0</v>
      </c>
      <c r="H36">
        <f>IF(R36=0,0,COUNTIF('2023 FR_imgsummary'!AD36:BB36,"S")*100/R36)</f>
        <v>0</v>
      </c>
      <c r="I36">
        <f>IF(R36=0,0,COUNTIF('2023 FR_imgsummary'!AD36:BB36,"Z")*100/R36)</f>
        <v>0</v>
      </c>
      <c r="J36" s="31">
        <f>IF(R36=0,0,COUNTIF('2023 FR_imgsummary'!AD36:BB36,"MA")*100/R36)</f>
        <v>62.5</v>
      </c>
      <c r="K36">
        <f>IF(R36=0,0,COUNTIF('2023 FR_imgsummary'!AD36:BB36,"OL")*100/R36)</f>
        <v>0</v>
      </c>
      <c r="L36">
        <f>IF(R36=0,0,COUNTIF('2023 FR_imgsummary'!AD36:BB36,"DCA")*100/R36)</f>
        <v>0</v>
      </c>
      <c r="M36">
        <f>IF(R36=0,0,COUNTIF('2023 FR_imgsummary'!AD36:BB36,"CA")*100/R36)</f>
        <v>0</v>
      </c>
      <c r="N36">
        <f>IF(R36=0,0,COUNTIF('2023 FR_imgsummary'!AD36:BB36,"DC")*100/R36)</f>
        <v>0</v>
      </c>
      <c r="O36" s="31">
        <f>IF(R36=0,0,COUNTIF('2023 FR_imgsummary'!AD36:BB36,"SPR")*100/R36)</f>
        <v>33.333333333333336</v>
      </c>
      <c r="P36">
        <f>IF(R36=0,0,COUNTIF('2023 FR_imgsummary'!AD36:BB36,"U")*100/R36)</f>
        <v>0</v>
      </c>
      <c r="Q36" s="31">
        <f>IF(R36=0,0,COUNTIF('2023 FR_imgsummary'!AD36:BB36,"TWS")*100/R36)</f>
        <v>4.166666666666667</v>
      </c>
      <c r="R36">
        <f>25-COUNTIF('2023 FR_imgsummary'!AD36:BB36,"TWS")</f>
        <v>24</v>
      </c>
      <c r="U36">
        <f>IF(R36=0,0,COUNTIF('2023 FR_imgsummary'!E36:AC36,"AC")*100/R36)</f>
        <v>0</v>
      </c>
      <c r="V36">
        <f>IF(R36=0,0,COUNTIF('2023 FR_imgsummary'!E36:AC36,"AP")*100/R36)</f>
        <v>0</v>
      </c>
      <c r="W36">
        <f>IF(R36=0,0,COUNTIF('2023 FR_imgsummary'!E36:AC36,"APR")*100/R36)</f>
        <v>0</v>
      </c>
      <c r="X36">
        <f>IF(R36=0,0,COUNTIF('2023 FR_imgsummary'!E36:AC36,"AA")*100/R36)</f>
        <v>0</v>
      </c>
      <c r="Y36">
        <f>IF(R36=0,0,COUNTIF('2023 FR_imgsummary'!E36:AC36,"AF")*100/R36)</f>
        <v>0</v>
      </c>
      <c r="Z36">
        <f>IF(R36=0,0,COUNTIF('2023 FR_imgsummary'!E36:AC36,"AG")*100/R36)</f>
        <v>0</v>
      </c>
      <c r="AA36">
        <f>IF(R36=0,0,COUNTIF('2023 FR_imgsummary'!E36:AC36,"AL")*100/R36)</f>
        <v>0</v>
      </c>
      <c r="AB36">
        <f>IF(R36=0,0,COUNTIF('2023 FR_imgsummary'!E36:AC36,"AT")*100/R36)</f>
        <v>0</v>
      </c>
      <c r="AC36">
        <f>IF(R36=0,0,COUNTIF('2023 FR_imgsummary'!E36:AC36,"AU")*100/R36)</f>
        <v>0</v>
      </c>
      <c r="AD36">
        <f>IF(R36=0,0,COUNTIF('2023 FR_imgsummary'!E36:AC36,"CB")*100/R36)</f>
        <v>0</v>
      </c>
      <c r="AE36">
        <f>IF(R36=0,0,COUNTIF('2023 FR_imgsummary'!E36:AC36,"CN")*100/R36)</f>
        <v>0</v>
      </c>
      <c r="AF36">
        <f>IF(R36=0,0,COUNTIF('2023 FR_imgsummary'!E36:AC36,"CORAL")*100/R36)</f>
        <v>0</v>
      </c>
      <c r="AG36">
        <f>IF(R36=0,0,COUNTIF('2023 FR_imgsummary'!E36:AC36,"CORJU")*100/R36)</f>
        <v>0</v>
      </c>
      <c r="AH36">
        <f>IF(R36=0,0,COUNTIF('2023 FR_imgsummary'!E36:AC36,"DCY")*100/R36)</f>
        <v>0</v>
      </c>
      <c r="AI36">
        <f>IF(R36=0,0,COUNTIF('2023 FR_imgsummary'!E36:AC36,"DST")*100/R36)</f>
        <v>0</v>
      </c>
      <c r="AJ36">
        <f>IF(R36=0,0,COUNTIF('2023 FR_imgsummary'!E36:AC36,"DSO")*100/R36)</f>
        <v>0</v>
      </c>
      <c r="AK36">
        <f>IF(R36=0,0,COUNTIF('2023 FR_imgsummary'!E36:AC36,"DC")*100/R36)</f>
        <v>0</v>
      </c>
      <c r="AL36">
        <f>IF(R36=0,0,COUNTIF('2023 FR_imgsummary'!E36:AC36,"DL")*100/R36)</f>
        <v>0</v>
      </c>
      <c r="AM36">
        <f>IF(R36=0,0,COUNTIF('2023 FR_imgsummary'!E36:AC36,"DS")*100/R36)</f>
        <v>0</v>
      </c>
      <c r="AN36">
        <f>IF(R36=0,0,COUNTIF('2023 FR_imgsummary'!E36:AC36,"EF")*100/R36)</f>
        <v>0</v>
      </c>
      <c r="AO36">
        <f>IF(R36=0,0,COUNTIF('2023 FR_imgsummary'!E36:AC36,"FF")*100/R36)</f>
        <v>0</v>
      </c>
      <c r="AP36">
        <f>IF(R36=0,0,COUNTIF('2023 FR_imgsummary'!E36:AC36,"IS")*100/R36)</f>
        <v>0</v>
      </c>
      <c r="AQ36">
        <f>IF(R36=0,0,COUNTIF('2023 FR_imgsummary'!E36:AC36,"LC")*100/R36)</f>
        <v>0</v>
      </c>
      <c r="AR36">
        <f>IF(R36=0,0,COUNTIF('2023 FR_imgsummary'!E36:AC36,"MD")*100/R36)</f>
        <v>0</v>
      </c>
      <c r="AS36">
        <f>IF(R36=0,0,COUNTIF('2023 FR_imgsummary'!E36:AC36,"MM")*100/R36)</f>
        <v>0</v>
      </c>
      <c r="AT36">
        <f>IF(R36=0,0,COUNTIF('2023 FR_imgsummary'!E36:AC36,"MAR")*100/R36)</f>
        <v>0</v>
      </c>
      <c r="AU36">
        <f>IF(R36=0,0,COUNTIF('2023 FR_imgsummary'!E36:AC36,"MME")*100/R36)</f>
        <v>0</v>
      </c>
      <c r="AV36" s="31">
        <f>IF(R36=0,0,COUNTIF('2023 FR_imgsummary'!E36:AC36,"MILA")*100/R36)</f>
        <v>4.166666666666667</v>
      </c>
      <c r="AW36">
        <f>IF(R36=0,0,COUNTIF('2023 FR_imgsummary'!E36:AC36,"MILC")*100/R36)</f>
        <v>0</v>
      </c>
      <c r="AX36">
        <f>IF(R36=0,0,COUNTIF('2023 FR_imgsummary'!E36:AC36,"MILS")*100/R36)</f>
        <v>0</v>
      </c>
      <c r="AY36">
        <f>IF(R36=0,0,COUNTIF('2023 FR_imgsummary'!E36:AC36,"MA")*100/R36)</f>
        <v>0</v>
      </c>
      <c r="AZ36">
        <f>IF(R36=0,0,COUNTIF('2023 FR_imgsummary'!E36:AC36,"MC")*100/R36)</f>
        <v>0</v>
      </c>
      <c r="BA36">
        <f>IF(R36=0,0,COUNTIF('2023 FR_imgsummary'!E36:AC36,"MFAV")*100/R36)</f>
        <v>0</v>
      </c>
      <c r="BB36">
        <f>IF(R36=0,0,COUNTIF('2023 FR_imgsummary'!E36:AC36,"MFRN")*100/R36)</f>
        <v>0</v>
      </c>
      <c r="BC36">
        <f>IF(R36=0,0,COUNTIF('2023 FR_imgsummary'!E36:AC36,"MAN")*100/R36)</f>
        <v>0</v>
      </c>
      <c r="BD36">
        <f>IF(R36=0,0,COUNTIF('2023 FR_imgsummary'!E36:AC36,"MAL")*100/R36)</f>
        <v>0</v>
      </c>
      <c r="BE36">
        <f>IF(R36=0,0,COUNTIF('2023 FR_imgsummary'!E36:AC36,"MDA")*100/R36)</f>
        <v>0</v>
      </c>
      <c r="BF36">
        <f>IF(R36=0,0,COUNTIF('2023 FR_imgsummary'!E36:AC36,"MF")*100/R36)</f>
        <v>0</v>
      </c>
      <c r="BG36">
        <f>IF(R36=0,0,COUNTIF('2023 FR_imgsummary'!E36:AC36,"ML")*100/R36)</f>
        <v>0</v>
      </c>
      <c r="BH36">
        <f>IF(R36=0,0,COUNTIF('2023 FR_imgsummary'!E36:AC36,"OD")*100/R36)</f>
        <v>0</v>
      </c>
      <c r="BI36">
        <f>IF(R36=0,0,COUNTIF('2023 FR_imgsummary'!E36:AC36,"PA")*100/R36)</f>
        <v>0</v>
      </c>
      <c r="BJ36">
        <f>IF(R36=0,0,COUNTIF('2023 FR_imgsummary'!E36:AC36,"PB")*100/R36)</f>
        <v>0</v>
      </c>
      <c r="BK36">
        <f>IF(R36=0,0,COUNTIF('2023 FR_imgsummary'!E36:AC36,"PD")*100/R36)</f>
        <v>0</v>
      </c>
      <c r="BL36">
        <f>IF(R36=0,0,COUNTIF('2023 FR_imgsummary'!E36:AC36,"PF")*100/R36)</f>
        <v>0</v>
      </c>
      <c r="BM36">
        <f>IF(R36=0,0,COUNTIF('2023 FR_imgsummary'!E36:AC36,"PP")*100/R36)</f>
        <v>0</v>
      </c>
      <c r="BN36">
        <f>IF(R36=0,0,COUNTIF('2023 FR_imgsummary'!E36:AC36,"SC")*100/R36)</f>
        <v>0</v>
      </c>
      <c r="BO36">
        <f>IF(R36=0,0,COUNTIF('2023 FR_imgsummary'!E36:AC36,"SL")*100/R36)</f>
        <v>0</v>
      </c>
      <c r="BP36">
        <f>IF(R36=0,0,COUNTIF('2023 FR_imgsummary'!E36:AC36,"SR")*100/R36)</f>
        <v>0</v>
      </c>
      <c r="BQ36">
        <f>IF(R36=0,0,COUNTIF('2023 FR_imgsummary'!E36:AC36,"SS")*100/R36)</f>
        <v>0</v>
      </c>
      <c r="BR36">
        <f>IF(R36=0,0,COUNTIF('2023 FR_imgsummary'!E36:AC36,"SB")*100/R36)</f>
        <v>0</v>
      </c>
      <c r="BS36">
        <f>IF(R36=0,0,COUNTIF('2023 FR_imgsummary'!E36:AC36,"SH")*100/R36)</f>
        <v>0</v>
      </c>
      <c r="BT36">
        <f>IF(R36=0,0,COUNTIF('2023 FR_imgsummary'!E36:AC36,"SM")*100/R36)</f>
        <v>0</v>
      </c>
      <c r="BU36">
        <f>IF(R36=0,0,COUNTIF('2023 FR_imgsummary'!E36:AC36,"TA")*100/R36)</f>
        <v>0</v>
      </c>
      <c r="BW36">
        <f>IF(R36=0,0,COUNTIF('2023 FR_imgsummary'!E36:AC36,"BRI")*100/R36)</f>
        <v>0</v>
      </c>
      <c r="BX36">
        <f>IF(R36=0,0,COUNTIF('2023 FR_imgsummary'!E36:AC36,"ERY")*100/R36)</f>
        <v>0</v>
      </c>
      <c r="BY36">
        <f>IF(R36=0,0,COUNTIF('2023 FR_imgsummary'!E36:AC36,"EUN")*100/R36)</f>
        <v>0</v>
      </c>
      <c r="BZ36">
        <f>IF(R36=0,0,COUNTIF('2023 FR_imgsummary'!E36:AC36,"GORG")*100/R36)</f>
        <v>0</v>
      </c>
      <c r="CA36">
        <f>IF(R36=0,0,COUNTIF('2023 FR_imgsummary'!E36:AC36,"ICIL")*100/R36)</f>
        <v>0</v>
      </c>
      <c r="CB36">
        <f>IF(R36=0,0,COUNTIF('2023 FR_imgsummary'!E36:AC36,"MUR")*100/R36)</f>
        <v>0</v>
      </c>
      <c r="CC36">
        <f>IF(R36=0,0,COUNTIF('2023 FR_imgsummary'!E36:AC36,"MOPS")*100/R36)</f>
        <v>0</v>
      </c>
      <c r="CD36">
        <f>IF(R36=0,0,COUNTIF('2023 FR_imgsummary'!E36:AC36,"PAURA")*100/R36)</f>
        <v>0</v>
      </c>
      <c r="CE36">
        <f>IF(R36=0,0,COUNTIF('2023 FR_imgsummary'!E36:AC36,"PRELA")*100/R36)</f>
        <v>0</v>
      </c>
      <c r="CF36">
        <f>IF(R36=0,0,COUNTIF('2023 FR_imgsummary'!E36:AC36,"PSDP")*100/R36)</f>
        <v>0</v>
      </c>
      <c r="CG36">
        <f>IF(R36=0,0,COUNTIF('2023 FR_imgsummary'!E36:AC36,"PSPT")*100/R36)</f>
        <v>0</v>
      </c>
      <c r="CH36">
        <f>IF(R36=0,0,COUNTIF('2023 FR_imgsummary'!E36:AC36,"PTER")*100/R36)</f>
        <v>0</v>
      </c>
      <c r="CJ36">
        <f>IF(R36=0,0,COUNTIF('2023 FR_imgsummary'!E36:AC36,"SPO")*100/R36)</f>
        <v>0</v>
      </c>
      <c r="CL36">
        <f>IF(R36=0,0,COUNTIF('2023 FR_imgsummary'!E36:AC36,"PAL")*100/R36)</f>
        <v>0</v>
      </c>
      <c r="CM36">
        <f>IF(R36=0,0,COUNTIF('2023 FR_imgsummary'!E36:AC36,"ZO")*100/R36)</f>
        <v>0</v>
      </c>
      <c r="CO36">
        <f>IF(R36=0,0,COUNTIF('2023 FR_imgsummary'!E36:AC36,"AMP")*100/R36)</f>
        <v>0</v>
      </c>
      <c r="CP36" s="31">
        <f>IF(R36=0,0,COUNTIF('2023 FR_imgsummary'!E36:AC36,"DICT")*100/R36)</f>
        <v>29.166666666666668</v>
      </c>
      <c r="CQ36">
        <f>IF(R36=0,0,COUNTIF('2023 FR_imgsummary'!E36:AC36,"HALI")*100/R36)</f>
        <v>0</v>
      </c>
      <c r="CR36">
        <f>IF(R36=0,0,COUNTIF('2023 FR_imgsummary'!E36:AC36,"LIAG")*100/R36)</f>
        <v>0</v>
      </c>
      <c r="CS36">
        <f>IF(R36=0,0,COUNTIF('2023 FR_imgsummary'!E36:AC36,"LOBO")*100/R36)</f>
        <v>0</v>
      </c>
      <c r="CT36">
        <f>IF(R36=0,0,COUNTIF('2023 FR_imgsummary'!E36:AC36,"MACA")*100/R36)</f>
        <v>0</v>
      </c>
      <c r="CU36">
        <f>IF(R36=0,0,COUNTIF('2023 FR_imgsummary'!E36:AC36,"PAD")*100/R36)</f>
        <v>0</v>
      </c>
      <c r="CV36">
        <f>IF(R36=0,0,COUNTIF('2023 FR_imgsummary'!E36:AC36,"POR")*100/R36)</f>
        <v>0</v>
      </c>
      <c r="CW36">
        <f>IF(R36=0,0,COUNTIF('2023 FR_imgsummary'!E36:AC36,"SARG")*100/R36)</f>
        <v>0</v>
      </c>
      <c r="CX36">
        <f>IF(R36=0,0,COUNTIF('2023 FR_imgsummary'!E36:AC36,"SCHIZ")*100/R36)</f>
        <v>0</v>
      </c>
      <c r="CY36">
        <f>IF(R36=0,0,COUNTIF('2023 FR_imgsummary'!E36:AC36,"STY")*100/R36)</f>
        <v>0</v>
      </c>
      <c r="CZ36">
        <f>IF(R36=0,0,COUNTIF('2023 FR_imgsummary'!E36:AC36,"TURB")*100/R36)</f>
        <v>0</v>
      </c>
      <c r="DA36" s="31">
        <f>IF(R36=0,0,COUNTIF('2023 FR_imgsummary'!E36:AC36,"TURF")*100/R36)</f>
        <v>33.333333333333336</v>
      </c>
      <c r="DB36">
        <f>IF(R36=0,0,COUNTIF('2023 FR_imgsummary'!E36:AC36,"WRAN")*100/R36)</f>
        <v>0</v>
      </c>
      <c r="DD36">
        <f>IF(R36=0,0,COUNTIF('2023 FR_imgsummary'!E36:AC36,"ASC")*100/R36)</f>
        <v>0</v>
      </c>
      <c r="DE36">
        <f>IF(R36=0,0,COUNTIF('2023 FR_imgsummary'!E36:AC36,"O")*100/R36)</f>
        <v>0</v>
      </c>
      <c r="DG36">
        <f>IF(R36=0,0,COUNTIF('2023 FR_imgsummary'!E36:AC36,"DCA")*100/R36)</f>
        <v>0</v>
      </c>
      <c r="DH36">
        <f>IF(R36=0,0,COUNTIF('2023 FR_imgsummary'!E36:AC36,"DG")*100/R36)</f>
        <v>0</v>
      </c>
      <c r="DI36">
        <f>IF(R36=0,0,COUNTIF('2023 FR_imgsummary'!E36:AC36,"ODC")*100/R36)</f>
        <v>0</v>
      </c>
      <c r="DJ36">
        <f>IF(R36=0,0,COUNTIF('2023 FR_imgsummary'!E36:AC36,"RDC")*100/R36)</f>
        <v>0</v>
      </c>
      <c r="DL36">
        <f>IF(R36=0,0,COUNTIF('2023 FR_imgsummary'!E36:AC36,"CALG")*100/R36)</f>
        <v>0</v>
      </c>
      <c r="DN36">
        <f>IF(R36=0,0,COUNTIF('2023 FR_imgsummary'!E36:AC36,"DCOR")*100/R36)</f>
        <v>0</v>
      </c>
      <c r="DP36" s="31">
        <f>IF(R36=0,0,COUNTIF('2023 FR_imgsummary'!E36:AC36,"P")*100/R36)</f>
        <v>8.3333333333333339</v>
      </c>
      <c r="DQ36">
        <f>IF(R36=0,0,COUNTIF('2023 FR_imgsummary'!E36:AC36,"R")*100/R36)</f>
        <v>0</v>
      </c>
      <c r="DR36" s="31">
        <f>IF(R36=0,0,COUNTIF('2023 FR_imgsummary'!E36:AC36,"S")*100/R36)</f>
        <v>25</v>
      </c>
      <c r="DT36">
        <f>IF(R36=0,0,COUNTIF('2023 FR_imgsummary'!E36:AC36,"UNK")*100/R36)</f>
        <v>0</v>
      </c>
      <c r="DV36">
        <f>COUNTIF('2023 FR_imgsummary'!E36:AC36,"SHAD")*100/25</f>
        <v>0</v>
      </c>
      <c r="DW36" s="31">
        <f>COUNTIF('2023 FR_imgsummary'!E36:AC36,"TAPE")*100/25</f>
        <v>4</v>
      </c>
      <c r="DX36">
        <f>COUNTIF('2023 FR_imgsummary'!E36:AC36,"WAND")*100/25</f>
        <v>0</v>
      </c>
      <c r="DZ36">
        <f>IF(R36=0,0,COUNTIF('2023 FR_imgsummary'!BC36:CA36,"ASP")*100/R36)</f>
        <v>0</v>
      </c>
      <c r="EA36">
        <f>IF(R36=0,0,COUNTIF('2023 FR_imgsummary'!BC36:CA36,"BL")*100/R36)</f>
        <v>0</v>
      </c>
      <c r="EB36">
        <f>IF(R36=0,0,COUNTIF('2023 FR_imgsummary'!BC36:CA36,"BBD")*100/R36)</f>
        <v>0</v>
      </c>
      <c r="EC36">
        <f>IF(R36=0,0,COUNTIF('2023 FR_imgsummary'!BC36:CA36,"OD")*100/R36)</f>
        <v>0</v>
      </c>
      <c r="ED36">
        <f>IF(R36=0,0,COUNTIF('2023 FR_imgsummary'!BC36:CA36,"PLA")*100/R36)</f>
        <v>0</v>
      </c>
      <c r="EE36">
        <f>IF(R36=0,0,COUNTIF('2023 FR_imgsummary'!BC36:CA36,"WBD")*100/R36)</f>
        <v>0</v>
      </c>
      <c r="EF36">
        <f>IF(R36=0,0,COUNTIF('2023 FR_imgsummary'!BC36:CA36,"YBD")*100/R36)</f>
        <v>0</v>
      </c>
    </row>
    <row r="37" spans="1:136" x14ac:dyDescent="0.25">
      <c r="A37">
        <v>35</v>
      </c>
      <c r="B37" t="s">
        <v>140</v>
      </c>
      <c r="F37">
        <f>IF(R37=0,0,COUNTIF('2023 FR_imgsummary'!AD37:BB37,"C")*100/R37)</f>
        <v>0</v>
      </c>
      <c r="G37">
        <f>IF(R37=0,0,COUNTIF('2023 FR_imgsummary'!AD37:BB37,"G")*100/R37)</f>
        <v>0</v>
      </c>
      <c r="H37" s="31">
        <f>IF(R37=0,0,COUNTIF('2023 FR_imgsummary'!AD37:BB37,"S")*100/R37)</f>
        <v>8.3333333333333339</v>
      </c>
      <c r="I37">
        <f>IF(R37=0,0,COUNTIF('2023 FR_imgsummary'!AD37:BB37,"Z")*100/R37)</f>
        <v>0</v>
      </c>
      <c r="J37" s="31">
        <f>IF(R37=0,0,COUNTIF('2023 FR_imgsummary'!AD37:BB37,"MA")*100/R37)</f>
        <v>62.5</v>
      </c>
      <c r="K37">
        <f>IF(R37=0,0,COUNTIF('2023 FR_imgsummary'!AD37:BB37,"OL")*100/R37)</f>
        <v>0</v>
      </c>
      <c r="L37">
        <f>IF(R37=0,0,COUNTIF('2023 FR_imgsummary'!AD37:BB37,"DCA")*100/R37)</f>
        <v>0</v>
      </c>
      <c r="M37" s="31">
        <f>IF(R37=0,0,COUNTIF('2023 FR_imgsummary'!AD37:BB37,"CA")*100/R37)</f>
        <v>8.3333333333333339</v>
      </c>
      <c r="N37">
        <f>IF(R37=0,0,COUNTIF('2023 FR_imgsummary'!AD37:BB37,"DC")*100/R37)</f>
        <v>0</v>
      </c>
      <c r="O37" s="31">
        <f>IF(R37=0,0,COUNTIF('2023 FR_imgsummary'!AD37:BB37,"SPR")*100/R37)</f>
        <v>20.833333333333332</v>
      </c>
      <c r="P37">
        <f>IF(R37=0,0,COUNTIF('2023 FR_imgsummary'!AD37:BB37,"U")*100/R37)</f>
        <v>0</v>
      </c>
      <c r="Q37" s="31">
        <f>IF(R37=0,0,COUNTIF('2023 FR_imgsummary'!AD37:BB37,"TWS")*100/R37)</f>
        <v>4.166666666666667</v>
      </c>
      <c r="R37">
        <f>25-COUNTIF('2023 FR_imgsummary'!AD37:BB37,"TWS")</f>
        <v>24</v>
      </c>
      <c r="U37">
        <f>IF(R37=0,0,COUNTIF('2023 FR_imgsummary'!E37:AC37,"AC")*100/R37)</f>
        <v>0</v>
      </c>
      <c r="V37">
        <f>IF(R37=0,0,COUNTIF('2023 FR_imgsummary'!E37:AC37,"AP")*100/R37)</f>
        <v>0</v>
      </c>
      <c r="W37">
        <f>IF(R37=0,0,COUNTIF('2023 FR_imgsummary'!E37:AC37,"APR")*100/R37)</f>
        <v>0</v>
      </c>
      <c r="X37">
        <f>IF(R37=0,0,COUNTIF('2023 FR_imgsummary'!E37:AC37,"AA")*100/R37)</f>
        <v>0</v>
      </c>
      <c r="Y37">
        <f>IF(R37=0,0,COUNTIF('2023 FR_imgsummary'!E37:AC37,"AF")*100/R37)</f>
        <v>0</v>
      </c>
      <c r="Z37">
        <f>IF(R37=0,0,COUNTIF('2023 FR_imgsummary'!E37:AC37,"AG")*100/R37)</f>
        <v>0</v>
      </c>
      <c r="AA37">
        <f>IF(R37=0,0,COUNTIF('2023 FR_imgsummary'!E37:AC37,"AL")*100/R37)</f>
        <v>0</v>
      </c>
      <c r="AB37">
        <f>IF(R37=0,0,COUNTIF('2023 FR_imgsummary'!E37:AC37,"AT")*100/R37)</f>
        <v>0</v>
      </c>
      <c r="AC37">
        <f>IF(R37=0,0,COUNTIF('2023 FR_imgsummary'!E37:AC37,"AU")*100/R37)</f>
        <v>0</v>
      </c>
      <c r="AD37">
        <f>IF(R37=0,0,COUNTIF('2023 FR_imgsummary'!E37:AC37,"CB")*100/R37)</f>
        <v>0</v>
      </c>
      <c r="AE37">
        <f>IF(R37=0,0,COUNTIF('2023 FR_imgsummary'!E37:AC37,"CN")*100/R37)</f>
        <v>0</v>
      </c>
      <c r="AF37">
        <f>IF(R37=0,0,COUNTIF('2023 FR_imgsummary'!E37:AC37,"CORAL")*100/R37)</f>
        <v>0</v>
      </c>
      <c r="AG37">
        <f>IF(R37=0,0,COUNTIF('2023 FR_imgsummary'!E37:AC37,"CORJU")*100/R37)</f>
        <v>0</v>
      </c>
      <c r="AH37">
        <f>IF(R37=0,0,COUNTIF('2023 FR_imgsummary'!E37:AC37,"DCY")*100/R37)</f>
        <v>0</v>
      </c>
      <c r="AI37">
        <f>IF(R37=0,0,COUNTIF('2023 FR_imgsummary'!E37:AC37,"DST")*100/R37)</f>
        <v>0</v>
      </c>
      <c r="AJ37">
        <f>IF(R37=0,0,COUNTIF('2023 FR_imgsummary'!E37:AC37,"DSO")*100/R37)</f>
        <v>0</v>
      </c>
      <c r="AK37">
        <f>IF(R37=0,0,COUNTIF('2023 FR_imgsummary'!E37:AC37,"DC")*100/R37)</f>
        <v>0</v>
      </c>
      <c r="AL37">
        <f>IF(R37=0,0,COUNTIF('2023 FR_imgsummary'!E37:AC37,"DL")*100/R37)</f>
        <v>0</v>
      </c>
      <c r="AM37">
        <f>IF(R37=0,0,COUNTIF('2023 FR_imgsummary'!E37:AC37,"DS")*100/R37)</f>
        <v>0</v>
      </c>
      <c r="AN37">
        <f>IF(R37=0,0,COUNTIF('2023 FR_imgsummary'!E37:AC37,"EF")*100/R37)</f>
        <v>0</v>
      </c>
      <c r="AO37">
        <f>IF(R37=0,0,COUNTIF('2023 FR_imgsummary'!E37:AC37,"FF")*100/R37)</f>
        <v>0</v>
      </c>
      <c r="AP37">
        <f>IF(R37=0,0,COUNTIF('2023 FR_imgsummary'!E37:AC37,"IS")*100/R37)</f>
        <v>0</v>
      </c>
      <c r="AQ37">
        <f>IF(R37=0,0,COUNTIF('2023 FR_imgsummary'!E37:AC37,"LC")*100/R37)</f>
        <v>0</v>
      </c>
      <c r="AR37">
        <f>IF(R37=0,0,COUNTIF('2023 FR_imgsummary'!E37:AC37,"MD")*100/R37)</f>
        <v>0</v>
      </c>
      <c r="AS37">
        <f>IF(R37=0,0,COUNTIF('2023 FR_imgsummary'!E37:AC37,"MM")*100/R37)</f>
        <v>0</v>
      </c>
      <c r="AT37">
        <f>IF(R37=0,0,COUNTIF('2023 FR_imgsummary'!E37:AC37,"MAR")*100/R37)</f>
        <v>0</v>
      </c>
      <c r="AU37">
        <f>IF(R37=0,0,COUNTIF('2023 FR_imgsummary'!E37:AC37,"MME")*100/R37)</f>
        <v>0</v>
      </c>
      <c r="AV37">
        <f>IF(R37=0,0,COUNTIF('2023 FR_imgsummary'!E37:AC37,"MILA")*100/R37)</f>
        <v>0</v>
      </c>
      <c r="AW37">
        <f>IF(R37=0,0,COUNTIF('2023 FR_imgsummary'!E37:AC37,"MILC")*100/R37)</f>
        <v>0</v>
      </c>
      <c r="AX37">
        <f>IF(R37=0,0,COUNTIF('2023 FR_imgsummary'!E37:AC37,"MILS")*100/R37)</f>
        <v>0</v>
      </c>
      <c r="AY37">
        <f>IF(R37=0,0,COUNTIF('2023 FR_imgsummary'!E37:AC37,"MA")*100/R37)</f>
        <v>0</v>
      </c>
      <c r="AZ37">
        <f>IF(R37=0,0,COUNTIF('2023 FR_imgsummary'!E37:AC37,"MC")*100/R37)</f>
        <v>0</v>
      </c>
      <c r="BA37">
        <f>IF(R37=0,0,COUNTIF('2023 FR_imgsummary'!E37:AC37,"MFAV")*100/R37)</f>
        <v>0</v>
      </c>
      <c r="BB37">
        <f>IF(R37=0,0,COUNTIF('2023 FR_imgsummary'!E37:AC37,"MFRN")*100/R37)</f>
        <v>0</v>
      </c>
      <c r="BC37">
        <f>IF(R37=0,0,COUNTIF('2023 FR_imgsummary'!E37:AC37,"MAN")*100/R37)</f>
        <v>0</v>
      </c>
      <c r="BD37">
        <f>IF(R37=0,0,COUNTIF('2023 FR_imgsummary'!E37:AC37,"MAL")*100/R37)</f>
        <v>0</v>
      </c>
      <c r="BE37">
        <f>IF(R37=0,0,COUNTIF('2023 FR_imgsummary'!E37:AC37,"MDA")*100/R37)</f>
        <v>0</v>
      </c>
      <c r="BF37">
        <f>IF(R37=0,0,COUNTIF('2023 FR_imgsummary'!E37:AC37,"MF")*100/R37)</f>
        <v>0</v>
      </c>
      <c r="BG37">
        <f>IF(R37=0,0,COUNTIF('2023 FR_imgsummary'!E37:AC37,"ML")*100/R37)</f>
        <v>0</v>
      </c>
      <c r="BH37">
        <f>IF(R37=0,0,COUNTIF('2023 FR_imgsummary'!E37:AC37,"OD")*100/R37)</f>
        <v>0</v>
      </c>
      <c r="BI37">
        <f>IF(R37=0,0,COUNTIF('2023 FR_imgsummary'!E37:AC37,"PA")*100/R37)</f>
        <v>0</v>
      </c>
      <c r="BJ37">
        <f>IF(R37=0,0,COUNTIF('2023 FR_imgsummary'!E37:AC37,"PB")*100/R37)</f>
        <v>0</v>
      </c>
      <c r="BK37">
        <f>IF(R37=0,0,COUNTIF('2023 FR_imgsummary'!E37:AC37,"PD")*100/R37)</f>
        <v>0</v>
      </c>
      <c r="BL37">
        <f>IF(R37=0,0,COUNTIF('2023 FR_imgsummary'!E37:AC37,"PF")*100/R37)</f>
        <v>0</v>
      </c>
      <c r="BM37">
        <f>IF(R37=0,0,COUNTIF('2023 FR_imgsummary'!E37:AC37,"PP")*100/R37)</f>
        <v>0</v>
      </c>
      <c r="BN37">
        <f>IF(R37=0,0,COUNTIF('2023 FR_imgsummary'!E37:AC37,"SC")*100/R37)</f>
        <v>0</v>
      </c>
      <c r="BO37">
        <f>IF(R37=0,0,COUNTIF('2023 FR_imgsummary'!E37:AC37,"SL")*100/R37)</f>
        <v>0</v>
      </c>
      <c r="BP37">
        <f>IF(R37=0,0,COUNTIF('2023 FR_imgsummary'!E37:AC37,"SR")*100/R37)</f>
        <v>0</v>
      </c>
      <c r="BQ37">
        <f>IF(R37=0,0,COUNTIF('2023 FR_imgsummary'!E37:AC37,"SS")*100/R37)</f>
        <v>0</v>
      </c>
      <c r="BR37">
        <f>IF(R37=0,0,COUNTIF('2023 FR_imgsummary'!E37:AC37,"SB")*100/R37)</f>
        <v>0</v>
      </c>
      <c r="BS37">
        <f>IF(R37=0,0,COUNTIF('2023 FR_imgsummary'!E37:AC37,"SH")*100/R37)</f>
        <v>0</v>
      </c>
      <c r="BT37">
        <f>IF(R37=0,0,COUNTIF('2023 FR_imgsummary'!E37:AC37,"SM")*100/R37)</f>
        <v>0</v>
      </c>
      <c r="BU37">
        <f>IF(R37=0,0,COUNTIF('2023 FR_imgsummary'!E37:AC37,"TA")*100/R37)</f>
        <v>0</v>
      </c>
      <c r="BW37">
        <f>IF(R37=0,0,COUNTIF('2023 FR_imgsummary'!E37:AC37,"BRI")*100/R37)</f>
        <v>0</v>
      </c>
      <c r="BX37">
        <f>IF(R37=0,0,COUNTIF('2023 FR_imgsummary'!E37:AC37,"ERY")*100/R37)</f>
        <v>0</v>
      </c>
      <c r="BY37">
        <f>IF(R37=0,0,COUNTIF('2023 FR_imgsummary'!E37:AC37,"EUN")*100/R37)</f>
        <v>0</v>
      </c>
      <c r="BZ37">
        <f>IF(R37=0,0,COUNTIF('2023 FR_imgsummary'!E37:AC37,"GORG")*100/R37)</f>
        <v>0</v>
      </c>
      <c r="CA37">
        <f>IF(R37=0,0,COUNTIF('2023 FR_imgsummary'!E37:AC37,"ICIL")*100/R37)</f>
        <v>0</v>
      </c>
      <c r="CB37">
        <f>IF(R37=0,0,COUNTIF('2023 FR_imgsummary'!E37:AC37,"MUR")*100/R37)</f>
        <v>0</v>
      </c>
      <c r="CC37">
        <f>IF(R37=0,0,COUNTIF('2023 FR_imgsummary'!E37:AC37,"MOPS")*100/R37)</f>
        <v>0</v>
      </c>
      <c r="CD37">
        <f>IF(R37=0,0,COUNTIF('2023 FR_imgsummary'!E37:AC37,"PAURA")*100/R37)</f>
        <v>0</v>
      </c>
      <c r="CE37">
        <f>IF(R37=0,0,COUNTIF('2023 FR_imgsummary'!E37:AC37,"PRELA")*100/R37)</f>
        <v>0</v>
      </c>
      <c r="CF37">
        <f>IF(R37=0,0,COUNTIF('2023 FR_imgsummary'!E37:AC37,"PSDP")*100/R37)</f>
        <v>0</v>
      </c>
      <c r="CG37">
        <f>IF(R37=0,0,COUNTIF('2023 FR_imgsummary'!E37:AC37,"PSPT")*100/R37)</f>
        <v>0</v>
      </c>
      <c r="CH37">
        <f>IF(R37=0,0,COUNTIF('2023 FR_imgsummary'!E37:AC37,"PTER")*100/R37)</f>
        <v>0</v>
      </c>
      <c r="CJ37" s="31">
        <f>IF(R37=0,0,COUNTIF('2023 FR_imgsummary'!E37:AC37,"SPO")*100/R37)</f>
        <v>8.3333333333333339</v>
      </c>
      <c r="CL37">
        <f>IF(R37=0,0,COUNTIF('2023 FR_imgsummary'!E37:AC37,"PAL")*100/R37)</f>
        <v>0</v>
      </c>
      <c r="CM37">
        <f>IF(R37=0,0,COUNTIF('2023 FR_imgsummary'!E37:AC37,"ZO")*100/R37)</f>
        <v>0</v>
      </c>
      <c r="CO37">
        <f>IF(R37=0,0,COUNTIF('2023 FR_imgsummary'!E37:AC37,"AMP")*100/R37)</f>
        <v>0</v>
      </c>
      <c r="CP37" s="31">
        <f>IF(R37=0,0,COUNTIF('2023 FR_imgsummary'!E37:AC37,"DICT")*100/R37)</f>
        <v>54.166666666666664</v>
      </c>
      <c r="CQ37">
        <f>IF(R37=0,0,COUNTIF('2023 FR_imgsummary'!E37:AC37,"HALI")*100/R37)</f>
        <v>0</v>
      </c>
      <c r="CR37">
        <f>IF(R37=0,0,COUNTIF('2023 FR_imgsummary'!E37:AC37,"LIAG")*100/R37)</f>
        <v>0</v>
      </c>
      <c r="CS37">
        <f>IF(R37=0,0,COUNTIF('2023 FR_imgsummary'!E37:AC37,"LOBO")*100/R37)</f>
        <v>0</v>
      </c>
      <c r="CT37">
        <f>IF(R37=0,0,COUNTIF('2023 FR_imgsummary'!E37:AC37,"MACA")*100/R37)</f>
        <v>0</v>
      </c>
      <c r="CU37">
        <f>IF(R37=0,0,COUNTIF('2023 FR_imgsummary'!E37:AC37,"PAD")*100/R37)</f>
        <v>0</v>
      </c>
      <c r="CV37">
        <f>IF(R37=0,0,COUNTIF('2023 FR_imgsummary'!E37:AC37,"POR")*100/R37)</f>
        <v>0</v>
      </c>
      <c r="CW37">
        <f>IF(R37=0,0,COUNTIF('2023 FR_imgsummary'!E37:AC37,"SARG")*100/R37)</f>
        <v>0</v>
      </c>
      <c r="CX37">
        <f>IF(R37=0,0,COUNTIF('2023 FR_imgsummary'!E37:AC37,"SCHIZ")*100/R37)</f>
        <v>0</v>
      </c>
      <c r="CY37">
        <f>IF(R37=0,0,COUNTIF('2023 FR_imgsummary'!E37:AC37,"STY")*100/R37)</f>
        <v>0</v>
      </c>
      <c r="CZ37">
        <f>IF(R37=0,0,COUNTIF('2023 FR_imgsummary'!E37:AC37,"TURB")*100/R37)</f>
        <v>0</v>
      </c>
      <c r="DA37" s="31">
        <f>IF(R37=0,0,COUNTIF('2023 FR_imgsummary'!E37:AC37,"TURF")*100/R37)</f>
        <v>8.3333333333333339</v>
      </c>
      <c r="DB37">
        <f>IF(R37=0,0,COUNTIF('2023 FR_imgsummary'!E37:AC37,"WRAN")*100/R37)</f>
        <v>0</v>
      </c>
      <c r="DD37">
        <f>IF(R37=0,0,COUNTIF('2023 FR_imgsummary'!E37:AC37,"ASC")*100/R37)</f>
        <v>0</v>
      </c>
      <c r="DE37">
        <f>IF(R37=0,0,COUNTIF('2023 FR_imgsummary'!E37:AC37,"O")*100/R37)</f>
        <v>0</v>
      </c>
      <c r="DG37">
        <f>IF(R37=0,0,COUNTIF('2023 FR_imgsummary'!E37:AC37,"DCA")*100/R37)</f>
        <v>0</v>
      </c>
      <c r="DH37">
        <f>IF(R37=0,0,COUNTIF('2023 FR_imgsummary'!E37:AC37,"DG")*100/R37)</f>
        <v>0</v>
      </c>
      <c r="DI37">
        <f>IF(R37=0,0,COUNTIF('2023 FR_imgsummary'!E37:AC37,"ODC")*100/R37)</f>
        <v>0</v>
      </c>
      <c r="DJ37">
        <f>IF(R37=0,0,COUNTIF('2023 FR_imgsummary'!E37:AC37,"RDC")*100/R37)</f>
        <v>0</v>
      </c>
      <c r="DL37" s="31">
        <f>IF(R37=0,0,COUNTIF('2023 FR_imgsummary'!E37:AC37,"CALG")*100/R37)</f>
        <v>8.3333333333333339</v>
      </c>
      <c r="DN37">
        <f>IF(R37=0,0,COUNTIF('2023 FR_imgsummary'!E37:AC37,"DCOR")*100/R37)</f>
        <v>0</v>
      </c>
      <c r="DP37">
        <f>IF(R37=0,0,COUNTIF('2023 FR_imgsummary'!E37:AC37,"P")*100/R37)</f>
        <v>0</v>
      </c>
      <c r="DQ37">
        <f>IF(R37=0,0,COUNTIF('2023 FR_imgsummary'!E37:AC37,"R")*100/R37)</f>
        <v>0</v>
      </c>
      <c r="DR37" s="31">
        <f>IF(R37=0,0,COUNTIF('2023 FR_imgsummary'!E37:AC37,"S")*100/R37)</f>
        <v>20.833333333333332</v>
      </c>
      <c r="DT37">
        <f>IF(R37=0,0,COUNTIF('2023 FR_imgsummary'!E37:AC37,"UNK")*100/R37)</f>
        <v>0</v>
      </c>
      <c r="DV37">
        <f>COUNTIF('2023 FR_imgsummary'!E37:AC37,"SHAD")*100/25</f>
        <v>0</v>
      </c>
      <c r="DW37">
        <f>COUNTIF('2023 FR_imgsummary'!E37:AC37,"TAPE")*100/25</f>
        <v>0</v>
      </c>
      <c r="DX37" s="31">
        <f>COUNTIF('2023 FR_imgsummary'!E37:AC37,"WAND")*100/25</f>
        <v>4</v>
      </c>
      <c r="DZ37">
        <f>IF(R37=0,0,COUNTIF('2023 FR_imgsummary'!BC37:CA37,"ASP")*100/R37)</f>
        <v>0</v>
      </c>
      <c r="EA37">
        <f>IF(R37=0,0,COUNTIF('2023 FR_imgsummary'!BC37:CA37,"BL")*100/R37)</f>
        <v>0</v>
      </c>
      <c r="EB37">
        <f>IF(R37=0,0,COUNTIF('2023 FR_imgsummary'!BC37:CA37,"BBD")*100/R37)</f>
        <v>0</v>
      </c>
      <c r="EC37">
        <f>IF(R37=0,0,COUNTIF('2023 FR_imgsummary'!BC37:CA37,"OD")*100/R37)</f>
        <v>0</v>
      </c>
      <c r="ED37">
        <f>IF(R37=0,0,COUNTIF('2023 FR_imgsummary'!BC37:CA37,"PLA")*100/R37)</f>
        <v>0</v>
      </c>
      <c r="EE37">
        <f>IF(R37=0,0,COUNTIF('2023 FR_imgsummary'!BC37:CA37,"WBD")*100/R37)</f>
        <v>0</v>
      </c>
      <c r="EF37">
        <f>IF(R37=0,0,COUNTIF('2023 FR_imgsummary'!BC37:CA37,"YBD")*100/R37)</f>
        <v>0</v>
      </c>
    </row>
    <row r="38" spans="1:136" x14ac:dyDescent="0.25">
      <c r="A38">
        <v>36</v>
      </c>
      <c r="B38" t="s">
        <v>141</v>
      </c>
      <c r="F38">
        <f>IF(R38=0,0,COUNTIF('2023 FR_imgsummary'!AD38:BB38,"C")*100/R38)</f>
        <v>0</v>
      </c>
      <c r="G38">
        <f>IF(R38=0,0,COUNTIF('2023 FR_imgsummary'!AD38:BB38,"G")*100/R38)</f>
        <v>0</v>
      </c>
      <c r="H38" s="31">
        <f>IF(R38=0,0,COUNTIF('2023 FR_imgsummary'!AD38:BB38,"S")*100/R38)</f>
        <v>4.5454545454545459</v>
      </c>
      <c r="I38">
        <f>IF(R38=0,0,COUNTIF('2023 FR_imgsummary'!AD38:BB38,"Z")*100/R38)</f>
        <v>0</v>
      </c>
      <c r="J38" s="31">
        <f>IF(R38=0,0,COUNTIF('2023 FR_imgsummary'!AD38:BB38,"MA")*100/R38)</f>
        <v>77.272727272727266</v>
      </c>
      <c r="K38">
        <f>IF(R38=0,0,COUNTIF('2023 FR_imgsummary'!AD38:BB38,"OL")*100/R38)</f>
        <v>0</v>
      </c>
      <c r="L38">
        <f>IF(R38=0,0,COUNTIF('2023 FR_imgsummary'!AD38:BB38,"DCA")*100/R38)</f>
        <v>0</v>
      </c>
      <c r="M38">
        <f>IF(R38=0,0,COUNTIF('2023 FR_imgsummary'!AD38:BB38,"CA")*100/R38)</f>
        <v>0</v>
      </c>
      <c r="N38">
        <f>IF(R38=0,0,COUNTIF('2023 FR_imgsummary'!AD38:BB38,"DC")*100/R38)</f>
        <v>0</v>
      </c>
      <c r="O38" s="31">
        <f>IF(R38=0,0,COUNTIF('2023 FR_imgsummary'!AD38:BB38,"SPR")*100/R38)</f>
        <v>18.181818181818183</v>
      </c>
      <c r="P38">
        <f>IF(R38=0,0,COUNTIF('2023 FR_imgsummary'!AD38:BB38,"U")*100/R38)</f>
        <v>0</v>
      </c>
      <c r="Q38" s="31">
        <f>IF(R38=0,0,COUNTIF('2023 FR_imgsummary'!AD38:BB38,"TWS")*100/R38)</f>
        <v>13.636363636363637</v>
      </c>
      <c r="R38">
        <f>25-COUNTIF('2023 FR_imgsummary'!AD38:BB38,"TWS")</f>
        <v>22</v>
      </c>
      <c r="U38">
        <f>IF(R38=0,0,COUNTIF('2023 FR_imgsummary'!E38:AC38,"AC")*100/R38)</f>
        <v>0</v>
      </c>
      <c r="V38">
        <f>IF(R38=0,0,COUNTIF('2023 FR_imgsummary'!E38:AC38,"AP")*100/R38)</f>
        <v>0</v>
      </c>
      <c r="W38">
        <f>IF(R38=0,0,COUNTIF('2023 FR_imgsummary'!E38:AC38,"APR")*100/R38)</f>
        <v>0</v>
      </c>
      <c r="X38">
        <f>IF(R38=0,0,COUNTIF('2023 FR_imgsummary'!E38:AC38,"AA")*100/R38)</f>
        <v>0</v>
      </c>
      <c r="Y38">
        <f>IF(R38=0,0,COUNTIF('2023 FR_imgsummary'!E38:AC38,"AF")*100/R38)</f>
        <v>0</v>
      </c>
      <c r="Z38">
        <f>IF(R38=0,0,COUNTIF('2023 FR_imgsummary'!E38:AC38,"AG")*100/R38)</f>
        <v>0</v>
      </c>
      <c r="AA38">
        <f>IF(R38=0,0,COUNTIF('2023 FR_imgsummary'!E38:AC38,"AL")*100/R38)</f>
        <v>0</v>
      </c>
      <c r="AB38">
        <f>IF(R38=0,0,COUNTIF('2023 FR_imgsummary'!E38:AC38,"AT")*100/R38)</f>
        <v>0</v>
      </c>
      <c r="AC38">
        <f>IF(R38=0,0,COUNTIF('2023 FR_imgsummary'!E38:AC38,"AU")*100/R38)</f>
        <v>0</v>
      </c>
      <c r="AD38">
        <f>IF(R38=0,0,COUNTIF('2023 FR_imgsummary'!E38:AC38,"CB")*100/R38)</f>
        <v>0</v>
      </c>
      <c r="AE38">
        <f>IF(R38=0,0,COUNTIF('2023 FR_imgsummary'!E38:AC38,"CN")*100/R38)</f>
        <v>0</v>
      </c>
      <c r="AF38">
        <f>IF(R38=0,0,COUNTIF('2023 FR_imgsummary'!E38:AC38,"CORAL")*100/R38)</f>
        <v>0</v>
      </c>
      <c r="AG38">
        <f>IF(R38=0,0,COUNTIF('2023 FR_imgsummary'!E38:AC38,"CORJU")*100/R38)</f>
        <v>0</v>
      </c>
      <c r="AH38">
        <f>IF(R38=0,0,COUNTIF('2023 FR_imgsummary'!E38:AC38,"DCY")*100/R38)</f>
        <v>0</v>
      </c>
      <c r="AI38">
        <f>IF(R38=0,0,COUNTIF('2023 FR_imgsummary'!E38:AC38,"DST")*100/R38)</f>
        <v>0</v>
      </c>
      <c r="AJ38">
        <f>IF(R38=0,0,COUNTIF('2023 FR_imgsummary'!E38:AC38,"DSO")*100/R38)</f>
        <v>0</v>
      </c>
      <c r="AK38">
        <f>IF(R38=0,0,COUNTIF('2023 FR_imgsummary'!E38:AC38,"DC")*100/R38)</f>
        <v>0</v>
      </c>
      <c r="AL38">
        <f>IF(R38=0,0,COUNTIF('2023 FR_imgsummary'!E38:AC38,"DL")*100/R38)</f>
        <v>0</v>
      </c>
      <c r="AM38">
        <f>IF(R38=0,0,COUNTIF('2023 FR_imgsummary'!E38:AC38,"DS")*100/R38)</f>
        <v>0</v>
      </c>
      <c r="AN38">
        <f>IF(R38=0,0,COUNTIF('2023 FR_imgsummary'!E38:AC38,"EF")*100/R38)</f>
        <v>0</v>
      </c>
      <c r="AO38">
        <f>IF(R38=0,0,COUNTIF('2023 FR_imgsummary'!E38:AC38,"FF")*100/R38)</f>
        <v>0</v>
      </c>
      <c r="AP38">
        <f>IF(R38=0,0,COUNTIF('2023 FR_imgsummary'!E38:AC38,"IS")*100/R38)</f>
        <v>0</v>
      </c>
      <c r="AQ38">
        <f>IF(R38=0,0,COUNTIF('2023 FR_imgsummary'!E38:AC38,"LC")*100/R38)</f>
        <v>0</v>
      </c>
      <c r="AR38">
        <f>IF(R38=0,0,COUNTIF('2023 FR_imgsummary'!E38:AC38,"MD")*100/R38)</f>
        <v>0</v>
      </c>
      <c r="AS38">
        <f>IF(R38=0,0,COUNTIF('2023 FR_imgsummary'!E38:AC38,"MM")*100/R38)</f>
        <v>0</v>
      </c>
      <c r="AT38">
        <f>IF(R38=0,0,COUNTIF('2023 FR_imgsummary'!E38:AC38,"MAR")*100/R38)</f>
        <v>0</v>
      </c>
      <c r="AU38">
        <f>IF(R38=0,0,COUNTIF('2023 FR_imgsummary'!E38:AC38,"MME")*100/R38)</f>
        <v>0</v>
      </c>
      <c r="AV38">
        <f>IF(R38=0,0,COUNTIF('2023 FR_imgsummary'!E38:AC38,"MILA")*100/R38)</f>
        <v>0</v>
      </c>
      <c r="AW38">
        <f>IF(R38=0,0,COUNTIF('2023 FR_imgsummary'!E38:AC38,"MILC")*100/R38)</f>
        <v>0</v>
      </c>
      <c r="AX38">
        <f>IF(R38=0,0,COUNTIF('2023 FR_imgsummary'!E38:AC38,"MILS")*100/R38)</f>
        <v>0</v>
      </c>
      <c r="AY38">
        <f>IF(R38=0,0,COUNTIF('2023 FR_imgsummary'!E38:AC38,"MA")*100/R38)</f>
        <v>0</v>
      </c>
      <c r="AZ38">
        <f>IF(R38=0,0,COUNTIF('2023 FR_imgsummary'!E38:AC38,"MC")*100/R38)</f>
        <v>0</v>
      </c>
      <c r="BA38">
        <f>IF(R38=0,0,COUNTIF('2023 FR_imgsummary'!E38:AC38,"MFAV")*100/R38)</f>
        <v>0</v>
      </c>
      <c r="BB38">
        <f>IF(R38=0,0,COUNTIF('2023 FR_imgsummary'!E38:AC38,"MFRN")*100/R38)</f>
        <v>0</v>
      </c>
      <c r="BC38">
        <f>IF(R38=0,0,COUNTIF('2023 FR_imgsummary'!E38:AC38,"MAN")*100/R38)</f>
        <v>0</v>
      </c>
      <c r="BD38">
        <f>IF(R38=0,0,COUNTIF('2023 FR_imgsummary'!E38:AC38,"MAL")*100/R38)</f>
        <v>0</v>
      </c>
      <c r="BE38">
        <f>IF(R38=0,0,COUNTIF('2023 FR_imgsummary'!E38:AC38,"MDA")*100/R38)</f>
        <v>0</v>
      </c>
      <c r="BF38">
        <f>IF(R38=0,0,COUNTIF('2023 FR_imgsummary'!E38:AC38,"MF")*100/R38)</f>
        <v>0</v>
      </c>
      <c r="BG38">
        <f>IF(R38=0,0,COUNTIF('2023 FR_imgsummary'!E38:AC38,"ML")*100/R38)</f>
        <v>0</v>
      </c>
      <c r="BH38">
        <f>IF(R38=0,0,COUNTIF('2023 FR_imgsummary'!E38:AC38,"OD")*100/R38)</f>
        <v>0</v>
      </c>
      <c r="BI38">
        <f>IF(R38=0,0,COUNTIF('2023 FR_imgsummary'!E38:AC38,"PA")*100/R38)</f>
        <v>0</v>
      </c>
      <c r="BJ38">
        <f>IF(R38=0,0,COUNTIF('2023 FR_imgsummary'!E38:AC38,"PB")*100/R38)</f>
        <v>0</v>
      </c>
      <c r="BK38">
        <f>IF(R38=0,0,COUNTIF('2023 FR_imgsummary'!E38:AC38,"PD")*100/R38)</f>
        <v>0</v>
      </c>
      <c r="BL38">
        <f>IF(R38=0,0,COUNTIF('2023 FR_imgsummary'!E38:AC38,"PF")*100/R38)</f>
        <v>0</v>
      </c>
      <c r="BM38">
        <f>IF(R38=0,0,COUNTIF('2023 FR_imgsummary'!E38:AC38,"PP")*100/R38)</f>
        <v>0</v>
      </c>
      <c r="BN38">
        <f>IF(R38=0,0,COUNTIF('2023 FR_imgsummary'!E38:AC38,"SC")*100/R38)</f>
        <v>0</v>
      </c>
      <c r="BO38">
        <f>IF(R38=0,0,COUNTIF('2023 FR_imgsummary'!E38:AC38,"SL")*100/R38)</f>
        <v>0</v>
      </c>
      <c r="BP38">
        <f>IF(R38=0,0,COUNTIF('2023 FR_imgsummary'!E38:AC38,"SR")*100/R38)</f>
        <v>0</v>
      </c>
      <c r="BQ38">
        <f>IF(R38=0,0,COUNTIF('2023 FR_imgsummary'!E38:AC38,"SS")*100/R38)</f>
        <v>0</v>
      </c>
      <c r="BR38">
        <f>IF(R38=0,0,COUNTIF('2023 FR_imgsummary'!E38:AC38,"SB")*100/R38)</f>
        <v>0</v>
      </c>
      <c r="BS38">
        <f>IF(R38=0,0,COUNTIF('2023 FR_imgsummary'!E38:AC38,"SH")*100/R38)</f>
        <v>0</v>
      </c>
      <c r="BT38">
        <f>IF(R38=0,0,COUNTIF('2023 FR_imgsummary'!E38:AC38,"SM")*100/R38)</f>
        <v>0</v>
      </c>
      <c r="BU38">
        <f>IF(R38=0,0,COUNTIF('2023 FR_imgsummary'!E38:AC38,"TA")*100/R38)</f>
        <v>0</v>
      </c>
      <c r="BW38">
        <f>IF(R38=0,0,COUNTIF('2023 FR_imgsummary'!E38:AC38,"BRI")*100/R38)</f>
        <v>0</v>
      </c>
      <c r="BX38">
        <f>IF(R38=0,0,COUNTIF('2023 FR_imgsummary'!E38:AC38,"ERY")*100/R38)</f>
        <v>0</v>
      </c>
      <c r="BY38">
        <f>IF(R38=0,0,COUNTIF('2023 FR_imgsummary'!E38:AC38,"EUN")*100/R38)</f>
        <v>0</v>
      </c>
      <c r="BZ38">
        <f>IF(R38=0,0,COUNTIF('2023 FR_imgsummary'!E38:AC38,"GORG")*100/R38)</f>
        <v>0</v>
      </c>
      <c r="CA38">
        <f>IF(R38=0,0,COUNTIF('2023 FR_imgsummary'!E38:AC38,"ICIL")*100/R38)</f>
        <v>0</v>
      </c>
      <c r="CB38">
        <f>IF(R38=0,0,COUNTIF('2023 FR_imgsummary'!E38:AC38,"MUR")*100/R38)</f>
        <v>0</v>
      </c>
      <c r="CC38">
        <f>IF(R38=0,0,COUNTIF('2023 FR_imgsummary'!E38:AC38,"MOPS")*100/R38)</f>
        <v>0</v>
      </c>
      <c r="CD38">
        <f>IF(R38=0,0,COUNTIF('2023 FR_imgsummary'!E38:AC38,"PAURA")*100/R38)</f>
        <v>0</v>
      </c>
      <c r="CE38">
        <f>IF(R38=0,0,COUNTIF('2023 FR_imgsummary'!E38:AC38,"PRELA")*100/R38)</f>
        <v>0</v>
      </c>
      <c r="CF38">
        <f>IF(R38=0,0,COUNTIF('2023 FR_imgsummary'!E38:AC38,"PSDP")*100/R38)</f>
        <v>0</v>
      </c>
      <c r="CG38">
        <f>IF(R38=0,0,COUNTIF('2023 FR_imgsummary'!E38:AC38,"PSPT")*100/R38)</f>
        <v>0</v>
      </c>
      <c r="CH38">
        <f>IF(R38=0,0,COUNTIF('2023 FR_imgsummary'!E38:AC38,"PTER")*100/R38)</f>
        <v>0</v>
      </c>
      <c r="CJ38" s="31">
        <f>IF(R38=0,0,COUNTIF('2023 FR_imgsummary'!E38:AC38,"SPO")*100/R38)</f>
        <v>4.5454545454545459</v>
      </c>
      <c r="CL38">
        <f>IF(R38=0,0,COUNTIF('2023 FR_imgsummary'!E38:AC38,"PAL")*100/R38)</f>
        <v>0</v>
      </c>
      <c r="CM38">
        <f>IF(R38=0,0,COUNTIF('2023 FR_imgsummary'!E38:AC38,"ZO")*100/R38)</f>
        <v>0</v>
      </c>
      <c r="CO38">
        <f>IF(R38=0,0,COUNTIF('2023 FR_imgsummary'!E38:AC38,"AMP")*100/R38)</f>
        <v>0</v>
      </c>
      <c r="CP38" s="31">
        <f>IF(R38=0,0,COUNTIF('2023 FR_imgsummary'!E38:AC38,"DICT")*100/R38)</f>
        <v>40.909090909090907</v>
      </c>
      <c r="CQ38">
        <f>IF(R38=0,0,COUNTIF('2023 FR_imgsummary'!E38:AC38,"HALI")*100/R38)</f>
        <v>0</v>
      </c>
      <c r="CR38">
        <f>IF(R38=0,0,COUNTIF('2023 FR_imgsummary'!E38:AC38,"LIAG")*100/R38)</f>
        <v>0</v>
      </c>
      <c r="CS38">
        <f>IF(R38=0,0,COUNTIF('2023 FR_imgsummary'!E38:AC38,"LOBO")*100/R38)</f>
        <v>0</v>
      </c>
      <c r="CT38">
        <f>IF(R38=0,0,COUNTIF('2023 FR_imgsummary'!E38:AC38,"MACA")*100/R38)</f>
        <v>0</v>
      </c>
      <c r="CU38">
        <f>IF(R38=0,0,COUNTIF('2023 FR_imgsummary'!E38:AC38,"PAD")*100/R38)</f>
        <v>0</v>
      </c>
      <c r="CV38">
        <f>IF(R38=0,0,COUNTIF('2023 FR_imgsummary'!E38:AC38,"POR")*100/R38)</f>
        <v>0</v>
      </c>
      <c r="CW38">
        <f>IF(R38=0,0,COUNTIF('2023 FR_imgsummary'!E38:AC38,"SARG")*100/R38)</f>
        <v>0</v>
      </c>
      <c r="CX38">
        <f>IF(R38=0,0,COUNTIF('2023 FR_imgsummary'!E38:AC38,"SCHIZ")*100/R38)</f>
        <v>0</v>
      </c>
      <c r="CY38">
        <f>IF(R38=0,0,COUNTIF('2023 FR_imgsummary'!E38:AC38,"STY")*100/R38)</f>
        <v>0</v>
      </c>
      <c r="CZ38">
        <f>IF(R38=0,0,COUNTIF('2023 FR_imgsummary'!E38:AC38,"TURB")*100/R38)</f>
        <v>0</v>
      </c>
      <c r="DA38" s="31">
        <f>IF(R38=0,0,COUNTIF('2023 FR_imgsummary'!E38:AC38,"TURF")*100/R38)</f>
        <v>36.363636363636367</v>
      </c>
      <c r="DB38">
        <f>IF(R38=0,0,COUNTIF('2023 FR_imgsummary'!E38:AC38,"WRAN")*100/R38)</f>
        <v>0</v>
      </c>
      <c r="DD38">
        <f>IF(R38=0,0,COUNTIF('2023 FR_imgsummary'!E38:AC38,"ASC")*100/R38)</f>
        <v>0</v>
      </c>
      <c r="DE38">
        <f>IF(R38=0,0,COUNTIF('2023 FR_imgsummary'!E38:AC38,"O")*100/R38)</f>
        <v>0</v>
      </c>
      <c r="DG38">
        <f>IF(R38=0,0,COUNTIF('2023 FR_imgsummary'!E38:AC38,"DCA")*100/R38)</f>
        <v>0</v>
      </c>
      <c r="DH38">
        <f>IF(R38=0,0,COUNTIF('2023 FR_imgsummary'!E38:AC38,"DG")*100/R38)</f>
        <v>0</v>
      </c>
      <c r="DI38">
        <f>IF(R38=0,0,COUNTIF('2023 FR_imgsummary'!E38:AC38,"ODC")*100/R38)</f>
        <v>0</v>
      </c>
      <c r="DJ38">
        <f>IF(R38=0,0,COUNTIF('2023 FR_imgsummary'!E38:AC38,"RDC")*100/R38)</f>
        <v>0</v>
      </c>
      <c r="DL38">
        <f>IF(R38=0,0,COUNTIF('2023 FR_imgsummary'!E38:AC38,"CALG")*100/R38)</f>
        <v>0</v>
      </c>
      <c r="DN38">
        <f>IF(R38=0,0,COUNTIF('2023 FR_imgsummary'!E38:AC38,"DCOR")*100/R38)</f>
        <v>0</v>
      </c>
      <c r="DP38" s="31">
        <f>IF(R38=0,0,COUNTIF('2023 FR_imgsummary'!E38:AC38,"P")*100/R38)</f>
        <v>4.5454545454545459</v>
      </c>
      <c r="DQ38">
        <f>IF(R38=0,0,COUNTIF('2023 FR_imgsummary'!E38:AC38,"R")*100/R38)</f>
        <v>0</v>
      </c>
      <c r="DR38" s="31">
        <f>IF(R38=0,0,COUNTIF('2023 FR_imgsummary'!E38:AC38,"S")*100/R38)</f>
        <v>13.636363636363637</v>
      </c>
      <c r="DT38">
        <f>IF(R38=0,0,COUNTIF('2023 FR_imgsummary'!E38:AC38,"UNK")*100/R38)</f>
        <v>0</v>
      </c>
      <c r="DV38">
        <f>COUNTIF('2023 FR_imgsummary'!E38:AC38,"SHAD")*100/25</f>
        <v>0</v>
      </c>
      <c r="DW38" s="31">
        <f>COUNTIF('2023 FR_imgsummary'!E38:AC38,"TAPE")*100/25</f>
        <v>4</v>
      </c>
      <c r="DX38" s="31">
        <f>COUNTIF('2023 FR_imgsummary'!E38:AC38,"WAND")*100/25</f>
        <v>8</v>
      </c>
      <c r="DZ38">
        <f>IF(R38=0,0,COUNTIF('2023 FR_imgsummary'!BC38:CA38,"ASP")*100/R38)</f>
        <v>0</v>
      </c>
      <c r="EA38">
        <f>IF(R38=0,0,COUNTIF('2023 FR_imgsummary'!BC38:CA38,"BL")*100/R38)</f>
        <v>0</v>
      </c>
      <c r="EB38">
        <f>IF(R38=0,0,COUNTIF('2023 FR_imgsummary'!BC38:CA38,"BBD")*100/R38)</f>
        <v>0</v>
      </c>
      <c r="EC38">
        <f>IF(R38=0,0,COUNTIF('2023 FR_imgsummary'!BC38:CA38,"OD")*100/R38)</f>
        <v>0</v>
      </c>
      <c r="ED38">
        <f>IF(R38=0,0,COUNTIF('2023 FR_imgsummary'!BC38:CA38,"PLA")*100/R38)</f>
        <v>0</v>
      </c>
      <c r="EE38">
        <f>IF(R38=0,0,COUNTIF('2023 FR_imgsummary'!BC38:CA38,"WBD")*100/R38)</f>
        <v>0</v>
      </c>
      <c r="EF38">
        <f>IF(R38=0,0,COUNTIF('2023 FR_imgsummary'!BC38:CA38,"YBD")*100/R38)</f>
        <v>0</v>
      </c>
    </row>
    <row r="39" spans="1:136" x14ac:dyDescent="0.25">
      <c r="A39">
        <v>37</v>
      </c>
      <c r="B39" t="s">
        <v>142</v>
      </c>
      <c r="F39" s="31">
        <f>IF(R39=0,0,COUNTIF('2023 FR_imgsummary'!AD39:BB39,"C")*100/R39)</f>
        <v>4.3478260869565215</v>
      </c>
      <c r="G39">
        <f>IF(R39=0,0,COUNTIF('2023 FR_imgsummary'!AD39:BB39,"G")*100/R39)</f>
        <v>0</v>
      </c>
      <c r="H39" s="31">
        <f>IF(R39=0,0,COUNTIF('2023 FR_imgsummary'!AD39:BB39,"S")*100/R39)</f>
        <v>17.391304347826086</v>
      </c>
      <c r="I39">
        <f>IF(R39=0,0,COUNTIF('2023 FR_imgsummary'!AD39:BB39,"Z")*100/R39)</f>
        <v>0</v>
      </c>
      <c r="J39" s="31">
        <f>IF(R39=0,0,COUNTIF('2023 FR_imgsummary'!AD39:BB39,"MA")*100/R39)</f>
        <v>34.782608695652172</v>
      </c>
      <c r="K39">
        <f>IF(R39=0,0,COUNTIF('2023 FR_imgsummary'!AD39:BB39,"OL")*100/R39)</f>
        <v>0</v>
      </c>
      <c r="L39">
        <f>IF(R39=0,0,COUNTIF('2023 FR_imgsummary'!AD39:BB39,"DCA")*100/R39)</f>
        <v>0</v>
      </c>
      <c r="M39">
        <f>IF(R39=0,0,COUNTIF('2023 FR_imgsummary'!AD39:BB39,"CA")*100/R39)</f>
        <v>0</v>
      </c>
      <c r="N39">
        <f>IF(R39=0,0,COUNTIF('2023 FR_imgsummary'!AD39:BB39,"DC")*100/R39)</f>
        <v>0</v>
      </c>
      <c r="O39" s="31">
        <f>IF(R39=0,0,COUNTIF('2023 FR_imgsummary'!AD39:BB39,"SPR")*100/R39)</f>
        <v>39.130434782608695</v>
      </c>
      <c r="P39" s="31">
        <f>IF(R39=0,0,COUNTIF('2023 FR_imgsummary'!AD39:BB39,"U")*100/R39)</f>
        <v>4.3478260869565215</v>
      </c>
      <c r="Q39" s="31">
        <f>IF(R39=0,0,COUNTIF('2023 FR_imgsummary'!AD39:BB39,"TWS")*100/R39)</f>
        <v>8.695652173913043</v>
      </c>
      <c r="R39">
        <f>25-COUNTIF('2023 FR_imgsummary'!AD39:BB39,"TWS")</f>
        <v>23</v>
      </c>
      <c r="U39">
        <f>IF(R39=0,0,COUNTIF('2023 FR_imgsummary'!E39:AC39,"AC")*100/R39)</f>
        <v>0</v>
      </c>
      <c r="V39">
        <f>IF(R39=0,0,COUNTIF('2023 FR_imgsummary'!E39:AC39,"AP")*100/R39)</f>
        <v>0</v>
      </c>
      <c r="W39">
        <f>IF(R39=0,0,COUNTIF('2023 FR_imgsummary'!E39:AC39,"APR")*100/R39)</f>
        <v>0</v>
      </c>
      <c r="X39">
        <f>IF(R39=0,0,COUNTIF('2023 FR_imgsummary'!E39:AC39,"AA")*100/R39)</f>
        <v>0</v>
      </c>
      <c r="Y39">
        <f>IF(R39=0,0,COUNTIF('2023 FR_imgsummary'!E39:AC39,"AF")*100/R39)</f>
        <v>0</v>
      </c>
      <c r="Z39">
        <f>IF(R39=0,0,COUNTIF('2023 FR_imgsummary'!E39:AC39,"AG")*100/R39)</f>
        <v>0</v>
      </c>
      <c r="AA39">
        <f>IF(R39=0,0,COUNTIF('2023 FR_imgsummary'!E39:AC39,"AL")*100/R39)</f>
        <v>0</v>
      </c>
      <c r="AB39">
        <f>IF(R39=0,0,COUNTIF('2023 FR_imgsummary'!E39:AC39,"AT")*100/R39)</f>
        <v>0</v>
      </c>
      <c r="AC39">
        <f>IF(R39=0,0,COUNTIF('2023 FR_imgsummary'!E39:AC39,"AU")*100/R39)</f>
        <v>0</v>
      </c>
      <c r="AD39">
        <f>IF(R39=0,0,COUNTIF('2023 FR_imgsummary'!E39:AC39,"CB")*100/R39)</f>
        <v>0</v>
      </c>
      <c r="AE39">
        <f>IF(R39=0,0,COUNTIF('2023 FR_imgsummary'!E39:AC39,"CN")*100/R39)</f>
        <v>0</v>
      </c>
      <c r="AF39">
        <f>IF(R39=0,0,COUNTIF('2023 FR_imgsummary'!E39:AC39,"CORAL")*100/R39)</f>
        <v>0</v>
      </c>
      <c r="AG39">
        <f>IF(R39=0,0,COUNTIF('2023 FR_imgsummary'!E39:AC39,"CORJU")*100/R39)</f>
        <v>0</v>
      </c>
      <c r="AH39">
        <f>IF(R39=0,0,COUNTIF('2023 FR_imgsummary'!E39:AC39,"DCY")*100/R39)</f>
        <v>0</v>
      </c>
      <c r="AI39">
        <f>IF(R39=0,0,COUNTIF('2023 FR_imgsummary'!E39:AC39,"DST")*100/R39)</f>
        <v>0</v>
      </c>
      <c r="AJ39">
        <f>IF(R39=0,0,COUNTIF('2023 FR_imgsummary'!E39:AC39,"DSO")*100/R39)</f>
        <v>0</v>
      </c>
      <c r="AK39">
        <f>IF(R39=0,0,COUNTIF('2023 FR_imgsummary'!E39:AC39,"DC")*100/R39)</f>
        <v>0</v>
      </c>
      <c r="AL39">
        <f>IF(R39=0,0,COUNTIF('2023 FR_imgsummary'!E39:AC39,"DL")*100/R39)</f>
        <v>0</v>
      </c>
      <c r="AM39">
        <f>IF(R39=0,0,COUNTIF('2023 FR_imgsummary'!E39:AC39,"DS")*100/R39)</f>
        <v>0</v>
      </c>
      <c r="AN39">
        <f>IF(R39=0,0,COUNTIF('2023 FR_imgsummary'!E39:AC39,"EF")*100/R39)</f>
        <v>0</v>
      </c>
      <c r="AO39">
        <f>IF(R39=0,0,COUNTIF('2023 FR_imgsummary'!E39:AC39,"FF")*100/R39)</f>
        <v>0</v>
      </c>
      <c r="AP39">
        <f>IF(R39=0,0,COUNTIF('2023 FR_imgsummary'!E39:AC39,"IS")*100/R39)</f>
        <v>0</v>
      </c>
      <c r="AQ39">
        <f>IF(R39=0,0,COUNTIF('2023 FR_imgsummary'!E39:AC39,"LC")*100/R39)</f>
        <v>0</v>
      </c>
      <c r="AR39">
        <f>IF(R39=0,0,COUNTIF('2023 FR_imgsummary'!E39:AC39,"MD")*100/R39)</f>
        <v>0</v>
      </c>
      <c r="AS39">
        <f>IF(R39=0,0,COUNTIF('2023 FR_imgsummary'!E39:AC39,"MM")*100/R39)</f>
        <v>0</v>
      </c>
      <c r="AT39">
        <f>IF(R39=0,0,COUNTIF('2023 FR_imgsummary'!E39:AC39,"MAR")*100/R39)</f>
        <v>0</v>
      </c>
      <c r="AU39">
        <f>IF(R39=0,0,COUNTIF('2023 FR_imgsummary'!E39:AC39,"MME")*100/R39)</f>
        <v>0</v>
      </c>
      <c r="AV39">
        <f>IF(R39=0,0,COUNTIF('2023 FR_imgsummary'!E39:AC39,"MILA")*100/R39)</f>
        <v>0</v>
      </c>
      <c r="AW39">
        <f>IF(R39=0,0,COUNTIF('2023 FR_imgsummary'!E39:AC39,"MILC")*100/R39)</f>
        <v>0</v>
      </c>
      <c r="AX39">
        <f>IF(R39=0,0,COUNTIF('2023 FR_imgsummary'!E39:AC39,"MILS")*100/R39)</f>
        <v>0</v>
      </c>
      <c r="AY39">
        <f>IF(R39=0,0,COUNTIF('2023 FR_imgsummary'!E39:AC39,"MA")*100/R39)</f>
        <v>0</v>
      </c>
      <c r="AZ39">
        <f>IF(R39=0,0,COUNTIF('2023 FR_imgsummary'!E39:AC39,"MC")*100/R39)</f>
        <v>0</v>
      </c>
      <c r="BA39">
        <f>IF(R39=0,0,COUNTIF('2023 FR_imgsummary'!E39:AC39,"MFAV")*100/R39)</f>
        <v>0</v>
      </c>
      <c r="BB39">
        <f>IF(R39=0,0,COUNTIF('2023 FR_imgsummary'!E39:AC39,"MFRN")*100/R39)</f>
        <v>0</v>
      </c>
      <c r="BC39">
        <f>IF(R39=0,0,COUNTIF('2023 FR_imgsummary'!E39:AC39,"MAN")*100/R39)</f>
        <v>0</v>
      </c>
      <c r="BD39">
        <f>IF(R39=0,0,COUNTIF('2023 FR_imgsummary'!E39:AC39,"MAL")*100/R39)</f>
        <v>0</v>
      </c>
      <c r="BE39">
        <f>IF(R39=0,0,COUNTIF('2023 FR_imgsummary'!E39:AC39,"MDA")*100/R39)</f>
        <v>0</v>
      </c>
      <c r="BF39">
        <f>IF(R39=0,0,COUNTIF('2023 FR_imgsummary'!E39:AC39,"MF")*100/R39)</f>
        <v>0</v>
      </c>
      <c r="BG39">
        <f>IF(R39=0,0,COUNTIF('2023 FR_imgsummary'!E39:AC39,"ML")*100/R39)</f>
        <v>0</v>
      </c>
      <c r="BH39">
        <f>IF(R39=0,0,COUNTIF('2023 FR_imgsummary'!E39:AC39,"OD")*100/R39)</f>
        <v>0</v>
      </c>
      <c r="BI39">
        <f>IF(R39=0,0,COUNTIF('2023 FR_imgsummary'!E39:AC39,"PA")*100/R39)</f>
        <v>0</v>
      </c>
      <c r="BJ39">
        <f>IF(R39=0,0,COUNTIF('2023 FR_imgsummary'!E39:AC39,"PB")*100/R39)</f>
        <v>0</v>
      </c>
      <c r="BK39">
        <f>IF(R39=0,0,COUNTIF('2023 FR_imgsummary'!E39:AC39,"PD")*100/R39)</f>
        <v>0</v>
      </c>
      <c r="BL39">
        <f>IF(R39=0,0,COUNTIF('2023 FR_imgsummary'!E39:AC39,"PF")*100/R39)</f>
        <v>0</v>
      </c>
      <c r="BM39">
        <f>IF(R39=0,0,COUNTIF('2023 FR_imgsummary'!E39:AC39,"PP")*100/R39)</f>
        <v>0</v>
      </c>
      <c r="BN39">
        <f>IF(R39=0,0,COUNTIF('2023 FR_imgsummary'!E39:AC39,"SC")*100/R39)</f>
        <v>0</v>
      </c>
      <c r="BO39">
        <f>IF(R39=0,0,COUNTIF('2023 FR_imgsummary'!E39:AC39,"SL")*100/R39)</f>
        <v>0</v>
      </c>
      <c r="BP39">
        <f>IF(R39=0,0,COUNTIF('2023 FR_imgsummary'!E39:AC39,"SR")*100/R39)</f>
        <v>0</v>
      </c>
      <c r="BQ39" s="31">
        <f>IF(R39=0,0,COUNTIF('2023 FR_imgsummary'!E39:AC39,"SS")*100/R39)</f>
        <v>4.3478260869565215</v>
      </c>
      <c r="BR39">
        <f>IF(R39=0,0,COUNTIF('2023 FR_imgsummary'!E39:AC39,"SB")*100/R39)</f>
        <v>0</v>
      </c>
      <c r="BS39">
        <f>IF(R39=0,0,COUNTIF('2023 FR_imgsummary'!E39:AC39,"SH")*100/R39)</f>
        <v>0</v>
      </c>
      <c r="BT39">
        <f>IF(R39=0,0,COUNTIF('2023 FR_imgsummary'!E39:AC39,"SM")*100/R39)</f>
        <v>0</v>
      </c>
      <c r="BU39">
        <f>IF(R39=0,0,COUNTIF('2023 FR_imgsummary'!E39:AC39,"TA")*100/R39)</f>
        <v>0</v>
      </c>
      <c r="BW39">
        <f>IF(R39=0,0,COUNTIF('2023 FR_imgsummary'!E39:AC39,"BRI")*100/R39)</f>
        <v>0</v>
      </c>
      <c r="BX39">
        <f>IF(R39=0,0,COUNTIF('2023 FR_imgsummary'!E39:AC39,"ERY")*100/R39)</f>
        <v>0</v>
      </c>
      <c r="BY39">
        <f>IF(R39=0,0,COUNTIF('2023 FR_imgsummary'!E39:AC39,"EUN")*100/R39)</f>
        <v>0</v>
      </c>
      <c r="BZ39">
        <f>IF(R39=0,0,COUNTIF('2023 FR_imgsummary'!E39:AC39,"GORG")*100/R39)</f>
        <v>0</v>
      </c>
      <c r="CA39">
        <f>IF(R39=0,0,COUNTIF('2023 FR_imgsummary'!E39:AC39,"ICIL")*100/R39)</f>
        <v>0</v>
      </c>
      <c r="CB39">
        <f>IF(R39=0,0,COUNTIF('2023 FR_imgsummary'!E39:AC39,"MUR")*100/R39)</f>
        <v>0</v>
      </c>
      <c r="CC39">
        <f>IF(R39=0,0,COUNTIF('2023 FR_imgsummary'!E39:AC39,"MOPS")*100/R39)</f>
        <v>0</v>
      </c>
      <c r="CD39">
        <f>IF(R39=0,0,COUNTIF('2023 FR_imgsummary'!E39:AC39,"PAURA")*100/R39)</f>
        <v>0</v>
      </c>
      <c r="CE39">
        <f>IF(R39=0,0,COUNTIF('2023 FR_imgsummary'!E39:AC39,"PRELA")*100/R39)</f>
        <v>0</v>
      </c>
      <c r="CF39">
        <f>IF(R39=0,0,COUNTIF('2023 FR_imgsummary'!E39:AC39,"PSDP")*100/R39)</f>
        <v>0</v>
      </c>
      <c r="CG39">
        <f>IF(R39=0,0,COUNTIF('2023 FR_imgsummary'!E39:AC39,"PSPT")*100/R39)</f>
        <v>0</v>
      </c>
      <c r="CH39">
        <f>IF(R39=0,0,COUNTIF('2023 FR_imgsummary'!E39:AC39,"PTER")*100/R39)</f>
        <v>0</v>
      </c>
      <c r="CJ39" s="31">
        <f>IF(R39=0,0,COUNTIF('2023 FR_imgsummary'!E39:AC39,"SPO")*100/R39)</f>
        <v>17.391304347826086</v>
      </c>
      <c r="CL39">
        <f>IF(R39=0,0,COUNTIF('2023 FR_imgsummary'!E39:AC39,"PAL")*100/R39)</f>
        <v>0</v>
      </c>
      <c r="CM39">
        <f>IF(R39=0,0,COUNTIF('2023 FR_imgsummary'!E39:AC39,"ZO")*100/R39)</f>
        <v>0</v>
      </c>
      <c r="CO39">
        <f>IF(R39=0,0,COUNTIF('2023 FR_imgsummary'!E39:AC39,"AMP")*100/R39)</f>
        <v>0</v>
      </c>
      <c r="CP39" s="31">
        <f>IF(R39=0,0,COUNTIF('2023 FR_imgsummary'!E39:AC39,"DICT")*100/R39)</f>
        <v>17.391304347826086</v>
      </c>
      <c r="CQ39">
        <f>IF(R39=0,0,COUNTIF('2023 FR_imgsummary'!E39:AC39,"HALI")*100/R39)</f>
        <v>0</v>
      </c>
      <c r="CR39">
        <f>IF(R39=0,0,COUNTIF('2023 FR_imgsummary'!E39:AC39,"LIAG")*100/R39)</f>
        <v>0</v>
      </c>
      <c r="CS39">
        <f>IF(R39=0,0,COUNTIF('2023 FR_imgsummary'!E39:AC39,"LOBO")*100/R39)</f>
        <v>0</v>
      </c>
      <c r="CT39">
        <f>IF(R39=0,0,COUNTIF('2023 FR_imgsummary'!E39:AC39,"MACA")*100/R39)</f>
        <v>0</v>
      </c>
      <c r="CU39">
        <f>IF(R39=0,0,COUNTIF('2023 FR_imgsummary'!E39:AC39,"PAD")*100/R39)</f>
        <v>0</v>
      </c>
      <c r="CV39">
        <f>IF(R39=0,0,COUNTIF('2023 FR_imgsummary'!E39:AC39,"POR")*100/R39)</f>
        <v>0</v>
      </c>
      <c r="CW39">
        <f>IF(R39=0,0,COUNTIF('2023 FR_imgsummary'!E39:AC39,"SARG")*100/R39)</f>
        <v>0</v>
      </c>
      <c r="CX39">
        <f>IF(R39=0,0,COUNTIF('2023 FR_imgsummary'!E39:AC39,"SCHIZ")*100/R39)</f>
        <v>0</v>
      </c>
      <c r="CY39">
        <f>IF(R39=0,0,COUNTIF('2023 FR_imgsummary'!E39:AC39,"STY")*100/R39)</f>
        <v>0</v>
      </c>
      <c r="CZ39">
        <f>IF(R39=0,0,COUNTIF('2023 FR_imgsummary'!E39:AC39,"TURB")*100/R39)</f>
        <v>0</v>
      </c>
      <c r="DA39" s="31">
        <f>IF(R39=0,0,COUNTIF('2023 FR_imgsummary'!E39:AC39,"TURF")*100/R39)</f>
        <v>17.391304347826086</v>
      </c>
      <c r="DB39">
        <f>IF(R39=0,0,COUNTIF('2023 FR_imgsummary'!E39:AC39,"WRAN")*100/R39)</f>
        <v>0</v>
      </c>
      <c r="DD39">
        <f>IF(R39=0,0,COUNTIF('2023 FR_imgsummary'!E39:AC39,"ASC")*100/R39)</f>
        <v>0</v>
      </c>
      <c r="DE39">
        <f>IF(R39=0,0,COUNTIF('2023 FR_imgsummary'!E39:AC39,"O")*100/R39)</f>
        <v>0</v>
      </c>
      <c r="DG39">
        <f>IF(R39=0,0,COUNTIF('2023 FR_imgsummary'!E39:AC39,"DCA")*100/R39)</f>
        <v>0</v>
      </c>
      <c r="DH39">
        <f>IF(R39=0,0,COUNTIF('2023 FR_imgsummary'!E39:AC39,"DG")*100/R39)</f>
        <v>0</v>
      </c>
      <c r="DI39">
        <f>IF(R39=0,0,COUNTIF('2023 FR_imgsummary'!E39:AC39,"ODC")*100/R39)</f>
        <v>0</v>
      </c>
      <c r="DJ39">
        <f>IF(R39=0,0,COUNTIF('2023 FR_imgsummary'!E39:AC39,"RDC")*100/R39)</f>
        <v>0</v>
      </c>
      <c r="DL39">
        <f>IF(R39=0,0,COUNTIF('2023 FR_imgsummary'!E39:AC39,"CALG")*100/R39)</f>
        <v>0</v>
      </c>
      <c r="DN39">
        <f>IF(R39=0,0,COUNTIF('2023 FR_imgsummary'!E39:AC39,"DCOR")*100/R39)</f>
        <v>0</v>
      </c>
      <c r="DP39">
        <f>IF(R39=0,0,COUNTIF('2023 FR_imgsummary'!E39:AC39,"P")*100/R39)</f>
        <v>0</v>
      </c>
      <c r="DQ39">
        <f>IF(R39=0,0,COUNTIF('2023 FR_imgsummary'!E39:AC39,"R")*100/R39)</f>
        <v>0</v>
      </c>
      <c r="DR39" s="31">
        <f>IF(R39=0,0,COUNTIF('2023 FR_imgsummary'!E39:AC39,"S")*100/R39)</f>
        <v>39.130434782608695</v>
      </c>
      <c r="DT39" s="31">
        <f>IF(R39=0,0,COUNTIF('2023 FR_imgsummary'!E39:AC39,"UNK")*100/R39)</f>
        <v>4.3478260869565215</v>
      </c>
      <c r="DV39">
        <f>COUNTIF('2023 FR_imgsummary'!E39:AC39,"SHAD")*100/25</f>
        <v>0</v>
      </c>
      <c r="DW39">
        <f>COUNTIF('2023 FR_imgsummary'!E39:AC39,"TAPE")*100/25</f>
        <v>0</v>
      </c>
      <c r="DX39" s="31">
        <f>COUNTIF('2023 FR_imgsummary'!E39:AC39,"WAND")*100/25</f>
        <v>8</v>
      </c>
      <c r="DZ39">
        <f>IF(R39=0,0,COUNTIF('2023 FR_imgsummary'!BC39:CA39,"ASP")*100/R39)</f>
        <v>0</v>
      </c>
      <c r="EA39">
        <f>IF(R39=0,0,COUNTIF('2023 FR_imgsummary'!BC39:CA39,"BL")*100/R39)</f>
        <v>0</v>
      </c>
      <c r="EB39">
        <f>IF(R39=0,0,COUNTIF('2023 FR_imgsummary'!BC39:CA39,"BBD")*100/R39)</f>
        <v>0</v>
      </c>
      <c r="EC39">
        <f>IF(R39=0,0,COUNTIF('2023 FR_imgsummary'!BC39:CA39,"OD")*100/R39)</f>
        <v>0</v>
      </c>
      <c r="ED39">
        <f>IF(R39=0,0,COUNTIF('2023 FR_imgsummary'!BC39:CA39,"PLA")*100/R39)</f>
        <v>0</v>
      </c>
      <c r="EE39">
        <f>IF(R39=0,0,COUNTIF('2023 FR_imgsummary'!BC39:CA39,"WBD")*100/R39)</f>
        <v>0</v>
      </c>
      <c r="EF39">
        <f>IF(R39=0,0,COUNTIF('2023 FR_imgsummary'!BC39:CA39,"YBD")*100/R39)</f>
        <v>0</v>
      </c>
    </row>
    <row r="40" spans="1:136" x14ac:dyDescent="0.25">
      <c r="A40">
        <v>38</v>
      </c>
      <c r="B40" t="s">
        <v>143</v>
      </c>
      <c r="F40" s="31">
        <f>IF(R40=0,0,COUNTIF('2023 FR_imgsummary'!AD40:BB40,"C")*100/R40)</f>
        <v>8.3333333333333339</v>
      </c>
      <c r="G40">
        <f>IF(R40=0,0,COUNTIF('2023 FR_imgsummary'!AD40:BB40,"G")*100/R40)</f>
        <v>0</v>
      </c>
      <c r="H40">
        <f>IF(R40=0,0,COUNTIF('2023 FR_imgsummary'!AD40:BB40,"S")*100/R40)</f>
        <v>0</v>
      </c>
      <c r="I40">
        <f>IF(R40=0,0,COUNTIF('2023 FR_imgsummary'!AD40:BB40,"Z")*100/R40)</f>
        <v>0</v>
      </c>
      <c r="J40" s="31">
        <f>IF(R40=0,0,COUNTIF('2023 FR_imgsummary'!AD40:BB40,"MA")*100/R40)</f>
        <v>50</v>
      </c>
      <c r="K40">
        <f>IF(R40=0,0,COUNTIF('2023 FR_imgsummary'!AD40:BB40,"OL")*100/R40)</f>
        <v>0</v>
      </c>
      <c r="L40">
        <f>IF(R40=0,0,COUNTIF('2023 FR_imgsummary'!AD40:BB40,"DCA")*100/R40)</f>
        <v>0</v>
      </c>
      <c r="M40">
        <f>IF(R40=0,0,COUNTIF('2023 FR_imgsummary'!AD40:BB40,"CA")*100/R40)</f>
        <v>0</v>
      </c>
      <c r="N40">
        <f>IF(R40=0,0,COUNTIF('2023 FR_imgsummary'!AD40:BB40,"DC")*100/R40)</f>
        <v>0</v>
      </c>
      <c r="O40" s="31">
        <f>IF(R40=0,0,COUNTIF('2023 FR_imgsummary'!AD40:BB40,"SPR")*100/R40)</f>
        <v>41.666666666666664</v>
      </c>
      <c r="P40">
        <f>IF(R40=0,0,COUNTIF('2023 FR_imgsummary'!AD40:BB40,"U")*100/R40)</f>
        <v>0</v>
      </c>
      <c r="Q40" s="31">
        <f>IF(R40=0,0,COUNTIF('2023 FR_imgsummary'!AD40:BB40,"TWS")*100/R40)</f>
        <v>4.166666666666667</v>
      </c>
      <c r="R40">
        <f>25-COUNTIF('2023 FR_imgsummary'!AD40:BB40,"TWS")</f>
        <v>24</v>
      </c>
      <c r="U40">
        <f>IF(R40=0,0,COUNTIF('2023 FR_imgsummary'!E40:AC40,"AC")*100/R40)</f>
        <v>0</v>
      </c>
      <c r="V40">
        <f>IF(R40=0,0,COUNTIF('2023 FR_imgsummary'!E40:AC40,"AP")*100/R40)</f>
        <v>0</v>
      </c>
      <c r="W40">
        <f>IF(R40=0,0,COUNTIF('2023 FR_imgsummary'!E40:AC40,"APR")*100/R40)</f>
        <v>0</v>
      </c>
      <c r="X40">
        <f>IF(R40=0,0,COUNTIF('2023 FR_imgsummary'!E40:AC40,"AA")*100/R40)</f>
        <v>0</v>
      </c>
      <c r="Y40">
        <f>IF(R40=0,0,COUNTIF('2023 FR_imgsummary'!E40:AC40,"AF")*100/R40)</f>
        <v>0</v>
      </c>
      <c r="Z40">
        <f>IF(R40=0,0,COUNTIF('2023 FR_imgsummary'!E40:AC40,"AG")*100/R40)</f>
        <v>0</v>
      </c>
      <c r="AA40">
        <f>IF(R40=0,0,COUNTIF('2023 FR_imgsummary'!E40:AC40,"AL")*100/R40)</f>
        <v>0</v>
      </c>
      <c r="AB40">
        <f>IF(R40=0,0,COUNTIF('2023 FR_imgsummary'!E40:AC40,"AT")*100/R40)</f>
        <v>0</v>
      </c>
      <c r="AC40">
        <f>IF(R40=0,0,COUNTIF('2023 FR_imgsummary'!E40:AC40,"AU")*100/R40)</f>
        <v>0</v>
      </c>
      <c r="AD40">
        <f>IF(R40=0,0,COUNTIF('2023 FR_imgsummary'!E40:AC40,"CB")*100/R40)</f>
        <v>0</v>
      </c>
      <c r="AE40">
        <f>IF(R40=0,0,COUNTIF('2023 FR_imgsummary'!E40:AC40,"CN")*100/R40)</f>
        <v>0</v>
      </c>
      <c r="AF40">
        <f>IF(R40=0,0,COUNTIF('2023 FR_imgsummary'!E40:AC40,"CORAL")*100/R40)</f>
        <v>0</v>
      </c>
      <c r="AG40">
        <f>IF(R40=0,0,COUNTIF('2023 FR_imgsummary'!E40:AC40,"CORJU")*100/R40)</f>
        <v>0</v>
      </c>
      <c r="AH40">
        <f>IF(R40=0,0,COUNTIF('2023 FR_imgsummary'!E40:AC40,"DCY")*100/R40)</f>
        <v>0</v>
      </c>
      <c r="AI40">
        <f>IF(R40=0,0,COUNTIF('2023 FR_imgsummary'!E40:AC40,"DST")*100/R40)</f>
        <v>0</v>
      </c>
      <c r="AJ40">
        <f>IF(R40=0,0,COUNTIF('2023 FR_imgsummary'!E40:AC40,"DSO")*100/R40)</f>
        <v>0</v>
      </c>
      <c r="AK40">
        <f>IF(R40=0,0,COUNTIF('2023 FR_imgsummary'!E40:AC40,"DC")*100/R40)</f>
        <v>0</v>
      </c>
      <c r="AL40">
        <f>IF(R40=0,0,COUNTIF('2023 FR_imgsummary'!E40:AC40,"DL")*100/R40)</f>
        <v>0</v>
      </c>
      <c r="AM40">
        <f>IF(R40=0,0,COUNTIF('2023 FR_imgsummary'!E40:AC40,"DS")*100/R40)</f>
        <v>0</v>
      </c>
      <c r="AN40">
        <f>IF(R40=0,0,COUNTIF('2023 FR_imgsummary'!E40:AC40,"EF")*100/R40)</f>
        <v>0</v>
      </c>
      <c r="AO40">
        <f>IF(R40=0,0,COUNTIF('2023 FR_imgsummary'!E40:AC40,"FF")*100/R40)</f>
        <v>0</v>
      </c>
      <c r="AP40">
        <f>IF(R40=0,0,COUNTIF('2023 FR_imgsummary'!E40:AC40,"IS")*100/R40)</f>
        <v>0</v>
      </c>
      <c r="AQ40">
        <f>IF(R40=0,0,COUNTIF('2023 FR_imgsummary'!E40:AC40,"LC")*100/R40)</f>
        <v>0</v>
      </c>
      <c r="AR40">
        <f>IF(R40=0,0,COUNTIF('2023 FR_imgsummary'!E40:AC40,"MD")*100/R40)</f>
        <v>0</v>
      </c>
      <c r="AS40">
        <f>IF(R40=0,0,COUNTIF('2023 FR_imgsummary'!E40:AC40,"MM")*100/R40)</f>
        <v>0</v>
      </c>
      <c r="AT40">
        <f>IF(R40=0,0,COUNTIF('2023 FR_imgsummary'!E40:AC40,"MAR")*100/R40)</f>
        <v>0</v>
      </c>
      <c r="AU40">
        <f>IF(R40=0,0,COUNTIF('2023 FR_imgsummary'!E40:AC40,"MME")*100/R40)</f>
        <v>0</v>
      </c>
      <c r="AV40">
        <f>IF(R40=0,0,COUNTIF('2023 FR_imgsummary'!E40:AC40,"MILA")*100/R40)</f>
        <v>0</v>
      </c>
      <c r="AW40">
        <f>IF(R40=0,0,COUNTIF('2023 FR_imgsummary'!E40:AC40,"MILC")*100/R40)</f>
        <v>0</v>
      </c>
      <c r="AX40">
        <f>IF(R40=0,0,COUNTIF('2023 FR_imgsummary'!E40:AC40,"MILS")*100/R40)</f>
        <v>0</v>
      </c>
      <c r="AY40">
        <f>IF(R40=0,0,COUNTIF('2023 FR_imgsummary'!E40:AC40,"MA")*100/R40)</f>
        <v>0</v>
      </c>
      <c r="AZ40">
        <f>IF(R40=0,0,COUNTIF('2023 FR_imgsummary'!E40:AC40,"MC")*100/R40)</f>
        <v>0</v>
      </c>
      <c r="BA40">
        <f>IF(R40=0,0,COUNTIF('2023 FR_imgsummary'!E40:AC40,"MFAV")*100/R40)</f>
        <v>0</v>
      </c>
      <c r="BB40">
        <f>IF(R40=0,0,COUNTIF('2023 FR_imgsummary'!E40:AC40,"MFRN")*100/R40)</f>
        <v>0</v>
      </c>
      <c r="BC40">
        <f>IF(R40=0,0,COUNTIF('2023 FR_imgsummary'!E40:AC40,"MAN")*100/R40)</f>
        <v>0</v>
      </c>
      <c r="BD40">
        <f>IF(R40=0,0,COUNTIF('2023 FR_imgsummary'!E40:AC40,"MAL")*100/R40)</f>
        <v>0</v>
      </c>
      <c r="BE40">
        <f>IF(R40=0,0,COUNTIF('2023 FR_imgsummary'!E40:AC40,"MDA")*100/R40)</f>
        <v>0</v>
      </c>
      <c r="BF40">
        <f>IF(R40=0,0,COUNTIF('2023 FR_imgsummary'!E40:AC40,"MF")*100/R40)</f>
        <v>0</v>
      </c>
      <c r="BG40">
        <f>IF(R40=0,0,COUNTIF('2023 FR_imgsummary'!E40:AC40,"ML")*100/R40)</f>
        <v>0</v>
      </c>
      <c r="BH40">
        <f>IF(R40=0,0,COUNTIF('2023 FR_imgsummary'!E40:AC40,"OD")*100/R40)</f>
        <v>0</v>
      </c>
      <c r="BI40">
        <f>IF(R40=0,0,COUNTIF('2023 FR_imgsummary'!E40:AC40,"PA")*100/R40)</f>
        <v>0</v>
      </c>
      <c r="BJ40">
        <f>IF(R40=0,0,COUNTIF('2023 FR_imgsummary'!E40:AC40,"PB")*100/R40)</f>
        <v>0</v>
      </c>
      <c r="BK40">
        <f>IF(R40=0,0,COUNTIF('2023 FR_imgsummary'!E40:AC40,"PD")*100/R40)</f>
        <v>0</v>
      </c>
      <c r="BL40">
        <f>IF(R40=0,0,COUNTIF('2023 FR_imgsummary'!E40:AC40,"PF")*100/R40)</f>
        <v>0</v>
      </c>
      <c r="BM40">
        <f>IF(R40=0,0,COUNTIF('2023 FR_imgsummary'!E40:AC40,"PP")*100/R40)</f>
        <v>0</v>
      </c>
      <c r="BN40">
        <f>IF(R40=0,0,COUNTIF('2023 FR_imgsummary'!E40:AC40,"SC")*100/R40)</f>
        <v>0</v>
      </c>
      <c r="BO40">
        <f>IF(R40=0,0,COUNTIF('2023 FR_imgsummary'!E40:AC40,"SL")*100/R40)</f>
        <v>0</v>
      </c>
      <c r="BP40">
        <f>IF(R40=0,0,COUNTIF('2023 FR_imgsummary'!E40:AC40,"SR")*100/R40)</f>
        <v>0</v>
      </c>
      <c r="BQ40" s="31">
        <f>IF(R40=0,0,COUNTIF('2023 FR_imgsummary'!E40:AC40,"SS")*100/R40)</f>
        <v>8.3333333333333339</v>
      </c>
      <c r="BR40">
        <f>IF(R40=0,0,COUNTIF('2023 FR_imgsummary'!E40:AC40,"SB")*100/R40)</f>
        <v>0</v>
      </c>
      <c r="BS40">
        <f>IF(R40=0,0,COUNTIF('2023 FR_imgsummary'!E40:AC40,"SH")*100/R40)</f>
        <v>0</v>
      </c>
      <c r="BT40">
        <f>IF(R40=0,0,COUNTIF('2023 FR_imgsummary'!E40:AC40,"SM")*100/R40)</f>
        <v>0</v>
      </c>
      <c r="BU40">
        <f>IF(R40=0,0,COUNTIF('2023 FR_imgsummary'!E40:AC40,"TA")*100/R40)</f>
        <v>0</v>
      </c>
      <c r="BW40">
        <f>IF(R40=0,0,COUNTIF('2023 FR_imgsummary'!E40:AC40,"BRI")*100/R40)</f>
        <v>0</v>
      </c>
      <c r="BX40">
        <f>IF(R40=0,0,COUNTIF('2023 FR_imgsummary'!E40:AC40,"ERY")*100/R40)</f>
        <v>0</v>
      </c>
      <c r="BY40">
        <f>IF(R40=0,0,COUNTIF('2023 FR_imgsummary'!E40:AC40,"EUN")*100/R40)</f>
        <v>0</v>
      </c>
      <c r="BZ40">
        <f>IF(R40=0,0,COUNTIF('2023 FR_imgsummary'!E40:AC40,"GORG")*100/R40)</f>
        <v>0</v>
      </c>
      <c r="CA40">
        <f>IF(R40=0,0,COUNTIF('2023 FR_imgsummary'!E40:AC40,"ICIL")*100/R40)</f>
        <v>0</v>
      </c>
      <c r="CB40">
        <f>IF(R40=0,0,COUNTIF('2023 FR_imgsummary'!E40:AC40,"MUR")*100/R40)</f>
        <v>0</v>
      </c>
      <c r="CC40">
        <f>IF(R40=0,0,COUNTIF('2023 FR_imgsummary'!E40:AC40,"MOPS")*100/R40)</f>
        <v>0</v>
      </c>
      <c r="CD40">
        <f>IF(R40=0,0,COUNTIF('2023 FR_imgsummary'!E40:AC40,"PAURA")*100/R40)</f>
        <v>0</v>
      </c>
      <c r="CE40">
        <f>IF(R40=0,0,COUNTIF('2023 FR_imgsummary'!E40:AC40,"PRELA")*100/R40)</f>
        <v>0</v>
      </c>
      <c r="CF40">
        <f>IF(R40=0,0,COUNTIF('2023 FR_imgsummary'!E40:AC40,"PSDP")*100/R40)</f>
        <v>0</v>
      </c>
      <c r="CG40">
        <f>IF(R40=0,0,COUNTIF('2023 FR_imgsummary'!E40:AC40,"PSPT")*100/R40)</f>
        <v>0</v>
      </c>
      <c r="CH40">
        <f>IF(R40=0,0,COUNTIF('2023 FR_imgsummary'!E40:AC40,"PTER")*100/R40)</f>
        <v>0</v>
      </c>
      <c r="CJ40">
        <f>IF(R40=0,0,COUNTIF('2023 FR_imgsummary'!E40:AC40,"SPO")*100/R40)</f>
        <v>0</v>
      </c>
      <c r="CL40">
        <f>IF(R40=0,0,COUNTIF('2023 FR_imgsummary'!E40:AC40,"PAL")*100/R40)</f>
        <v>0</v>
      </c>
      <c r="CM40">
        <f>IF(R40=0,0,COUNTIF('2023 FR_imgsummary'!E40:AC40,"ZO")*100/R40)</f>
        <v>0</v>
      </c>
      <c r="CO40">
        <f>IF(R40=0,0,COUNTIF('2023 FR_imgsummary'!E40:AC40,"AMP")*100/R40)</f>
        <v>0</v>
      </c>
      <c r="CP40" s="31">
        <f>IF(R40=0,0,COUNTIF('2023 FR_imgsummary'!E40:AC40,"DICT")*100/R40)</f>
        <v>33.333333333333336</v>
      </c>
      <c r="CQ40">
        <f>IF(R40=0,0,COUNTIF('2023 FR_imgsummary'!E40:AC40,"HALI")*100/R40)</f>
        <v>0</v>
      </c>
      <c r="CR40">
        <f>IF(R40=0,0,COUNTIF('2023 FR_imgsummary'!E40:AC40,"LIAG")*100/R40)</f>
        <v>0</v>
      </c>
      <c r="CS40">
        <f>IF(R40=0,0,COUNTIF('2023 FR_imgsummary'!E40:AC40,"LOBO")*100/R40)</f>
        <v>0</v>
      </c>
      <c r="CT40">
        <f>IF(R40=0,0,COUNTIF('2023 FR_imgsummary'!E40:AC40,"MACA")*100/R40)</f>
        <v>0</v>
      </c>
      <c r="CU40">
        <f>IF(R40=0,0,COUNTIF('2023 FR_imgsummary'!E40:AC40,"PAD")*100/R40)</f>
        <v>0</v>
      </c>
      <c r="CV40">
        <f>IF(R40=0,0,COUNTIF('2023 FR_imgsummary'!E40:AC40,"POR")*100/R40)</f>
        <v>0</v>
      </c>
      <c r="CW40">
        <f>IF(R40=0,0,COUNTIF('2023 FR_imgsummary'!E40:AC40,"SARG")*100/R40)</f>
        <v>0</v>
      </c>
      <c r="CX40">
        <f>IF(R40=0,0,COUNTIF('2023 FR_imgsummary'!E40:AC40,"SCHIZ")*100/R40)</f>
        <v>0</v>
      </c>
      <c r="CY40">
        <f>IF(R40=0,0,COUNTIF('2023 FR_imgsummary'!E40:AC40,"STY")*100/R40)</f>
        <v>0</v>
      </c>
      <c r="CZ40">
        <f>IF(R40=0,0,COUNTIF('2023 FR_imgsummary'!E40:AC40,"TURB")*100/R40)</f>
        <v>0</v>
      </c>
      <c r="DA40" s="31">
        <f>IF(R40=0,0,COUNTIF('2023 FR_imgsummary'!E40:AC40,"TURF")*100/R40)</f>
        <v>16.666666666666668</v>
      </c>
      <c r="DB40">
        <f>IF(R40=0,0,COUNTIF('2023 FR_imgsummary'!E40:AC40,"WRAN")*100/R40)</f>
        <v>0</v>
      </c>
      <c r="DD40">
        <f>IF(R40=0,0,COUNTIF('2023 FR_imgsummary'!E40:AC40,"ASC")*100/R40)</f>
        <v>0</v>
      </c>
      <c r="DE40">
        <f>IF(R40=0,0,COUNTIF('2023 FR_imgsummary'!E40:AC40,"O")*100/R40)</f>
        <v>0</v>
      </c>
      <c r="DG40">
        <f>IF(R40=0,0,COUNTIF('2023 FR_imgsummary'!E40:AC40,"DCA")*100/R40)</f>
        <v>0</v>
      </c>
      <c r="DH40">
        <f>IF(R40=0,0,COUNTIF('2023 FR_imgsummary'!E40:AC40,"DG")*100/R40)</f>
        <v>0</v>
      </c>
      <c r="DI40">
        <f>IF(R40=0,0,COUNTIF('2023 FR_imgsummary'!E40:AC40,"ODC")*100/R40)</f>
        <v>0</v>
      </c>
      <c r="DJ40">
        <f>IF(R40=0,0,COUNTIF('2023 FR_imgsummary'!E40:AC40,"RDC")*100/R40)</f>
        <v>0</v>
      </c>
      <c r="DL40">
        <f>IF(R40=0,0,COUNTIF('2023 FR_imgsummary'!E40:AC40,"CALG")*100/R40)</f>
        <v>0</v>
      </c>
      <c r="DN40">
        <f>IF(R40=0,0,COUNTIF('2023 FR_imgsummary'!E40:AC40,"DCOR")*100/R40)</f>
        <v>0</v>
      </c>
      <c r="DP40" s="31">
        <f>IF(R40=0,0,COUNTIF('2023 FR_imgsummary'!E40:AC40,"P")*100/R40)</f>
        <v>33.333333333333336</v>
      </c>
      <c r="DQ40">
        <f>IF(R40=0,0,COUNTIF('2023 FR_imgsummary'!E40:AC40,"R")*100/R40)</f>
        <v>0</v>
      </c>
      <c r="DR40" s="31">
        <f>IF(R40=0,0,COUNTIF('2023 FR_imgsummary'!E40:AC40,"S")*100/R40)</f>
        <v>8.3333333333333339</v>
      </c>
      <c r="DT40">
        <f>IF(R40=0,0,COUNTIF('2023 FR_imgsummary'!E40:AC40,"UNK")*100/R40)</f>
        <v>0</v>
      </c>
      <c r="DV40">
        <f>COUNTIF('2023 FR_imgsummary'!E40:AC40,"SHAD")*100/25</f>
        <v>0</v>
      </c>
      <c r="DW40">
        <f>COUNTIF('2023 FR_imgsummary'!E40:AC40,"TAPE")*100/25</f>
        <v>0</v>
      </c>
      <c r="DX40" s="31">
        <f>COUNTIF('2023 FR_imgsummary'!E40:AC40,"WAND")*100/25</f>
        <v>4</v>
      </c>
      <c r="DZ40">
        <f>IF(R40=0,0,COUNTIF('2023 FR_imgsummary'!BC40:CA40,"ASP")*100/R40)</f>
        <v>0</v>
      </c>
      <c r="EA40">
        <f>IF(R40=0,0,COUNTIF('2023 FR_imgsummary'!BC40:CA40,"BL")*100/R40)</f>
        <v>0</v>
      </c>
      <c r="EB40">
        <f>IF(R40=0,0,COUNTIF('2023 FR_imgsummary'!BC40:CA40,"BBD")*100/R40)</f>
        <v>0</v>
      </c>
      <c r="EC40">
        <f>IF(R40=0,0,COUNTIF('2023 FR_imgsummary'!BC40:CA40,"OD")*100/R40)</f>
        <v>0</v>
      </c>
      <c r="ED40">
        <f>IF(R40=0,0,COUNTIF('2023 FR_imgsummary'!BC40:CA40,"PLA")*100/R40)</f>
        <v>0</v>
      </c>
      <c r="EE40">
        <f>IF(R40=0,0,COUNTIF('2023 FR_imgsummary'!BC40:CA40,"WBD")*100/R40)</f>
        <v>0</v>
      </c>
      <c r="EF40">
        <f>IF(R40=0,0,COUNTIF('2023 FR_imgsummary'!BC40:CA40,"YBD")*100/R40)</f>
        <v>0</v>
      </c>
    </row>
    <row r="41" spans="1:136" x14ac:dyDescent="0.25">
      <c r="A41">
        <v>39</v>
      </c>
      <c r="B41" t="s">
        <v>144</v>
      </c>
      <c r="F41" s="31">
        <f>IF(R41=0,0,COUNTIF('2023 FR_imgsummary'!AD41:BB41,"C")*100/R41)</f>
        <v>4</v>
      </c>
      <c r="G41">
        <f>IF(R41=0,0,COUNTIF('2023 FR_imgsummary'!AD41:BB41,"G")*100/R41)</f>
        <v>0</v>
      </c>
      <c r="H41" s="31">
        <f>IF(R41=0,0,COUNTIF('2023 FR_imgsummary'!AD41:BB41,"S")*100/R41)</f>
        <v>16</v>
      </c>
      <c r="I41">
        <f>IF(R41=0,0,COUNTIF('2023 FR_imgsummary'!AD41:BB41,"Z")*100/R41)</f>
        <v>0</v>
      </c>
      <c r="J41" s="31">
        <f>IF(R41=0,0,COUNTIF('2023 FR_imgsummary'!AD41:BB41,"MA")*100/R41)</f>
        <v>40</v>
      </c>
      <c r="K41">
        <f>IF(R41=0,0,COUNTIF('2023 FR_imgsummary'!AD41:BB41,"OL")*100/R41)</f>
        <v>0</v>
      </c>
      <c r="L41">
        <f>IF(R41=0,0,COUNTIF('2023 FR_imgsummary'!AD41:BB41,"DCA")*100/R41)</f>
        <v>0</v>
      </c>
      <c r="M41">
        <f>IF(R41=0,0,COUNTIF('2023 FR_imgsummary'!AD41:BB41,"CA")*100/R41)</f>
        <v>0</v>
      </c>
      <c r="N41">
        <f>IF(R41=0,0,COUNTIF('2023 FR_imgsummary'!AD41:BB41,"DC")*100/R41)</f>
        <v>0</v>
      </c>
      <c r="O41" s="31">
        <f>IF(R41=0,0,COUNTIF('2023 FR_imgsummary'!AD41:BB41,"SPR")*100/R41)</f>
        <v>40</v>
      </c>
      <c r="P41">
        <f>IF(R41=0,0,COUNTIF('2023 FR_imgsummary'!AD41:BB41,"U")*100/R41)</f>
        <v>0</v>
      </c>
      <c r="Q41">
        <f>IF(R41=0,0,COUNTIF('2023 FR_imgsummary'!AD41:BB41,"TWS")*100/R41)</f>
        <v>0</v>
      </c>
      <c r="R41">
        <f>25-COUNTIF('2023 FR_imgsummary'!AD41:BB41,"TWS")</f>
        <v>25</v>
      </c>
      <c r="U41">
        <f>IF(R41=0,0,COUNTIF('2023 FR_imgsummary'!E41:AC41,"AC")*100/R41)</f>
        <v>0</v>
      </c>
      <c r="V41">
        <f>IF(R41=0,0,COUNTIF('2023 FR_imgsummary'!E41:AC41,"AP")*100/R41)</f>
        <v>0</v>
      </c>
      <c r="W41">
        <f>IF(R41=0,0,COUNTIF('2023 FR_imgsummary'!E41:AC41,"APR")*100/R41)</f>
        <v>0</v>
      </c>
      <c r="X41">
        <f>IF(R41=0,0,COUNTIF('2023 FR_imgsummary'!E41:AC41,"AA")*100/R41)</f>
        <v>0</v>
      </c>
      <c r="Y41">
        <f>IF(R41=0,0,COUNTIF('2023 FR_imgsummary'!E41:AC41,"AF")*100/R41)</f>
        <v>0</v>
      </c>
      <c r="Z41">
        <f>IF(R41=0,0,COUNTIF('2023 FR_imgsummary'!E41:AC41,"AG")*100/R41)</f>
        <v>0</v>
      </c>
      <c r="AA41">
        <f>IF(R41=0,0,COUNTIF('2023 FR_imgsummary'!E41:AC41,"AL")*100/R41)</f>
        <v>0</v>
      </c>
      <c r="AB41">
        <f>IF(R41=0,0,COUNTIF('2023 FR_imgsummary'!E41:AC41,"AT")*100/R41)</f>
        <v>0</v>
      </c>
      <c r="AC41">
        <f>IF(R41=0,0,COUNTIF('2023 FR_imgsummary'!E41:AC41,"AU")*100/R41)</f>
        <v>0</v>
      </c>
      <c r="AD41">
        <f>IF(R41=0,0,COUNTIF('2023 FR_imgsummary'!E41:AC41,"CB")*100/R41)</f>
        <v>0</v>
      </c>
      <c r="AE41">
        <f>IF(R41=0,0,COUNTIF('2023 FR_imgsummary'!E41:AC41,"CN")*100/R41)</f>
        <v>0</v>
      </c>
      <c r="AF41">
        <f>IF(R41=0,0,COUNTIF('2023 FR_imgsummary'!E41:AC41,"CORAL")*100/R41)</f>
        <v>0</v>
      </c>
      <c r="AG41">
        <f>IF(R41=0,0,COUNTIF('2023 FR_imgsummary'!E41:AC41,"CORJU")*100/R41)</f>
        <v>0</v>
      </c>
      <c r="AH41">
        <f>IF(R41=0,0,COUNTIF('2023 FR_imgsummary'!E41:AC41,"DCY")*100/R41)</f>
        <v>0</v>
      </c>
      <c r="AI41">
        <f>IF(R41=0,0,COUNTIF('2023 FR_imgsummary'!E41:AC41,"DST")*100/R41)</f>
        <v>0</v>
      </c>
      <c r="AJ41">
        <f>IF(R41=0,0,COUNTIF('2023 FR_imgsummary'!E41:AC41,"DSO")*100/R41)</f>
        <v>0</v>
      </c>
      <c r="AK41">
        <f>IF(R41=0,0,COUNTIF('2023 FR_imgsummary'!E41:AC41,"DC")*100/R41)</f>
        <v>0</v>
      </c>
      <c r="AL41">
        <f>IF(R41=0,0,COUNTIF('2023 FR_imgsummary'!E41:AC41,"DL")*100/R41)</f>
        <v>0</v>
      </c>
      <c r="AM41">
        <f>IF(R41=0,0,COUNTIF('2023 FR_imgsummary'!E41:AC41,"DS")*100/R41)</f>
        <v>0</v>
      </c>
      <c r="AN41">
        <f>IF(R41=0,0,COUNTIF('2023 FR_imgsummary'!E41:AC41,"EF")*100/R41)</f>
        <v>0</v>
      </c>
      <c r="AO41">
        <f>IF(R41=0,0,COUNTIF('2023 FR_imgsummary'!E41:AC41,"FF")*100/R41)</f>
        <v>0</v>
      </c>
      <c r="AP41">
        <f>IF(R41=0,0,COUNTIF('2023 FR_imgsummary'!E41:AC41,"IS")*100/R41)</f>
        <v>0</v>
      </c>
      <c r="AQ41">
        <f>IF(R41=0,0,COUNTIF('2023 FR_imgsummary'!E41:AC41,"LC")*100/R41)</f>
        <v>0</v>
      </c>
      <c r="AR41">
        <f>IF(R41=0,0,COUNTIF('2023 FR_imgsummary'!E41:AC41,"MD")*100/R41)</f>
        <v>0</v>
      </c>
      <c r="AS41">
        <f>IF(R41=0,0,COUNTIF('2023 FR_imgsummary'!E41:AC41,"MM")*100/R41)</f>
        <v>0</v>
      </c>
      <c r="AT41">
        <f>IF(R41=0,0,COUNTIF('2023 FR_imgsummary'!E41:AC41,"MAR")*100/R41)</f>
        <v>0</v>
      </c>
      <c r="AU41">
        <f>IF(R41=0,0,COUNTIF('2023 FR_imgsummary'!E41:AC41,"MME")*100/R41)</f>
        <v>0</v>
      </c>
      <c r="AV41">
        <f>IF(R41=0,0,COUNTIF('2023 FR_imgsummary'!E41:AC41,"MILA")*100/R41)</f>
        <v>0</v>
      </c>
      <c r="AW41">
        <f>IF(R41=0,0,COUNTIF('2023 FR_imgsummary'!E41:AC41,"MILC")*100/R41)</f>
        <v>0</v>
      </c>
      <c r="AX41">
        <f>IF(R41=0,0,COUNTIF('2023 FR_imgsummary'!E41:AC41,"MILS")*100/R41)</f>
        <v>0</v>
      </c>
      <c r="AY41">
        <f>IF(R41=0,0,COUNTIF('2023 FR_imgsummary'!E41:AC41,"MA")*100/R41)</f>
        <v>0</v>
      </c>
      <c r="AZ41">
        <f>IF(R41=0,0,COUNTIF('2023 FR_imgsummary'!E41:AC41,"MC")*100/R41)</f>
        <v>0</v>
      </c>
      <c r="BA41">
        <f>IF(R41=0,0,COUNTIF('2023 FR_imgsummary'!E41:AC41,"MFAV")*100/R41)</f>
        <v>0</v>
      </c>
      <c r="BB41">
        <f>IF(R41=0,0,COUNTIF('2023 FR_imgsummary'!E41:AC41,"MFRN")*100/R41)</f>
        <v>0</v>
      </c>
      <c r="BC41">
        <f>IF(R41=0,0,COUNTIF('2023 FR_imgsummary'!E41:AC41,"MAN")*100/R41)</f>
        <v>0</v>
      </c>
      <c r="BD41">
        <f>IF(R41=0,0,COUNTIF('2023 FR_imgsummary'!E41:AC41,"MAL")*100/R41)</f>
        <v>0</v>
      </c>
      <c r="BE41">
        <f>IF(R41=0,0,COUNTIF('2023 FR_imgsummary'!E41:AC41,"MDA")*100/R41)</f>
        <v>0</v>
      </c>
      <c r="BF41">
        <f>IF(R41=0,0,COUNTIF('2023 FR_imgsummary'!E41:AC41,"MF")*100/R41)</f>
        <v>0</v>
      </c>
      <c r="BG41">
        <f>IF(R41=0,0,COUNTIF('2023 FR_imgsummary'!E41:AC41,"ML")*100/R41)</f>
        <v>0</v>
      </c>
      <c r="BH41">
        <f>IF(R41=0,0,COUNTIF('2023 FR_imgsummary'!E41:AC41,"OD")*100/R41)</f>
        <v>0</v>
      </c>
      <c r="BI41">
        <f>IF(R41=0,0,COUNTIF('2023 FR_imgsummary'!E41:AC41,"PA")*100/R41)</f>
        <v>0</v>
      </c>
      <c r="BJ41">
        <f>IF(R41=0,0,COUNTIF('2023 FR_imgsummary'!E41:AC41,"PB")*100/R41)</f>
        <v>0</v>
      </c>
      <c r="BK41">
        <f>IF(R41=0,0,COUNTIF('2023 FR_imgsummary'!E41:AC41,"PD")*100/R41)</f>
        <v>0</v>
      </c>
      <c r="BL41">
        <f>IF(R41=0,0,COUNTIF('2023 FR_imgsummary'!E41:AC41,"PF")*100/R41)</f>
        <v>0</v>
      </c>
      <c r="BM41">
        <f>IF(R41=0,0,COUNTIF('2023 FR_imgsummary'!E41:AC41,"PP")*100/R41)</f>
        <v>0</v>
      </c>
      <c r="BN41">
        <f>IF(R41=0,0,COUNTIF('2023 FR_imgsummary'!E41:AC41,"SC")*100/R41)</f>
        <v>0</v>
      </c>
      <c r="BO41">
        <f>IF(R41=0,0,COUNTIF('2023 FR_imgsummary'!E41:AC41,"SL")*100/R41)</f>
        <v>0</v>
      </c>
      <c r="BP41">
        <f>IF(R41=0,0,COUNTIF('2023 FR_imgsummary'!E41:AC41,"SR")*100/R41)</f>
        <v>0</v>
      </c>
      <c r="BQ41" s="31">
        <f>IF(R41=0,0,COUNTIF('2023 FR_imgsummary'!E41:AC41,"SS")*100/R41)</f>
        <v>4</v>
      </c>
      <c r="BR41">
        <f>IF(R41=0,0,COUNTIF('2023 FR_imgsummary'!E41:AC41,"SB")*100/R41)</f>
        <v>0</v>
      </c>
      <c r="BS41">
        <f>IF(R41=0,0,COUNTIF('2023 FR_imgsummary'!E41:AC41,"SH")*100/R41)</f>
        <v>0</v>
      </c>
      <c r="BT41">
        <f>IF(R41=0,0,COUNTIF('2023 FR_imgsummary'!E41:AC41,"SM")*100/R41)</f>
        <v>0</v>
      </c>
      <c r="BU41">
        <f>IF(R41=0,0,COUNTIF('2023 FR_imgsummary'!E41:AC41,"TA")*100/R41)</f>
        <v>0</v>
      </c>
      <c r="BW41">
        <f>IF(R41=0,0,COUNTIF('2023 FR_imgsummary'!E41:AC41,"BRI")*100/R41)</f>
        <v>0</v>
      </c>
      <c r="BX41">
        <f>IF(R41=0,0,COUNTIF('2023 FR_imgsummary'!E41:AC41,"ERY")*100/R41)</f>
        <v>0</v>
      </c>
      <c r="BY41">
        <f>IF(R41=0,0,COUNTIF('2023 FR_imgsummary'!E41:AC41,"EUN")*100/R41)</f>
        <v>0</v>
      </c>
      <c r="BZ41">
        <f>IF(R41=0,0,COUNTIF('2023 FR_imgsummary'!E41:AC41,"GORG")*100/R41)</f>
        <v>0</v>
      </c>
      <c r="CA41">
        <f>IF(R41=0,0,COUNTIF('2023 FR_imgsummary'!E41:AC41,"ICIL")*100/R41)</f>
        <v>0</v>
      </c>
      <c r="CB41">
        <f>IF(R41=0,0,COUNTIF('2023 FR_imgsummary'!E41:AC41,"MUR")*100/R41)</f>
        <v>0</v>
      </c>
      <c r="CC41">
        <f>IF(R41=0,0,COUNTIF('2023 FR_imgsummary'!E41:AC41,"MOPS")*100/R41)</f>
        <v>0</v>
      </c>
      <c r="CD41">
        <f>IF(R41=0,0,COUNTIF('2023 FR_imgsummary'!E41:AC41,"PAURA")*100/R41)</f>
        <v>0</v>
      </c>
      <c r="CE41">
        <f>IF(R41=0,0,COUNTIF('2023 FR_imgsummary'!E41:AC41,"PRELA")*100/R41)</f>
        <v>0</v>
      </c>
      <c r="CF41">
        <f>IF(R41=0,0,COUNTIF('2023 FR_imgsummary'!E41:AC41,"PSDP")*100/R41)</f>
        <v>0</v>
      </c>
      <c r="CG41">
        <f>IF(R41=0,0,COUNTIF('2023 FR_imgsummary'!E41:AC41,"PSPT")*100/R41)</f>
        <v>0</v>
      </c>
      <c r="CH41">
        <f>IF(R41=0,0,COUNTIF('2023 FR_imgsummary'!E41:AC41,"PTER")*100/R41)</f>
        <v>0</v>
      </c>
      <c r="CJ41" s="31">
        <f>IF(R41=0,0,COUNTIF('2023 FR_imgsummary'!E41:AC41,"SPO")*100/R41)</f>
        <v>16</v>
      </c>
      <c r="CL41">
        <f>IF(R41=0,0,COUNTIF('2023 FR_imgsummary'!E41:AC41,"PAL")*100/R41)</f>
        <v>0</v>
      </c>
      <c r="CM41">
        <f>IF(R41=0,0,COUNTIF('2023 FR_imgsummary'!E41:AC41,"ZO")*100/R41)</f>
        <v>0</v>
      </c>
      <c r="CO41">
        <f>IF(R41=0,0,COUNTIF('2023 FR_imgsummary'!E41:AC41,"AMP")*100/R41)</f>
        <v>0</v>
      </c>
      <c r="CP41" s="31">
        <f>IF(R41=0,0,COUNTIF('2023 FR_imgsummary'!E41:AC41,"DICT")*100/R41)</f>
        <v>20</v>
      </c>
      <c r="CQ41">
        <f>IF(R41=0,0,COUNTIF('2023 FR_imgsummary'!E41:AC41,"HALI")*100/R41)</f>
        <v>0</v>
      </c>
      <c r="CR41">
        <f>IF(R41=0,0,COUNTIF('2023 FR_imgsummary'!E41:AC41,"LIAG")*100/R41)</f>
        <v>0</v>
      </c>
      <c r="CS41">
        <f>IF(R41=0,0,COUNTIF('2023 FR_imgsummary'!E41:AC41,"LOBO")*100/R41)</f>
        <v>0</v>
      </c>
      <c r="CT41">
        <f>IF(R41=0,0,COUNTIF('2023 FR_imgsummary'!E41:AC41,"MACA")*100/R41)</f>
        <v>0</v>
      </c>
      <c r="CU41">
        <f>IF(R41=0,0,COUNTIF('2023 FR_imgsummary'!E41:AC41,"PAD")*100/R41)</f>
        <v>0</v>
      </c>
      <c r="CV41" s="31">
        <f>IF(R41=0,0,COUNTIF('2023 FR_imgsummary'!E41:AC41,"POR")*100/R41)</f>
        <v>16</v>
      </c>
      <c r="CW41">
        <f>IF(R41=0,0,COUNTIF('2023 FR_imgsummary'!E41:AC41,"SARG")*100/R41)</f>
        <v>0</v>
      </c>
      <c r="CX41">
        <f>IF(R41=0,0,COUNTIF('2023 FR_imgsummary'!E41:AC41,"SCHIZ")*100/R41)</f>
        <v>0</v>
      </c>
      <c r="CY41">
        <f>IF(R41=0,0,COUNTIF('2023 FR_imgsummary'!E41:AC41,"STY")*100/R41)</f>
        <v>0</v>
      </c>
      <c r="CZ41">
        <f>IF(R41=0,0,COUNTIF('2023 FR_imgsummary'!E41:AC41,"TURB")*100/R41)</f>
        <v>0</v>
      </c>
      <c r="DA41" s="31">
        <f>IF(R41=0,0,COUNTIF('2023 FR_imgsummary'!E41:AC41,"TURF")*100/R41)</f>
        <v>4</v>
      </c>
      <c r="DB41">
        <f>IF(R41=0,0,COUNTIF('2023 FR_imgsummary'!E41:AC41,"WRAN")*100/R41)</f>
        <v>0</v>
      </c>
      <c r="DD41">
        <f>IF(R41=0,0,COUNTIF('2023 FR_imgsummary'!E41:AC41,"ASC")*100/R41)</f>
        <v>0</v>
      </c>
      <c r="DE41">
        <f>IF(R41=0,0,COUNTIF('2023 FR_imgsummary'!E41:AC41,"O")*100/R41)</f>
        <v>0</v>
      </c>
      <c r="DG41">
        <f>IF(R41=0,0,COUNTIF('2023 FR_imgsummary'!E41:AC41,"DCA")*100/R41)</f>
        <v>0</v>
      </c>
      <c r="DH41">
        <f>IF(R41=0,0,COUNTIF('2023 FR_imgsummary'!E41:AC41,"DG")*100/R41)</f>
        <v>0</v>
      </c>
      <c r="DI41">
        <f>IF(R41=0,0,COUNTIF('2023 FR_imgsummary'!E41:AC41,"ODC")*100/R41)</f>
        <v>0</v>
      </c>
      <c r="DJ41">
        <f>IF(R41=0,0,COUNTIF('2023 FR_imgsummary'!E41:AC41,"RDC")*100/R41)</f>
        <v>0</v>
      </c>
      <c r="DL41">
        <f>IF(R41=0,0,COUNTIF('2023 FR_imgsummary'!E41:AC41,"CALG")*100/R41)</f>
        <v>0</v>
      </c>
      <c r="DN41">
        <f>IF(R41=0,0,COUNTIF('2023 FR_imgsummary'!E41:AC41,"DCOR")*100/R41)</f>
        <v>0</v>
      </c>
      <c r="DP41" s="31">
        <f>IF(R41=0,0,COUNTIF('2023 FR_imgsummary'!E41:AC41,"P")*100/R41)</f>
        <v>16</v>
      </c>
      <c r="DQ41">
        <f>IF(R41=0,0,COUNTIF('2023 FR_imgsummary'!E41:AC41,"R")*100/R41)</f>
        <v>0</v>
      </c>
      <c r="DR41" s="31">
        <f>IF(R41=0,0,COUNTIF('2023 FR_imgsummary'!E41:AC41,"S")*100/R41)</f>
        <v>24</v>
      </c>
      <c r="DT41">
        <f>IF(R41=0,0,COUNTIF('2023 FR_imgsummary'!E41:AC41,"UNK")*100/R41)</f>
        <v>0</v>
      </c>
      <c r="DV41">
        <f>COUNTIF('2023 FR_imgsummary'!E41:AC41,"SHAD")*100/25</f>
        <v>0</v>
      </c>
      <c r="DW41">
        <f>COUNTIF('2023 FR_imgsummary'!E41:AC41,"TAPE")*100/25</f>
        <v>0</v>
      </c>
      <c r="DX41">
        <f>COUNTIF('2023 FR_imgsummary'!E41:AC41,"WAND")*100/25</f>
        <v>0</v>
      </c>
      <c r="DZ41">
        <f>IF(R41=0,0,COUNTIF('2023 FR_imgsummary'!BC41:CA41,"ASP")*100/R41)</f>
        <v>0</v>
      </c>
      <c r="EA41">
        <f>IF(R41=0,0,COUNTIF('2023 FR_imgsummary'!BC41:CA41,"BL")*100/R41)</f>
        <v>0</v>
      </c>
      <c r="EB41">
        <f>IF(R41=0,0,COUNTIF('2023 FR_imgsummary'!BC41:CA41,"BBD")*100/R41)</f>
        <v>0</v>
      </c>
      <c r="EC41">
        <f>IF(R41=0,0,COUNTIF('2023 FR_imgsummary'!BC41:CA41,"OD")*100/R41)</f>
        <v>0</v>
      </c>
      <c r="ED41">
        <f>IF(R41=0,0,COUNTIF('2023 FR_imgsummary'!BC41:CA41,"PLA")*100/R41)</f>
        <v>0</v>
      </c>
      <c r="EE41">
        <f>IF(R41=0,0,COUNTIF('2023 FR_imgsummary'!BC41:CA41,"WBD")*100/R41)</f>
        <v>0</v>
      </c>
      <c r="EF41">
        <f>IF(R41=0,0,COUNTIF('2023 FR_imgsummary'!BC41:CA41,"YBD")*100/R41)</f>
        <v>0</v>
      </c>
    </row>
    <row r="42" spans="1:136" x14ac:dyDescent="0.25">
      <c r="A42">
        <v>40</v>
      </c>
      <c r="B42" t="s">
        <v>146</v>
      </c>
      <c r="F42">
        <f>IF(R42=0,0,COUNTIF('2023 FR_imgsummary'!AD42:BB42,"C")*100/R42)</f>
        <v>0</v>
      </c>
      <c r="G42">
        <f>IF(R42=0,0,COUNTIF('2023 FR_imgsummary'!AD42:BB42,"G")*100/R42)</f>
        <v>0</v>
      </c>
      <c r="H42">
        <f>IF(R42=0,0,COUNTIF('2023 FR_imgsummary'!AD42:BB42,"S")*100/R42)</f>
        <v>0</v>
      </c>
      <c r="I42">
        <f>IF(R42=0,0,COUNTIF('2023 FR_imgsummary'!AD42:BB42,"Z")*100/R42)</f>
        <v>0</v>
      </c>
      <c r="J42" s="31">
        <f>IF(R42=0,0,COUNTIF('2023 FR_imgsummary'!AD42:BB42,"MA")*100/R42)</f>
        <v>73.913043478260875</v>
      </c>
      <c r="K42">
        <f>IF(R42=0,0,COUNTIF('2023 FR_imgsummary'!AD42:BB42,"OL")*100/R42)</f>
        <v>0</v>
      </c>
      <c r="L42">
        <f>IF(R42=0,0,COUNTIF('2023 FR_imgsummary'!AD42:BB42,"DCA")*100/R42)</f>
        <v>0</v>
      </c>
      <c r="M42">
        <f>IF(R42=0,0,COUNTIF('2023 FR_imgsummary'!AD42:BB42,"CA")*100/R42)</f>
        <v>0</v>
      </c>
      <c r="N42">
        <f>IF(R42=0,0,COUNTIF('2023 FR_imgsummary'!AD42:BB42,"DC")*100/R42)</f>
        <v>0</v>
      </c>
      <c r="O42" s="31">
        <f>IF(R42=0,0,COUNTIF('2023 FR_imgsummary'!AD42:BB42,"SPR")*100/R42)</f>
        <v>21.739130434782609</v>
      </c>
      <c r="P42" s="31">
        <f>IF(R42=0,0,COUNTIF('2023 FR_imgsummary'!AD42:BB42,"U")*100/R42)</f>
        <v>4.3478260869565215</v>
      </c>
      <c r="Q42" s="31">
        <f>IF(R42=0,0,COUNTIF('2023 FR_imgsummary'!AD42:BB42,"TWS")*100/R42)</f>
        <v>8.695652173913043</v>
      </c>
      <c r="R42">
        <f>25-COUNTIF('2023 FR_imgsummary'!AD42:BB42,"TWS")</f>
        <v>23</v>
      </c>
      <c r="U42">
        <f>IF(R42=0,0,COUNTIF('2023 FR_imgsummary'!E42:AC42,"AC")*100/R42)</f>
        <v>0</v>
      </c>
      <c r="V42">
        <f>IF(R42=0,0,COUNTIF('2023 FR_imgsummary'!E42:AC42,"AP")*100/R42)</f>
        <v>0</v>
      </c>
      <c r="W42">
        <f>IF(R42=0,0,COUNTIF('2023 FR_imgsummary'!E42:AC42,"APR")*100/R42)</f>
        <v>0</v>
      </c>
      <c r="X42">
        <f>IF(R42=0,0,COUNTIF('2023 FR_imgsummary'!E42:AC42,"AA")*100/R42)</f>
        <v>0</v>
      </c>
      <c r="Y42">
        <f>IF(R42=0,0,COUNTIF('2023 FR_imgsummary'!E42:AC42,"AF")*100/R42)</f>
        <v>0</v>
      </c>
      <c r="Z42">
        <f>IF(R42=0,0,COUNTIF('2023 FR_imgsummary'!E42:AC42,"AG")*100/R42)</f>
        <v>0</v>
      </c>
      <c r="AA42">
        <f>IF(R42=0,0,COUNTIF('2023 FR_imgsummary'!E42:AC42,"AL")*100/R42)</f>
        <v>0</v>
      </c>
      <c r="AB42">
        <f>IF(R42=0,0,COUNTIF('2023 FR_imgsummary'!E42:AC42,"AT")*100/R42)</f>
        <v>0</v>
      </c>
      <c r="AC42">
        <f>IF(R42=0,0,COUNTIF('2023 FR_imgsummary'!E42:AC42,"AU")*100/R42)</f>
        <v>0</v>
      </c>
      <c r="AD42">
        <f>IF(R42=0,0,COUNTIF('2023 FR_imgsummary'!E42:AC42,"CB")*100/R42)</f>
        <v>0</v>
      </c>
      <c r="AE42">
        <f>IF(R42=0,0,COUNTIF('2023 FR_imgsummary'!E42:AC42,"CN")*100/R42)</f>
        <v>0</v>
      </c>
      <c r="AF42">
        <f>IF(R42=0,0,COUNTIF('2023 FR_imgsummary'!E42:AC42,"CORAL")*100/R42)</f>
        <v>0</v>
      </c>
      <c r="AG42">
        <f>IF(R42=0,0,COUNTIF('2023 FR_imgsummary'!E42:AC42,"CORJU")*100/R42)</f>
        <v>0</v>
      </c>
      <c r="AH42">
        <f>IF(R42=0,0,COUNTIF('2023 FR_imgsummary'!E42:AC42,"DCY")*100/R42)</f>
        <v>0</v>
      </c>
      <c r="AI42">
        <f>IF(R42=0,0,COUNTIF('2023 FR_imgsummary'!E42:AC42,"DST")*100/R42)</f>
        <v>0</v>
      </c>
      <c r="AJ42">
        <f>IF(R42=0,0,COUNTIF('2023 FR_imgsummary'!E42:AC42,"DSO")*100/R42)</f>
        <v>0</v>
      </c>
      <c r="AK42">
        <f>IF(R42=0,0,COUNTIF('2023 FR_imgsummary'!E42:AC42,"DC")*100/R42)</f>
        <v>0</v>
      </c>
      <c r="AL42">
        <f>IF(R42=0,0,COUNTIF('2023 FR_imgsummary'!E42:AC42,"DL")*100/R42)</f>
        <v>0</v>
      </c>
      <c r="AM42">
        <f>IF(R42=0,0,COUNTIF('2023 FR_imgsummary'!E42:AC42,"DS")*100/R42)</f>
        <v>0</v>
      </c>
      <c r="AN42">
        <f>IF(R42=0,0,COUNTIF('2023 FR_imgsummary'!E42:AC42,"EF")*100/R42)</f>
        <v>0</v>
      </c>
      <c r="AO42">
        <f>IF(R42=0,0,COUNTIF('2023 FR_imgsummary'!E42:AC42,"FF")*100/R42)</f>
        <v>0</v>
      </c>
      <c r="AP42">
        <f>IF(R42=0,0,COUNTIF('2023 FR_imgsummary'!E42:AC42,"IS")*100/R42)</f>
        <v>0</v>
      </c>
      <c r="AQ42">
        <f>IF(R42=0,0,COUNTIF('2023 FR_imgsummary'!E42:AC42,"LC")*100/R42)</f>
        <v>0</v>
      </c>
      <c r="AR42">
        <f>IF(R42=0,0,COUNTIF('2023 FR_imgsummary'!E42:AC42,"MD")*100/R42)</f>
        <v>0</v>
      </c>
      <c r="AS42">
        <f>IF(R42=0,0,COUNTIF('2023 FR_imgsummary'!E42:AC42,"MM")*100/R42)</f>
        <v>0</v>
      </c>
      <c r="AT42">
        <f>IF(R42=0,0,COUNTIF('2023 FR_imgsummary'!E42:AC42,"MAR")*100/R42)</f>
        <v>0</v>
      </c>
      <c r="AU42">
        <f>IF(R42=0,0,COUNTIF('2023 FR_imgsummary'!E42:AC42,"MME")*100/R42)</f>
        <v>0</v>
      </c>
      <c r="AV42">
        <f>IF(R42=0,0,COUNTIF('2023 FR_imgsummary'!E42:AC42,"MILA")*100/R42)</f>
        <v>0</v>
      </c>
      <c r="AW42">
        <f>IF(R42=0,0,COUNTIF('2023 FR_imgsummary'!E42:AC42,"MILC")*100/R42)</f>
        <v>0</v>
      </c>
      <c r="AX42">
        <f>IF(R42=0,0,COUNTIF('2023 FR_imgsummary'!E42:AC42,"MILS")*100/R42)</f>
        <v>0</v>
      </c>
      <c r="AY42">
        <f>IF(R42=0,0,COUNTIF('2023 FR_imgsummary'!E42:AC42,"MA")*100/R42)</f>
        <v>0</v>
      </c>
      <c r="AZ42">
        <f>IF(R42=0,0,COUNTIF('2023 FR_imgsummary'!E42:AC42,"MC")*100/R42)</f>
        <v>0</v>
      </c>
      <c r="BA42">
        <f>IF(R42=0,0,COUNTIF('2023 FR_imgsummary'!E42:AC42,"MFAV")*100/R42)</f>
        <v>0</v>
      </c>
      <c r="BB42">
        <f>IF(R42=0,0,COUNTIF('2023 FR_imgsummary'!E42:AC42,"MFRN")*100/R42)</f>
        <v>0</v>
      </c>
      <c r="BC42">
        <f>IF(R42=0,0,COUNTIF('2023 FR_imgsummary'!E42:AC42,"MAN")*100/R42)</f>
        <v>0</v>
      </c>
      <c r="BD42">
        <f>IF(R42=0,0,COUNTIF('2023 FR_imgsummary'!E42:AC42,"MAL")*100/R42)</f>
        <v>0</v>
      </c>
      <c r="BE42">
        <f>IF(R42=0,0,COUNTIF('2023 FR_imgsummary'!E42:AC42,"MDA")*100/R42)</f>
        <v>0</v>
      </c>
      <c r="BF42">
        <f>IF(R42=0,0,COUNTIF('2023 FR_imgsummary'!E42:AC42,"MF")*100/R42)</f>
        <v>0</v>
      </c>
      <c r="BG42">
        <f>IF(R42=0,0,COUNTIF('2023 FR_imgsummary'!E42:AC42,"ML")*100/R42)</f>
        <v>0</v>
      </c>
      <c r="BH42">
        <f>IF(R42=0,0,COUNTIF('2023 FR_imgsummary'!E42:AC42,"OD")*100/R42)</f>
        <v>0</v>
      </c>
      <c r="BI42">
        <f>IF(R42=0,0,COUNTIF('2023 FR_imgsummary'!E42:AC42,"PA")*100/R42)</f>
        <v>0</v>
      </c>
      <c r="BJ42">
        <f>IF(R42=0,0,COUNTIF('2023 FR_imgsummary'!E42:AC42,"PB")*100/R42)</f>
        <v>0</v>
      </c>
      <c r="BK42">
        <f>IF(R42=0,0,COUNTIF('2023 FR_imgsummary'!E42:AC42,"PD")*100/R42)</f>
        <v>0</v>
      </c>
      <c r="BL42">
        <f>IF(R42=0,0,COUNTIF('2023 FR_imgsummary'!E42:AC42,"PF")*100/R42)</f>
        <v>0</v>
      </c>
      <c r="BM42">
        <f>IF(R42=0,0,COUNTIF('2023 FR_imgsummary'!E42:AC42,"PP")*100/R42)</f>
        <v>0</v>
      </c>
      <c r="BN42">
        <f>IF(R42=0,0,COUNTIF('2023 FR_imgsummary'!E42:AC42,"SC")*100/R42)</f>
        <v>0</v>
      </c>
      <c r="BO42">
        <f>IF(R42=0,0,COUNTIF('2023 FR_imgsummary'!E42:AC42,"SL")*100/R42)</f>
        <v>0</v>
      </c>
      <c r="BP42">
        <f>IF(R42=0,0,COUNTIF('2023 FR_imgsummary'!E42:AC42,"SR")*100/R42)</f>
        <v>0</v>
      </c>
      <c r="BQ42">
        <f>IF(R42=0,0,COUNTIF('2023 FR_imgsummary'!E42:AC42,"SS")*100/R42)</f>
        <v>0</v>
      </c>
      <c r="BR42">
        <f>IF(R42=0,0,COUNTIF('2023 FR_imgsummary'!E42:AC42,"SB")*100/R42)</f>
        <v>0</v>
      </c>
      <c r="BS42">
        <f>IF(R42=0,0,COUNTIF('2023 FR_imgsummary'!E42:AC42,"SH")*100/R42)</f>
        <v>0</v>
      </c>
      <c r="BT42">
        <f>IF(R42=0,0,COUNTIF('2023 FR_imgsummary'!E42:AC42,"SM")*100/R42)</f>
        <v>0</v>
      </c>
      <c r="BU42">
        <f>IF(R42=0,0,COUNTIF('2023 FR_imgsummary'!E42:AC42,"TA")*100/R42)</f>
        <v>0</v>
      </c>
      <c r="BW42">
        <f>IF(R42=0,0,COUNTIF('2023 FR_imgsummary'!E42:AC42,"BRI")*100/R42)</f>
        <v>0</v>
      </c>
      <c r="BX42">
        <f>IF(R42=0,0,COUNTIF('2023 FR_imgsummary'!E42:AC42,"ERY")*100/R42)</f>
        <v>0</v>
      </c>
      <c r="BY42">
        <f>IF(R42=0,0,COUNTIF('2023 FR_imgsummary'!E42:AC42,"EUN")*100/R42)</f>
        <v>0</v>
      </c>
      <c r="BZ42">
        <f>IF(R42=0,0,COUNTIF('2023 FR_imgsummary'!E42:AC42,"GORG")*100/R42)</f>
        <v>0</v>
      </c>
      <c r="CA42">
        <f>IF(R42=0,0,COUNTIF('2023 FR_imgsummary'!E42:AC42,"ICIL")*100/R42)</f>
        <v>0</v>
      </c>
      <c r="CB42">
        <f>IF(R42=0,0,COUNTIF('2023 FR_imgsummary'!E42:AC42,"MUR")*100/R42)</f>
        <v>0</v>
      </c>
      <c r="CC42">
        <f>IF(R42=0,0,COUNTIF('2023 FR_imgsummary'!E42:AC42,"MOPS")*100/R42)</f>
        <v>0</v>
      </c>
      <c r="CD42">
        <f>IF(R42=0,0,COUNTIF('2023 FR_imgsummary'!E42:AC42,"PAURA")*100/R42)</f>
        <v>0</v>
      </c>
      <c r="CE42">
        <f>IF(R42=0,0,COUNTIF('2023 FR_imgsummary'!E42:AC42,"PRELA")*100/R42)</f>
        <v>0</v>
      </c>
      <c r="CF42">
        <f>IF(R42=0,0,COUNTIF('2023 FR_imgsummary'!E42:AC42,"PSDP")*100/R42)</f>
        <v>0</v>
      </c>
      <c r="CG42">
        <f>IF(R42=0,0,COUNTIF('2023 FR_imgsummary'!E42:AC42,"PSPT")*100/R42)</f>
        <v>0</v>
      </c>
      <c r="CH42">
        <f>IF(R42=0,0,COUNTIF('2023 FR_imgsummary'!E42:AC42,"PTER")*100/R42)</f>
        <v>0</v>
      </c>
      <c r="CJ42">
        <f>IF(R42=0,0,COUNTIF('2023 FR_imgsummary'!E42:AC42,"SPO")*100/R42)</f>
        <v>0</v>
      </c>
      <c r="CL42">
        <f>IF(R42=0,0,COUNTIF('2023 FR_imgsummary'!E42:AC42,"PAL")*100/R42)</f>
        <v>0</v>
      </c>
      <c r="CM42">
        <f>IF(R42=0,0,COUNTIF('2023 FR_imgsummary'!E42:AC42,"ZO")*100/R42)</f>
        <v>0</v>
      </c>
      <c r="CO42">
        <f>IF(R42=0,0,COUNTIF('2023 FR_imgsummary'!E42:AC42,"AMP")*100/R42)</f>
        <v>0</v>
      </c>
      <c r="CP42" s="31">
        <f>IF(R42=0,0,COUNTIF('2023 FR_imgsummary'!E42:AC42,"DICT")*100/R42)</f>
        <v>21.739130434782609</v>
      </c>
      <c r="CQ42">
        <f>IF(R42=0,0,COUNTIF('2023 FR_imgsummary'!E42:AC42,"HALI")*100/R42)</f>
        <v>0</v>
      </c>
      <c r="CR42">
        <f>IF(R42=0,0,COUNTIF('2023 FR_imgsummary'!E42:AC42,"LIAG")*100/R42)</f>
        <v>0</v>
      </c>
      <c r="CS42">
        <f>IF(R42=0,0,COUNTIF('2023 FR_imgsummary'!E42:AC42,"LOBO")*100/R42)</f>
        <v>0</v>
      </c>
      <c r="CT42">
        <f>IF(R42=0,0,COUNTIF('2023 FR_imgsummary'!E42:AC42,"MACA")*100/R42)</f>
        <v>0</v>
      </c>
      <c r="CU42">
        <f>IF(R42=0,0,COUNTIF('2023 FR_imgsummary'!E42:AC42,"PAD")*100/R42)</f>
        <v>0</v>
      </c>
      <c r="CV42" s="31">
        <f>IF(R42=0,0,COUNTIF('2023 FR_imgsummary'!E42:AC42,"POR")*100/R42)</f>
        <v>4.3478260869565215</v>
      </c>
      <c r="CW42">
        <f>IF(R42=0,0,COUNTIF('2023 FR_imgsummary'!E42:AC42,"SARG")*100/R42)</f>
        <v>0</v>
      </c>
      <c r="CX42">
        <f>IF(R42=0,0,COUNTIF('2023 FR_imgsummary'!E42:AC42,"SCHIZ")*100/R42)</f>
        <v>0</v>
      </c>
      <c r="CY42">
        <f>IF(R42=0,0,COUNTIF('2023 FR_imgsummary'!E42:AC42,"STY")*100/R42)</f>
        <v>0</v>
      </c>
      <c r="CZ42">
        <f>IF(R42=0,0,COUNTIF('2023 FR_imgsummary'!E42:AC42,"TURB")*100/R42)</f>
        <v>0</v>
      </c>
      <c r="DA42" s="31">
        <f>IF(R42=0,0,COUNTIF('2023 FR_imgsummary'!E42:AC42,"TURF")*100/R42)</f>
        <v>47.826086956521742</v>
      </c>
      <c r="DB42">
        <f>IF(R42=0,0,COUNTIF('2023 FR_imgsummary'!E42:AC42,"WRAN")*100/R42)</f>
        <v>0</v>
      </c>
      <c r="DD42">
        <f>IF(R42=0,0,COUNTIF('2023 FR_imgsummary'!E42:AC42,"ASC")*100/R42)</f>
        <v>0</v>
      </c>
      <c r="DE42">
        <f>IF(R42=0,0,COUNTIF('2023 FR_imgsummary'!E42:AC42,"O")*100/R42)</f>
        <v>0</v>
      </c>
      <c r="DG42">
        <f>IF(R42=0,0,COUNTIF('2023 FR_imgsummary'!E42:AC42,"DCA")*100/R42)</f>
        <v>0</v>
      </c>
      <c r="DH42">
        <f>IF(R42=0,0,COUNTIF('2023 FR_imgsummary'!E42:AC42,"DG")*100/R42)</f>
        <v>0</v>
      </c>
      <c r="DI42">
        <f>IF(R42=0,0,COUNTIF('2023 FR_imgsummary'!E42:AC42,"ODC")*100/R42)</f>
        <v>0</v>
      </c>
      <c r="DJ42">
        <f>IF(R42=0,0,COUNTIF('2023 FR_imgsummary'!E42:AC42,"RDC")*100/R42)</f>
        <v>0</v>
      </c>
      <c r="DL42">
        <f>IF(R42=0,0,COUNTIF('2023 FR_imgsummary'!E42:AC42,"CALG")*100/R42)</f>
        <v>0</v>
      </c>
      <c r="DN42">
        <f>IF(R42=0,0,COUNTIF('2023 FR_imgsummary'!E42:AC42,"DCOR")*100/R42)</f>
        <v>0</v>
      </c>
      <c r="DP42" s="31">
        <f>IF(R42=0,0,COUNTIF('2023 FR_imgsummary'!E42:AC42,"P")*100/R42)</f>
        <v>4.3478260869565215</v>
      </c>
      <c r="DQ42">
        <f>IF(R42=0,0,COUNTIF('2023 FR_imgsummary'!E42:AC42,"R")*100/R42)</f>
        <v>0</v>
      </c>
      <c r="DR42" s="31">
        <f>IF(R42=0,0,COUNTIF('2023 FR_imgsummary'!E42:AC42,"S")*100/R42)</f>
        <v>17.391304347826086</v>
      </c>
      <c r="DT42" s="31">
        <f>IF(R42=0,0,COUNTIF('2023 FR_imgsummary'!E42:AC42,"UNK")*100/R42)</f>
        <v>4.3478260869565215</v>
      </c>
      <c r="DV42">
        <f>COUNTIF('2023 FR_imgsummary'!E42:AC42,"SHAD")*100/25</f>
        <v>0</v>
      </c>
      <c r="DW42">
        <f>COUNTIF('2023 FR_imgsummary'!E42:AC42,"TAPE")*100/25</f>
        <v>0</v>
      </c>
      <c r="DX42" s="31">
        <f>COUNTIF('2023 FR_imgsummary'!E42:AC42,"WAND")*100/25</f>
        <v>8</v>
      </c>
      <c r="DZ42">
        <f>IF(R42=0,0,COUNTIF('2023 FR_imgsummary'!BC42:CA42,"ASP")*100/R42)</f>
        <v>0</v>
      </c>
      <c r="EA42">
        <f>IF(R42=0,0,COUNTIF('2023 FR_imgsummary'!BC42:CA42,"BL")*100/R42)</f>
        <v>0</v>
      </c>
      <c r="EB42">
        <f>IF(R42=0,0,COUNTIF('2023 FR_imgsummary'!BC42:CA42,"BBD")*100/R42)</f>
        <v>0</v>
      </c>
      <c r="EC42">
        <f>IF(R42=0,0,COUNTIF('2023 FR_imgsummary'!BC42:CA42,"OD")*100/R42)</f>
        <v>0</v>
      </c>
      <c r="ED42">
        <f>IF(R42=0,0,COUNTIF('2023 FR_imgsummary'!BC42:CA42,"PLA")*100/R42)</f>
        <v>0</v>
      </c>
      <c r="EE42">
        <f>IF(R42=0,0,COUNTIF('2023 FR_imgsummary'!BC42:CA42,"WBD")*100/R42)</f>
        <v>0</v>
      </c>
      <c r="EF42">
        <f>IF(R42=0,0,COUNTIF('2023 FR_imgsummary'!BC42:CA42,"YBD")*100/R42)</f>
        <v>0</v>
      </c>
    </row>
    <row r="43" spans="1:136" x14ac:dyDescent="0.25">
      <c r="A43">
        <v>41</v>
      </c>
      <c r="B43" t="s">
        <v>147</v>
      </c>
      <c r="F43">
        <f>IF(R43=0,0,COUNTIF('2023 FR_imgsummary'!AD43:BB43,"C")*100/R43)</f>
        <v>0</v>
      </c>
      <c r="G43">
        <f>IF(R43=0,0,COUNTIF('2023 FR_imgsummary'!AD43:BB43,"G")*100/R43)</f>
        <v>0</v>
      </c>
      <c r="H43">
        <f>IF(R43=0,0,COUNTIF('2023 FR_imgsummary'!AD43:BB43,"S")*100/R43)</f>
        <v>0</v>
      </c>
      <c r="I43">
        <f>IF(R43=0,0,COUNTIF('2023 FR_imgsummary'!AD43:BB43,"Z")*100/R43)</f>
        <v>0</v>
      </c>
      <c r="J43" s="31">
        <f>IF(R43=0,0,COUNTIF('2023 FR_imgsummary'!AD43:BB43,"MA")*100/R43)</f>
        <v>59.090909090909093</v>
      </c>
      <c r="K43">
        <f>IF(R43=0,0,COUNTIF('2023 FR_imgsummary'!AD43:BB43,"OL")*100/R43)</f>
        <v>0</v>
      </c>
      <c r="L43">
        <f>IF(R43=0,0,COUNTIF('2023 FR_imgsummary'!AD43:BB43,"DCA")*100/R43)</f>
        <v>0</v>
      </c>
      <c r="M43">
        <f>IF(R43=0,0,COUNTIF('2023 FR_imgsummary'!AD43:BB43,"CA")*100/R43)</f>
        <v>0</v>
      </c>
      <c r="N43">
        <f>IF(R43=0,0,COUNTIF('2023 FR_imgsummary'!AD43:BB43,"DC")*100/R43)</f>
        <v>0</v>
      </c>
      <c r="O43" s="31">
        <f>IF(R43=0,0,COUNTIF('2023 FR_imgsummary'!AD43:BB43,"SPR")*100/R43)</f>
        <v>40.909090909090907</v>
      </c>
      <c r="P43">
        <f>IF(R43=0,0,COUNTIF('2023 FR_imgsummary'!AD43:BB43,"U")*100/R43)</f>
        <v>0</v>
      </c>
      <c r="Q43" s="31">
        <f>IF(R43=0,0,COUNTIF('2023 FR_imgsummary'!AD43:BB43,"TWS")*100/R43)</f>
        <v>13.636363636363637</v>
      </c>
      <c r="R43">
        <f>25-COUNTIF('2023 FR_imgsummary'!AD43:BB43,"TWS")</f>
        <v>22</v>
      </c>
      <c r="U43">
        <f>IF(R43=0,0,COUNTIF('2023 FR_imgsummary'!E43:AC43,"AC")*100/R43)</f>
        <v>0</v>
      </c>
      <c r="V43">
        <f>IF(R43=0,0,COUNTIF('2023 FR_imgsummary'!E43:AC43,"AP")*100/R43)</f>
        <v>0</v>
      </c>
      <c r="W43">
        <f>IF(R43=0,0,COUNTIF('2023 FR_imgsummary'!E43:AC43,"APR")*100/R43)</f>
        <v>0</v>
      </c>
      <c r="X43">
        <f>IF(R43=0,0,COUNTIF('2023 FR_imgsummary'!E43:AC43,"AA")*100/R43)</f>
        <v>0</v>
      </c>
      <c r="Y43">
        <f>IF(R43=0,0,COUNTIF('2023 FR_imgsummary'!E43:AC43,"AF")*100/R43)</f>
        <v>0</v>
      </c>
      <c r="Z43">
        <f>IF(R43=0,0,COUNTIF('2023 FR_imgsummary'!E43:AC43,"AG")*100/R43)</f>
        <v>0</v>
      </c>
      <c r="AA43">
        <f>IF(R43=0,0,COUNTIF('2023 FR_imgsummary'!E43:AC43,"AL")*100/R43)</f>
        <v>0</v>
      </c>
      <c r="AB43">
        <f>IF(R43=0,0,COUNTIF('2023 FR_imgsummary'!E43:AC43,"AT")*100/R43)</f>
        <v>0</v>
      </c>
      <c r="AC43">
        <f>IF(R43=0,0,COUNTIF('2023 FR_imgsummary'!E43:AC43,"AU")*100/R43)</f>
        <v>0</v>
      </c>
      <c r="AD43">
        <f>IF(R43=0,0,COUNTIF('2023 FR_imgsummary'!E43:AC43,"CB")*100/R43)</f>
        <v>0</v>
      </c>
      <c r="AE43">
        <f>IF(R43=0,0,COUNTIF('2023 FR_imgsummary'!E43:AC43,"CN")*100/R43)</f>
        <v>0</v>
      </c>
      <c r="AF43">
        <f>IF(R43=0,0,COUNTIF('2023 FR_imgsummary'!E43:AC43,"CORAL")*100/R43)</f>
        <v>0</v>
      </c>
      <c r="AG43">
        <f>IF(R43=0,0,COUNTIF('2023 FR_imgsummary'!E43:AC43,"CORJU")*100/R43)</f>
        <v>0</v>
      </c>
      <c r="AH43">
        <f>IF(R43=0,0,COUNTIF('2023 FR_imgsummary'!E43:AC43,"DCY")*100/R43)</f>
        <v>0</v>
      </c>
      <c r="AI43">
        <f>IF(R43=0,0,COUNTIF('2023 FR_imgsummary'!E43:AC43,"DST")*100/R43)</f>
        <v>0</v>
      </c>
      <c r="AJ43">
        <f>IF(R43=0,0,COUNTIF('2023 FR_imgsummary'!E43:AC43,"DSO")*100/R43)</f>
        <v>0</v>
      </c>
      <c r="AK43">
        <f>IF(R43=0,0,COUNTIF('2023 FR_imgsummary'!E43:AC43,"DC")*100/R43)</f>
        <v>0</v>
      </c>
      <c r="AL43">
        <f>IF(R43=0,0,COUNTIF('2023 FR_imgsummary'!E43:AC43,"DL")*100/R43)</f>
        <v>0</v>
      </c>
      <c r="AM43">
        <f>IF(R43=0,0,COUNTIF('2023 FR_imgsummary'!E43:AC43,"DS")*100/R43)</f>
        <v>0</v>
      </c>
      <c r="AN43">
        <f>IF(R43=0,0,COUNTIF('2023 FR_imgsummary'!E43:AC43,"EF")*100/R43)</f>
        <v>0</v>
      </c>
      <c r="AO43">
        <f>IF(R43=0,0,COUNTIF('2023 FR_imgsummary'!E43:AC43,"FF")*100/R43)</f>
        <v>0</v>
      </c>
      <c r="AP43">
        <f>IF(R43=0,0,COUNTIF('2023 FR_imgsummary'!E43:AC43,"IS")*100/R43)</f>
        <v>0</v>
      </c>
      <c r="AQ43">
        <f>IF(R43=0,0,COUNTIF('2023 FR_imgsummary'!E43:AC43,"LC")*100/R43)</f>
        <v>0</v>
      </c>
      <c r="AR43">
        <f>IF(R43=0,0,COUNTIF('2023 FR_imgsummary'!E43:AC43,"MD")*100/R43)</f>
        <v>0</v>
      </c>
      <c r="AS43">
        <f>IF(R43=0,0,COUNTIF('2023 FR_imgsummary'!E43:AC43,"MM")*100/R43)</f>
        <v>0</v>
      </c>
      <c r="AT43">
        <f>IF(R43=0,0,COUNTIF('2023 FR_imgsummary'!E43:AC43,"MAR")*100/R43)</f>
        <v>0</v>
      </c>
      <c r="AU43">
        <f>IF(R43=0,0,COUNTIF('2023 FR_imgsummary'!E43:AC43,"MME")*100/R43)</f>
        <v>0</v>
      </c>
      <c r="AV43">
        <f>IF(R43=0,0,COUNTIF('2023 FR_imgsummary'!E43:AC43,"MILA")*100/R43)</f>
        <v>0</v>
      </c>
      <c r="AW43">
        <f>IF(R43=0,0,COUNTIF('2023 FR_imgsummary'!E43:AC43,"MILC")*100/R43)</f>
        <v>0</v>
      </c>
      <c r="AX43">
        <f>IF(R43=0,0,COUNTIF('2023 FR_imgsummary'!E43:AC43,"MILS")*100/R43)</f>
        <v>0</v>
      </c>
      <c r="AY43">
        <f>IF(R43=0,0,COUNTIF('2023 FR_imgsummary'!E43:AC43,"MA")*100/R43)</f>
        <v>0</v>
      </c>
      <c r="AZ43">
        <f>IF(R43=0,0,COUNTIF('2023 FR_imgsummary'!E43:AC43,"MC")*100/R43)</f>
        <v>0</v>
      </c>
      <c r="BA43">
        <f>IF(R43=0,0,COUNTIF('2023 FR_imgsummary'!E43:AC43,"MFAV")*100/R43)</f>
        <v>0</v>
      </c>
      <c r="BB43">
        <f>IF(R43=0,0,COUNTIF('2023 FR_imgsummary'!E43:AC43,"MFRN")*100/R43)</f>
        <v>0</v>
      </c>
      <c r="BC43">
        <f>IF(R43=0,0,COUNTIF('2023 FR_imgsummary'!E43:AC43,"MAN")*100/R43)</f>
        <v>0</v>
      </c>
      <c r="BD43">
        <f>IF(R43=0,0,COUNTIF('2023 FR_imgsummary'!E43:AC43,"MAL")*100/R43)</f>
        <v>0</v>
      </c>
      <c r="BE43">
        <f>IF(R43=0,0,COUNTIF('2023 FR_imgsummary'!E43:AC43,"MDA")*100/R43)</f>
        <v>0</v>
      </c>
      <c r="BF43">
        <f>IF(R43=0,0,COUNTIF('2023 FR_imgsummary'!E43:AC43,"MF")*100/R43)</f>
        <v>0</v>
      </c>
      <c r="BG43">
        <f>IF(R43=0,0,COUNTIF('2023 FR_imgsummary'!E43:AC43,"ML")*100/R43)</f>
        <v>0</v>
      </c>
      <c r="BH43">
        <f>IF(R43=0,0,COUNTIF('2023 FR_imgsummary'!E43:AC43,"OD")*100/R43)</f>
        <v>0</v>
      </c>
      <c r="BI43">
        <f>IF(R43=0,0,COUNTIF('2023 FR_imgsummary'!E43:AC43,"PA")*100/R43)</f>
        <v>0</v>
      </c>
      <c r="BJ43">
        <f>IF(R43=0,0,COUNTIF('2023 FR_imgsummary'!E43:AC43,"PB")*100/R43)</f>
        <v>0</v>
      </c>
      <c r="BK43">
        <f>IF(R43=0,0,COUNTIF('2023 FR_imgsummary'!E43:AC43,"PD")*100/R43)</f>
        <v>0</v>
      </c>
      <c r="BL43">
        <f>IF(R43=0,0,COUNTIF('2023 FR_imgsummary'!E43:AC43,"PF")*100/R43)</f>
        <v>0</v>
      </c>
      <c r="BM43">
        <f>IF(R43=0,0,COUNTIF('2023 FR_imgsummary'!E43:AC43,"PP")*100/R43)</f>
        <v>0</v>
      </c>
      <c r="BN43">
        <f>IF(R43=0,0,COUNTIF('2023 FR_imgsummary'!E43:AC43,"SC")*100/R43)</f>
        <v>0</v>
      </c>
      <c r="BO43">
        <f>IF(R43=0,0,COUNTIF('2023 FR_imgsummary'!E43:AC43,"SL")*100/R43)</f>
        <v>0</v>
      </c>
      <c r="BP43">
        <f>IF(R43=0,0,COUNTIF('2023 FR_imgsummary'!E43:AC43,"SR")*100/R43)</f>
        <v>0</v>
      </c>
      <c r="BQ43">
        <f>IF(R43=0,0,COUNTIF('2023 FR_imgsummary'!E43:AC43,"SS")*100/R43)</f>
        <v>0</v>
      </c>
      <c r="BR43">
        <f>IF(R43=0,0,COUNTIF('2023 FR_imgsummary'!E43:AC43,"SB")*100/R43)</f>
        <v>0</v>
      </c>
      <c r="BS43">
        <f>IF(R43=0,0,COUNTIF('2023 FR_imgsummary'!E43:AC43,"SH")*100/R43)</f>
        <v>0</v>
      </c>
      <c r="BT43">
        <f>IF(R43=0,0,COUNTIF('2023 FR_imgsummary'!E43:AC43,"SM")*100/R43)</f>
        <v>0</v>
      </c>
      <c r="BU43">
        <f>IF(R43=0,0,COUNTIF('2023 FR_imgsummary'!E43:AC43,"TA")*100/R43)</f>
        <v>0</v>
      </c>
      <c r="BW43">
        <f>IF(R43=0,0,COUNTIF('2023 FR_imgsummary'!E43:AC43,"BRI")*100/R43)</f>
        <v>0</v>
      </c>
      <c r="BX43">
        <f>IF(R43=0,0,COUNTIF('2023 FR_imgsummary'!E43:AC43,"ERY")*100/R43)</f>
        <v>0</v>
      </c>
      <c r="BY43">
        <f>IF(R43=0,0,COUNTIF('2023 FR_imgsummary'!E43:AC43,"EUN")*100/R43)</f>
        <v>0</v>
      </c>
      <c r="BZ43">
        <f>IF(R43=0,0,COUNTIF('2023 FR_imgsummary'!E43:AC43,"GORG")*100/R43)</f>
        <v>0</v>
      </c>
      <c r="CA43">
        <f>IF(R43=0,0,COUNTIF('2023 FR_imgsummary'!E43:AC43,"ICIL")*100/R43)</f>
        <v>0</v>
      </c>
      <c r="CB43">
        <f>IF(R43=0,0,COUNTIF('2023 FR_imgsummary'!E43:AC43,"MUR")*100/R43)</f>
        <v>0</v>
      </c>
      <c r="CC43">
        <f>IF(R43=0,0,COUNTIF('2023 FR_imgsummary'!E43:AC43,"MOPS")*100/R43)</f>
        <v>0</v>
      </c>
      <c r="CD43">
        <f>IF(R43=0,0,COUNTIF('2023 FR_imgsummary'!E43:AC43,"PAURA")*100/R43)</f>
        <v>0</v>
      </c>
      <c r="CE43">
        <f>IF(R43=0,0,COUNTIF('2023 FR_imgsummary'!E43:AC43,"PRELA")*100/R43)</f>
        <v>0</v>
      </c>
      <c r="CF43">
        <f>IF(R43=0,0,COUNTIF('2023 FR_imgsummary'!E43:AC43,"PSDP")*100/R43)</f>
        <v>0</v>
      </c>
      <c r="CG43">
        <f>IF(R43=0,0,COUNTIF('2023 FR_imgsummary'!E43:AC43,"PSPT")*100/R43)</f>
        <v>0</v>
      </c>
      <c r="CH43">
        <f>IF(R43=0,0,COUNTIF('2023 FR_imgsummary'!E43:AC43,"PTER")*100/R43)</f>
        <v>0</v>
      </c>
      <c r="CJ43">
        <f>IF(R43=0,0,COUNTIF('2023 FR_imgsummary'!E43:AC43,"SPO")*100/R43)</f>
        <v>0</v>
      </c>
      <c r="CL43">
        <f>IF(R43=0,0,COUNTIF('2023 FR_imgsummary'!E43:AC43,"PAL")*100/R43)</f>
        <v>0</v>
      </c>
      <c r="CM43">
        <f>IF(R43=0,0,COUNTIF('2023 FR_imgsummary'!E43:AC43,"ZO")*100/R43)</f>
        <v>0</v>
      </c>
      <c r="CO43">
        <f>IF(R43=0,0,COUNTIF('2023 FR_imgsummary'!E43:AC43,"AMP")*100/R43)</f>
        <v>0</v>
      </c>
      <c r="CP43" s="31">
        <f>IF(R43=0,0,COUNTIF('2023 FR_imgsummary'!E43:AC43,"DICT")*100/R43)</f>
        <v>45.454545454545453</v>
      </c>
      <c r="CQ43">
        <f>IF(R43=0,0,COUNTIF('2023 FR_imgsummary'!E43:AC43,"HALI")*100/R43)</f>
        <v>0</v>
      </c>
      <c r="CR43">
        <f>IF(R43=0,0,COUNTIF('2023 FR_imgsummary'!E43:AC43,"LIAG")*100/R43)</f>
        <v>0</v>
      </c>
      <c r="CS43">
        <f>IF(R43=0,0,COUNTIF('2023 FR_imgsummary'!E43:AC43,"LOBO")*100/R43)</f>
        <v>0</v>
      </c>
      <c r="CT43">
        <f>IF(R43=0,0,COUNTIF('2023 FR_imgsummary'!E43:AC43,"MACA")*100/R43)</f>
        <v>0</v>
      </c>
      <c r="CU43">
        <f>IF(R43=0,0,COUNTIF('2023 FR_imgsummary'!E43:AC43,"PAD")*100/R43)</f>
        <v>0</v>
      </c>
      <c r="CV43">
        <f>IF(R43=0,0,COUNTIF('2023 FR_imgsummary'!E43:AC43,"POR")*100/R43)</f>
        <v>0</v>
      </c>
      <c r="CW43">
        <f>IF(R43=0,0,COUNTIF('2023 FR_imgsummary'!E43:AC43,"SARG")*100/R43)</f>
        <v>0</v>
      </c>
      <c r="CX43">
        <f>IF(R43=0,0,COUNTIF('2023 FR_imgsummary'!E43:AC43,"SCHIZ")*100/R43)</f>
        <v>0</v>
      </c>
      <c r="CY43">
        <f>IF(R43=0,0,COUNTIF('2023 FR_imgsummary'!E43:AC43,"STY")*100/R43)</f>
        <v>0</v>
      </c>
      <c r="CZ43">
        <f>IF(R43=0,0,COUNTIF('2023 FR_imgsummary'!E43:AC43,"TURB")*100/R43)</f>
        <v>0</v>
      </c>
      <c r="DA43" s="31">
        <f>IF(R43=0,0,COUNTIF('2023 FR_imgsummary'!E43:AC43,"TURF")*100/R43)</f>
        <v>13.636363636363637</v>
      </c>
      <c r="DB43">
        <f>IF(R43=0,0,COUNTIF('2023 FR_imgsummary'!E43:AC43,"WRAN")*100/R43)</f>
        <v>0</v>
      </c>
      <c r="DD43">
        <f>IF(R43=0,0,COUNTIF('2023 FR_imgsummary'!E43:AC43,"ASC")*100/R43)</f>
        <v>0</v>
      </c>
      <c r="DE43">
        <f>IF(R43=0,0,COUNTIF('2023 FR_imgsummary'!E43:AC43,"O")*100/R43)</f>
        <v>0</v>
      </c>
      <c r="DG43">
        <f>IF(R43=0,0,COUNTIF('2023 FR_imgsummary'!E43:AC43,"DCA")*100/R43)</f>
        <v>0</v>
      </c>
      <c r="DH43">
        <f>IF(R43=0,0,COUNTIF('2023 FR_imgsummary'!E43:AC43,"DG")*100/R43)</f>
        <v>0</v>
      </c>
      <c r="DI43">
        <f>IF(R43=0,0,COUNTIF('2023 FR_imgsummary'!E43:AC43,"ODC")*100/R43)</f>
        <v>0</v>
      </c>
      <c r="DJ43">
        <f>IF(R43=0,0,COUNTIF('2023 FR_imgsummary'!E43:AC43,"RDC")*100/R43)</f>
        <v>0</v>
      </c>
      <c r="DL43">
        <f>IF(R43=0,0,COUNTIF('2023 FR_imgsummary'!E43:AC43,"CALG")*100/R43)</f>
        <v>0</v>
      </c>
      <c r="DN43">
        <f>IF(R43=0,0,COUNTIF('2023 FR_imgsummary'!E43:AC43,"DCOR")*100/R43)</f>
        <v>0</v>
      </c>
      <c r="DP43">
        <f>IF(R43=0,0,COUNTIF('2023 FR_imgsummary'!E43:AC43,"P")*100/R43)</f>
        <v>0</v>
      </c>
      <c r="DQ43">
        <f>IF(R43=0,0,COUNTIF('2023 FR_imgsummary'!E43:AC43,"R")*100/R43)</f>
        <v>0</v>
      </c>
      <c r="DR43" s="31">
        <f>IF(R43=0,0,COUNTIF('2023 FR_imgsummary'!E43:AC43,"S")*100/R43)</f>
        <v>40.909090909090907</v>
      </c>
      <c r="DT43">
        <f>IF(R43=0,0,COUNTIF('2023 FR_imgsummary'!E43:AC43,"UNK")*100/R43)</f>
        <v>0</v>
      </c>
      <c r="DV43" s="31">
        <f>COUNTIF('2023 FR_imgsummary'!E43:AC43,"SHAD")*100/25</f>
        <v>4</v>
      </c>
      <c r="DW43" s="31">
        <f>COUNTIF('2023 FR_imgsummary'!E43:AC43,"TAPE")*100/25</f>
        <v>4</v>
      </c>
      <c r="DX43" s="31">
        <f>COUNTIF('2023 FR_imgsummary'!E43:AC43,"WAND")*100/25</f>
        <v>4</v>
      </c>
      <c r="DZ43">
        <f>IF(R43=0,0,COUNTIF('2023 FR_imgsummary'!BC43:CA43,"ASP")*100/R43)</f>
        <v>0</v>
      </c>
      <c r="EA43">
        <f>IF(R43=0,0,COUNTIF('2023 FR_imgsummary'!BC43:CA43,"BL")*100/R43)</f>
        <v>0</v>
      </c>
      <c r="EB43">
        <f>IF(R43=0,0,COUNTIF('2023 FR_imgsummary'!BC43:CA43,"BBD")*100/R43)</f>
        <v>0</v>
      </c>
      <c r="EC43">
        <f>IF(R43=0,0,COUNTIF('2023 FR_imgsummary'!BC43:CA43,"OD")*100/R43)</f>
        <v>0</v>
      </c>
      <c r="ED43">
        <f>IF(R43=0,0,COUNTIF('2023 FR_imgsummary'!BC43:CA43,"PLA")*100/R43)</f>
        <v>0</v>
      </c>
      <c r="EE43">
        <f>IF(R43=0,0,COUNTIF('2023 FR_imgsummary'!BC43:CA43,"WBD")*100/R43)</f>
        <v>0</v>
      </c>
      <c r="EF43">
        <f>IF(R43=0,0,COUNTIF('2023 FR_imgsummary'!BC43:CA43,"YBD")*100/R43)</f>
        <v>0</v>
      </c>
    </row>
    <row r="44" spans="1:136" x14ac:dyDescent="0.25">
      <c r="A44">
        <v>42</v>
      </c>
      <c r="B44" t="s">
        <v>148</v>
      </c>
      <c r="F44">
        <f>IF(R44=0,0,COUNTIF('2023 FR_imgsummary'!AD44:BB44,"C")*100/R44)</f>
        <v>0</v>
      </c>
      <c r="G44">
        <f>IF(R44=0,0,COUNTIF('2023 FR_imgsummary'!AD44:BB44,"G")*100/R44)</f>
        <v>0</v>
      </c>
      <c r="H44" s="31">
        <f>IF(R44=0,0,COUNTIF('2023 FR_imgsummary'!AD44:BB44,"S")*100/R44)</f>
        <v>4.166666666666667</v>
      </c>
      <c r="I44">
        <f>IF(R44=0,0,COUNTIF('2023 FR_imgsummary'!AD44:BB44,"Z")*100/R44)</f>
        <v>0</v>
      </c>
      <c r="J44" s="31">
        <f>IF(R44=0,0,COUNTIF('2023 FR_imgsummary'!AD44:BB44,"MA")*100/R44)</f>
        <v>66.666666666666671</v>
      </c>
      <c r="K44">
        <f>IF(R44=0,0,COUNTIF('2023 FR_imgsummary'!AD44:BB44,"OL")*100/R44)</f>
        <v>0</v>
      </c>
      <c r="L44">
        <f>IF(R44=0,0,COUNTIF('2023 FR_imgsummary'!AD44:BB44,"DCA")*100/R44)</f>
        <v>0</v>
      </c>
      <c r="M44">
        <f>IF(R44=0,0,COUNTIF('2023 FR_imgsummary'!AD44:BB44,"CA")*100/R44)</f>
        <v>0</v>
      </c>
      <c r="N44">
        <f>IF(R44=0,0,COUNTIF('2023 FR_imgsummary'!AD44:BB44,"DC")*100/R44)</f>
        <v>0</v>
      </c>
      <c r="O44" s="31">
        <f>IF(R44=0,0,COUNTIF('2023 FR_imgsummary'!AD44:BB44,"SPR")*100/R44)</f>
        <v>29.166666666666668</v>
      </c>
      <c r="P44">
        <f>IF(R44=0,0,COUNTIF('2023 FR_imgsummary'!AD44:BB44,"U")*100/R44)</f>
        <v>0</v>
      </c>
      <c r="Q44" s="31">
        <f>IF(R44=0,0,COUNTIF('2023 FR_imgsummary'!AD44:BB44,"TWS")*100/R44)</f>
        <v>4.166666666666667</v>
      </c>
      <c r="R44">
        <f>25-COUNTIF('2023 FR_imgsummary'!AD44:BB44,"TWS")</f>
        <v>24</v>
      </c>
      <c r="U44">
        <f>IF(R44=0,0,COUNTIF('2023 FR_imgsummary'!E44:AC44,"AC")*100/R44)</f>
        <v>0</v>
      </c>
      <c r="V44">
        <f>IF(R44=0,0,COUNTIF('2023 FR_imgsummary'!E44:AC44,"AP")*100/R44)</f>
        <v>0</v>
      </c>
      <c r="W44">
        <f>IF(R44=0,0,COUNTIF('2023 FR_imgsummary'!E44:AC44,"APR")*100/R44)</f>
        <v>0</v>
      </c>
      <c r="X44">
        <f>IF(R44=0,0,COUNTIF('2023 FR_imgsummary'!E44:AC44,"AA")*100/R44)</f>
        <v>0</v>
      </c>
      <c r="Y44">
        <f>IF(R44=0,0,COUNTIF('2023 FR_imgsummary'!E44:AC44,"AF")*100/R44)</f>
        <v>0</v>
      </c>
      <c r="Z44">
        <f>IF(R44=0,0,COUNTIF('2023 FR_imgsummary'!E44:AC44,"AG")*100/R44)</f>
        <v>0</v>
      </c>
      <c r="AA44">
        <f>IF(R44=0,0,COUNTIF('2023 FR_imgsummary'!E44:AC44,"AL")*100/R44)</f>
        <v>0</v>
      </c>
      <c r="AB44">
        <f>IF(R44=0,0,COUNTIF('2023 FR_imgsummary'!E44:AC44,"AT")*100/R44)</f>
        <v>0</v>
      </c>
      <c r="AC44">
        <f>IF(R44=0,0,COUNTIF('2023 FR_imgsummary'!E44:AC44,"AU")*100/R44)</f>
        <v>0</v>
      </c>
      <c r="AD44">
        <f>IF(R44=0,0,COUNTIF('2023 FR_imgsummary'!E44:AC44,"CB")*100/R44)</f>
        <v>0</v>
      </c>
      <c r="AE44">
        <f>IF(R44=0,0,COUNTIF('2023 FR_imgsummary'!E44:AC44,"CN")*100/R44)</f>
        <v>0</v>
      </c>
      <c r="AF44">
        <f>IF(R44=0,0,COUNTIF('2023 FR_imgsummary'!E44:AC44,"CORAL")*100/R44)</f>
        <v>0</v>
      </c>
      <c r="AG44">
        <f>IF(R44=0,0,COUNTIF('2023 FR_imgsummary'!E44:AC44,"CORJU")*100/R44)</f>
        <v>0</v>
      </c>
      <c r="AH44">
        <f>IF(R44=0,0,COUNTIF('2023 FR_imgsummary'!E44:AC44,"DCY")*100/R44)</f>
        <v>0</v>
      </c>
      <c r="AI44">
        <f>IF(R44=0,0,COUNTIF('2023 FR_imgsummary'!E44:AC44,"DST")*100/R44)</f>
        <v>0</v>
      </c>
      <c r="AJ44">
        <f>IF(R44=0,0,COUNTIF('2023 FR_imgsummary'!E44:AC44,"DSO")*100/R44)</f>
        <v>0</v>
      </c>
      <c r="AK44">
        <f>IF(R44=0,0,COUNTIF('2023 FR_imgsummary'!E44:AC44,"DC")*100/R44)</f>
        <v>0</v>
      </c>
      <c r="AL44">
        <f>IF(R44=0,0,COUNTIF('2023 FR_imgsummary'!E44:AC44,"DL")*100/R44)</f>
        <v>0</v>
      </c>
      <c r="AM44">
        <f>IF(R44=0,0,COUNTIF('2023 FR_imgsummary'!E44:AC44,"DS")*100/R44)</f>
        <v>0</v>
      </c>
      <c r="AN44">
        <f>IF(R44=0,0,COUNTIF('2023 FR_imgsummary'!E44:AC44,"EF")*100/R44)</f>
        <v>0</v>
      </c>
      <c r="AO44">
        <f>IF(R44=0,0,COUNTIF('2023 FR_imgsummary'!E44:AC44,"FF")*100/R44)</f>
        <v>0</v>
      </c>
      <c r="AP44">
        <f>IF(R44=0,0,COUNTIF('2023 FR_imgsummary'!E44:AC44,"IS")*100/R44)</f>
        <v>0</v>
      </c>
      <c r="AQ44">
        <f>IF(R44=0,0,COUNTIF('2023 FR_imgsummary'!E44:AC44,"LC")*100/R44)</f>
        <v>0</v>
      </c>
      <c r="AR44">
        <f>IF(R44=0,0,COUNTIF('2023 FR_imgsummary'!E44:AC44,"MD")*100/R44)</f>
        <v>0</v>
      </c>
      <c r="AS44">
        <f>IF(R44=0,0,COUNTIF('2023 FR_imgsummary'!E44:AC44,"MM")*100/R44)</f>
        <v>0</v>
      </c>
      <c r="AT44">
        <f>IF(R44=0,0,COUNTIF('2023 FR_imgsummary'!E44:AC44,"MAR")*100/R44)</f>
        <v>0</v>
      </c>
      <c r="AU44">
        <f>IF(R44=0,0,COUNTIF('2023 FR_imgsummary'!E44:AC44,"MME")*100/R44)</f>
        <v>0</v>
      </c>
      <c r="AV44">
        <f>IF(R44=0,0,COUNTIF('2023 FR_imgsummary'!E44:AC44,"MILA")*100/R44)</f>
        <v>0</v>
      </c>
      <c r="AW44">
        <f>IF(R44=0,0,COUNTIF('2023 FR_imgsummary'!E44:AC44,"MILC")*100/R44)</f>
        <v>0</v>
      </c>
      <c r="AX44">
        <f>IF(R44=0,0,COUNTIF('2023 FR_imgsummary'!E44:AC44,"MILS")*100/R44)</f>
        <v>0</v>
      </c>
      <c r="AY44">
        <f>IF(R44=0,0,COUNTIF('2023 FR_imgsummary'!E44:AC44,"MA")*100/R44)</f>
        <v>0</v>
      </c>
      <c r="AZ44">
        <f>IF(R44=0,0,COUNTIF('2023 FR_imgsummary'!E44:AC44,"MC")*100/R44)</f>
        <v>0</v>
      </c>
      <c r="BA44">
        <f>IF(R44=0,0,COUNTIF('2023 FR_imgsummary'!E44:AC44,"MFAV")*100/R44)</f>
        <v>0</v>
      </c>
      <c r="BB44">
        <f>IF(R44=0,0,COUNTIF('2023 FR_imgsummary'!E44:AC44,"MFRN")*100/R44)</f>
        <v>0</v>
      </c>
      <c r="BC44">
        <f>IF(R44=0,0,COUNTIF('2023 FR_imgsummary'!E44:AC44,"MAN")*100/R44)</f>
        <v>0</v>
      </c>
      <c r="BD44">
        <f>IF(R44=0,0,COUNTIF('2023 FR_imgsummary'!E44:AC44,"MAL")*100/R44)</f>
        <v>0</v>
      </c>
      <c r="BE44">
        <f>IF(R44=0,0,COUNTIF('2023 FR_imgsummary'!E44:AC44,"MDA")*100/R44)</f>
        <v>0</v>
      </c>
      <c r="BF44">
        <f>IF(R44=0,0,COUNTIF('2023 FR_imgsummary'!E44:AC44,"MF")*100/R44)</f>
        <v>0</v>
      </c>
      <c r="BG44">
        <f>IF(R44=0,0,COUNTIF('2023 FR_imgsummary'!E44:AC44,"ML")*100/R44)</f>
        <v>0</v>
      </c>
      <c r="BH44">
        <f>IF(R44=0,0,COUNTIF('2023 FR_imgsummary'!E44:AC44,"OD")*100/R44)</f>
        <v>0</v>
      </c>
      <c r="BI44">
        <f>IF(R44=0,0,COUNTIF('2023 FR_imgsummary'!E44:AC44,"PA")*100/R44)</f>
        <v>0</v>
      </c>
      <c r="BJ44">
        <f>IF(R44=0,0,COUNTIF('2023 FR_imgsummary'!E44:AC44,"PB")*100/R44)</f>
        <v>0</v>
      </c>
      <c r="BK44">
        <f>IF(R44=0,0,COUNTIF('2023 FR_imgsummary'!E44:AC44,"PD")*100/R44)</f>
        <v>0</v>
      </c>
      <c r="BL44">
        <f>IF(R44=0,0,COUNTIF('2023 FR_imgsummary'!E44:AC44,"PF")*100/R44)</f>
        <v>0</v>
      </c>
      <c r="BM44">
        <f>IF(R44=0,0,COUNTIF('2023 FR_imgsummary'!E44:AC44,"PP")*100/R44)</f>
        <v>0</v>
      </c>
      <c r="BN44">
        <f>IF(R44=0,0,COUNTIF('2023 FR_imgsummary'!E44:AC44,"SC")*100/R44)</f>
        <v>0</v>
      </c>
      <c r="BO44">
        <f>IF(R44=0,0,COUNTIF('2023 FR_imgsummary'!E44:AC44,"SL")*100/R44)</f>
        <v>0</v>
      </c>
      <c r="BP44">
        <f>IF(R44=0,0,COUNTIF('2023 FR_imgsummary'!E44:AC44,"SR")*100/R44)</f>
        <v>0</v>
      </c>
      <c r="BQ44">
        <f>IF(R44=0,0,COUNTIF('2023 FR_imgsummary'!E44:AC44,"SS")*100/R44)</f>
        <v>0</v>
      </c>
      <c r="BR44">
        <f>IF(R44=0,0,COUNTIF('2023 FR_imgsummary'!E44:AC44,"SB")*100/R44)</f>
        <v>0</v>
      </c>
      <c r="BS44">
        <f>IF(R44=0,0,COUNTIF('2023 FR_imgsummary'!E44:AC44,"SH")*100/R44)</f>
        <v>0</v>
      </c>
      <c r="BT44">
        <f>IF(R44=0,0,COUNTIF('2023 FR_imgsummary'!E44:AC44,"SM")*100/R44)</f>
        <v>0</v>
      </c>
      <c r="BU44">
        <f>IF(R44=0,0,COUNTIF('2023 FR_imgsummary'!E44:AC44,"TA")*100/R44)</f>
        <v>0</v>
      </c>
      <c r="BW44">
        <f>IF(R44=0,0,COUNTIF('2023 FR_imgsummary'!E44:AC44,"BRI")*100/R44)</f>
        <v>0</v>
      </c>
      <c r="BX44">
        <f>IF(R44=0,0,COUNTIF('2023 FR_imgsummary'!E44:AC44,"ERY")*100/R44)</f>
        <v>0</v>
      </c>
      <c r="BY44">
        <f>IF(R44=0,0,COUNTIF('2023 FR_imgsummary'!E44:AC44,"EUN")*100/R44)</f>
        <v>0</v>
      </c>
      <c r="BZ44">
        <f>IF(R44=0,0,COUNTIF('2023 FR_imgsummary'!E44:AC44,"GORG")*100/R44)</f>
        <v>0</v>
      </c>
      <c r="CA44">
        <f>IF(R44=0,0,COUNTIF('2023 FR_imgsummary'!E44:AC44,"ICIL")*100/R44)</f>
        <v>0</v>
      </c>
      <c r="CB44">
        <f>IF(R44=0,0,COUNTIF('2023 FR_imgsummary'!E44:AC44,"MUR")*100/R44)</f>
        <v>0</v>
      </c>
      <c r="CC44">
        <f>IF(R44=0,0,COUNTIF('2023 FR_imgsummary'!E44:AC44,"MOPS")*100/R44)</f>
        <v>0</v>
      </c>
      <c r="CD44">
        <f>IF(R44=0,0,COUNTIF('2023 FR_imgsummary'!E44:AC44,"PAURA")*100/R44)</f>
        <v>0</v>
      </c>
      <c r="CE44">
        <f>IF(R44=0,0,COUNTIF('2023 FR_imgsummary'!E44:AC44,"PRELA")*100/R44)</f>
        <v>0</v>
      </c>
      <c r="CF44">
        <f>IF(R44=0,0,COUNTIF('2023 FR_imgsummary'!E44:AC44,"PSDP")*100/R44)</f>
        <v>0</v>
      </c>
      <c r="CG44">
        <f>IF(R44=0,0,COUNTIF('2023 FR_imgsummary'!E44:AC44,"PSPT")*100/R44)</f>
        <v>0</v>
      </c>
      <c r="CH44">
        <f>IF(R44=0,0,COUNTIF('2023 FR_imgsummary'!E44:AC44,"PTER")*100/R44)</f>
        <v>0</v>
      </c>
      <c r="CJ44" s="31">
        <f>IF(R44=0,0,COUNTIF('2023 FR_imgsummary'!E44:AC44,"SPO")*100/R44)</f>
        <v>4.166666666666667</v>
      </c>
      <c r="CL44">
        <f>IF(R44=0,0,COUNTIF('2023 FR_imgsummary'!E44:AC44,"PAL")*100/R44)</f>
        <v>0</v>
      </c>
      <c r="CM44">
        <f>IF(R44=0,0,COUNTIF('2023 FR_imgsummary'!E44:AC44,"ZO")*100/R44)</f>
        <v>0</v>
      </c>
      <c r="CO44">
        <f>IF(R44=0,0,COUNTIF('2023 FR_imgsummary'!E44:AC44,"AMP")*100/R44)</f>
        <v>0</v>
      </c>
      <c r="CP44" s="31">
        <f>IF(R44=0,0,COUNTIF('2023 FR_imgsummary'!E44:AC44,"DICT")*100/R44)</f>
        <v>50</v>
      </c>
      <c r="CQ44">
        <f>IF(R44=0,0,COUNTIF('2023 FR_imgsummary'!E44:AC44,"HALI")*100/R44)</f>
        <v>0</v>
      </c>
      <c r="CR44">
        <f>IF(R44=0,0,COUNTIF('2023 FR_imgsummary'!E44:AC44,"LIAG")*100/R44)</f>
        <v>0</v>
      </c>
      <c r="CS44">
        <f>IF(R44=0,0,COUNTIF('2023 FR_imgsummary'!E44:AC44,"LOBO")*100/R44)</f>
        <v>0</v>
      </c>
      <c r="CT44">
        <f>IF(R44=0,0,COUNTIF('2023 FR_imgsummary'!E44:AC44,"MACA")*100/R44)</f>
        <v>0</v>
      </c>
      <c r="CU44">
        <f>IF(R44=0,0,COUNTIF('2023 FR_imgsummary'!E44:AC44,"PAD")*100/R44)</f>
        <v>0</v>
      </c>
      <c r="CV44">
        <f>IF(R44=0,0,COUNTIF('2023 FR_imgsummary'!E44:AC44,"POR")*100/R44)</f>
        <v>0</v>
      </c>
      <c r="CW44">
        <f>IF(R44=0,0,COUNTIF('2023 FR_imgsummary'!E44:AC44,"SARG")*100/R44)</f>
        <v>0</v>
      </c>
      <c r="CX44">
        <f>IF(R44=0,0,COUNTIF('2023 FR_imgsummary'!E44:AC44,"SCHIZ")*100/R44)</f>
        <v>0</v>
      </c>
      <c r="CY44">
        <f>IF(R44=0,0,COUNTIF('2023 FR_imgsummary'!E44:AC44,"STY")*100/R44)</f>
        <v>0</v>
      </c>
      <c r="CZ44">
        <f>IF(R44=0,0,COUNTIF('2023 FR_imgsummary'!E44:AC44,"TURB")*100/R44)</f>
        <v>0</v>
      </c>
      <c r="DA44" s="31">
        <f>IF(R44=0,0,COUNTIF('2023 FR_imgsummary'!E44:AC44,"TURF")*100/R44)</f>
        <v>16.666666666666668</v>
      </c>
      <c r="DB44">
        <f>IF(R44=0,0,COUNTIF('2023 FR_imgsummary'!E44:AC44,"WRAN")*100/R44)</f>
        <v>0</v>
      </c>
      <c r="DD44">
        <f>IF(R44=0,0,COUNTIF('2023 FR_imgsummary'!E44:AC44,"ASC")*100/R44)</f>
        <v>0</v>
      </c>
      <c r="DE44">
        <f>IF(R44=0,0,COUNTIF('2023 FR_imgsummary'!E44:AC44,"O")*100/R44)</f>
        <v>0</v>
      </c>
      <c r="DG44">
        <f>IF(R44=0,0,COUNTIF('2023 FR_imgsummary'!E44:AC44,"DCA")*100/R44)</f>
        <v>0</v>
      </c>
      <c r="DH44">
        <f>IF(R44=0,0,COUNTIF('2023 FR_imgsummary'!E44:AC44,"DG")*100/R44)</f>
        <v>0</v>
      </c>
      <c r="DI44">
        <f>IF(R44=0,0,COUNTIF('2023 FR_imgsummary'!E44:AC44,"ODC")*100/R44)</f>
        <v>0</v>
      </c>
      <c r="DJ44">
        <f>IF(R44=0,0,COUNTIF('2023 FR_imgsummary'!E44:AC44,"RDC")*100/R44)</f>
        <v>0</v>
      </c>
      <c r="DL44">
        <f>IF(R44=0,0,COUNTIF('2023 FR_imgsummary'!E44:AC44,"CALG")*100/R44)</f>
        <v>0</v>
      </c>
      <c r="DN44">
        <f>IF(R44=0,0,COUNTIF('2023 FR_imgsummary'!E44:AC44,"DCOR")*100/R44)</f>
        <v>0</v>
      </c>
      <c r="DP44">
        <f>IF(R44=0,0,COUNTIF('2023 FR_imgsummary'!E44:AC44,"P")*100/R44)</f>
        <v>0</v>
      </c>
      <c r="DQ44">
        <f>IF(R44=0,0,COUNTIF('2023 FR_imgsummary'!E44:AC44,"R")*100/R44)</f>
        <v>0</v>
      </c>
      <c r="DR44" s="31">
        <f>IF(R44=0,0,COUNTIF('2023 FR_imgsummary'!E44:AC44,"S")*100/R44)</f>
        <v>29.166666666666668</v>
      </c>
      <c r="DT44">
        <f>IF(R44=0,0,COUNTIF('2023 FR_imgsummary'!E44:AC44,"UNK")*100/R44)</f>
        <v>0</v>
      </c>
      <c r="DV44">
        <f>COUNTIF('2023 FR_imgsummary'!E44:AC44,"SHAD")*100/25</f>
        <v>0</v>
      </c>
      <c r="DW44">
        <f>COUNTIF('2023 FR_imgsummary'!E44:AC44,"TAPE")*100/25</f>
        <v>0</v>
      </c>
      <c r="DX44" s="31">
        <f>COUNTIF('2023 FR_imgsummary'!E44:AC44,"WAND")*100/25</f>
        <v>4</v>
      </c>
      <c r="DZ44">
        <f>IF(R44=0,0,COUNTIF('2023 FR_imgsummary'!BC44:CA44,"ASP")*100/R44)</f>
        <v>0</v>
      </c>
      <c r="EA44">
        <f>IF(R44=0,0,COUNTIF('2023 FR_imgsummary'!BC44:CA44,"BL")*100/R44)</f>
        <v>0</v>
      </c>
      <c r="EB44">
        <f>IF(R44=0,0,COUNTIF('2023 FR_imgsummary'!BC44:CA44,"BBD")*100/R44)</f>
        <v>0</v>
      </c>
      <c r="EC44">
        <f>IF(R44=0,0,COUNTIF('2023 FR_imgsummary'!BC44:CA44,"OD")*100/R44)</f>
        <v>0</v>
      </c>
      <c r="ED44">
        <f>IF(R44=0,0,COUNTIF('2023 FR_imgsummary'!BC44:CA44,"PLA")*100/R44)</f>
        <v>0</v>
      </c>
      <c r="EE44">
        <f>IF(R44=0,0,COUNTIF('2023 FR_imgsummary'!BC44:CA44,"WBD")*100/R44)</f>
        <v>0</v>
      </c>
      <c r="EF44">
        <f>IF(R44=0,0,COUNTIF('2023 FR_imgsummary'!BC44:CA44,"YBD")*100/R44)</f>
        <v>0</v>
      </c>
    </row>
    <row r="45" spans="1:136" x14ac:dyDescent="0.25">
      <c r="A45">
        <v>43</v>
      </c>
      <c r="B45" t="s">
        <v>149</v>
      </c>
      <c r="F45">
        <f>IF(R45=0,0,COUNTIF('2023 FR_imgsummary'!AD45:BB45,"C")*100/R45)</f>
        <v>0</v>
      </c>
      <c r="G45">
        <f>IF(R45=0,0,COUNTIF('2023 FR_imgsummary'!AD45:BB45,"G")*100/R45)</f>
        <v>0</v>
      </c>
      <c r="H45">
        <f>IF(R45=0,0,COUNTIF('2023 FR_imgsummary'!AD45:BB45,"S")*100/R45)</f>
        <v>0</v>
      </c>
      <c r="I45">
        <f>IF(R45=0,0,COUNTIF('2023 FR_imgsummary'!AD45:BB45,"Z")*100/R45)</f>
        <v>0</v>
      </c>
      <c r="J45" s="31">
        <f>IF(R45=0,0,COUNTIF('2023 FR_imgsummary'!AD45:BB45,"MA")*100/R45)</f>
        <v>45.833333333333336</v>
      </c>
      <c r="K45">
        <f>IF(R45=0,0,COUNTIF('2023 FR_imgsummary'!AD45:BB45,"OL")*100/R45)</f>
        <v>0</v>
      </c>
      <c r="L45">
        <f>IF(R45=0,0,COUNTIF('2023 FR_imgsummary'!AD45:BB45,"DCA")*100/R45)</f>
        <v>0</v>
      </c>
      <c r="M45">
        <f>IF(R45=0,0,COUNTIF('2023 FR_imgsummary'!AD45:BB45,"CA")*100/R45)</f>
        <v>0</v>
      </c>
      <c r="N45">
        <f>IF(R45=0,0,COUNTIF('2023 FR_imgsummary'!AD45:BB45,"DC")*100/R45)</f>
        <v>0</v>
      </c>
      <c r="O45" s="31">
        <f>IF(R45=0,0,COUNTIF('2023 FR_imgsummary'!AD45:BB45,"SPR")*100/R45)</f>
        <v>54.166666666666664</v>
      </c>
      <c r="P45">
        <f>IF(R45=0,0,COUNTIF('2023 FR_imgsummary'!AD45:BB45,"U")*100/R45)</f>
        <v>0</v>
      </c>
      <c r="Q45" s="31">
        <f>IF(R45=0,0,COUNTIF('2023 FR_imgsummary'!AD45:BB45,"TWS")*100/R45)</f>
        <v>4.166666666666667</v>
      </c>
      <c r="R45">
        <f>25-COUNTIF('2023 FR_imgsummary'!AD45:BB45,"TWS")</f>
        <v>24</v>
      </c>
      <c r="U45">
        <f>IF(R45=0,0,COUNTIF('2023 FR_imgsummary'!E45:AC45,"AC")*100/R45)</f>
        <v>0</v>
      </c>
      <c r="V45">
        <f>IF(R45=0,0,COUNTIF('2023 FR_imgsummary'!E45:AC45,"AP")*100/R45)</f>
        <v>0</v>
      </c>
      <c r="W45">
        <f>IF(R45=0,0,COUNTIF('2023 FR_imgsummary'!E45:AC45,"APR")*100/R45)</f>
        <v>0</v>
      </c>
      <c r="X45">
        <f>IF(R45=0,0,COUNTIF('2023 FR_imgsummary'!E45:AC45,"AA")*100/R45)</f>
        <v>0</v>
      </c>
      <c r="Y45">
        <f>IF(R45=0,0,COUNTIF('2023 FR_imgsummary'!E45:AC45,"AF")*100/R45)</f>
        <v>0</v>
      </c>
      <c r="Z45">
        <f>IF(R45=0,0,COUNTIF('2023 FR_imgsummary'!E45:AC45,"AG")*100/R45)</f>
        <v>0</v>
      </c>
      <c r="AA45">
        <f>IF(R45=0,0,COUNTIF('2023 FR_imgsummary'!E45:AC45,"AL")*100/R45)</f>
        <v>0</v>
      </c>
      <c r="AB45">
        <f>IF(R45=0,0,COUNTIF('2023 FR_imgsummary'!E45:AC45,"AT")*100/R45)</f>
        <v>0</v>
      </c>
      <c r="AC45">
        <f>IF(R45=0,0,COUNTIF('2023 FR_imgsummary'!E45:AC45,"AU")*100/R45)</f>
        <v>0</v>
      </c>
      <c r="AD45">
        <f>IF(R45=0,0,COUNTIF('2023 FR_imgsummary'!E45:AC45,"CB")*100/R45)</f>
        <v>0</v>
      </c>
      <c r="AE45">
        <f>IF(R45=0,0,COUNTIF('2023 FR_imgsummary'!E45:AC45,"CN")*100/R45)</f>
        <v>0</v>
      </c>
      <c r="AF45">
        <f>IF(R45=0,0,COUNTIF('2023 FR_imgsummary'!E45:AC45,"CORAL")*100/R45)</f>
        <v>0</v>
      </c>
      <c r="AG45">
        <f>IF(R45=0,0,COUNTIF('2023 FR_imgsummary'!E45:AC45,"CORJU")*100/R45)</f>
        <v>0</v>
      </c>
      <c r="AH45">
        <f>IF(R45=0,0,COUNTIF('2023 FR_imgsummary'!E45:AC45,"DCY")*100/R45)</f>
        <v>0</v>
      </c>
      <c r="AI45">
        <f>IF(R45=0,0,COUNTIF('2023 FR_imgsummary'!E45:AC45,"DST")*100/R45)</f>
        <v>0</v>
      </c>
      <c r="AJ45">
        <f>IF(R45=0,0,COUNTIF('2023 FR_imgsummary'!E45:AC45,"DSO")*100/R45)</f>
        <v>0</v>
      </c>
      <c r="AK45">
        <f>IF(R45=0,0,COUNTIF('2023 FR_imgsummary'!E45:AC45,"DC")*100/R45)</f>
        <v>0</v>
      </c>
      <c r="AL45">
        <f>IF(R45=0,0,COUNTIF('2023 FR_imgsummary'!E45:AC45,"DL")*100/R45)</f>
        <v>0</v>
      </c>
      <c r="AM45">
        <f>IF(R45=0,0,COUNTIF('2023 FR_imgsummary'!E45:AC45,"DS")*100/R45)</f>
        <v>0</v>
      </c>
      <c r="AN45">
        <f>IF(R45=0,0,COUNTIF('2023 FR_imgsummary'!E45:AC45,"EF")*100/R45)</f>
        <v>0</v>
      </c>
      <c r="AO45">
        <f>IF(R45=0,0,COUNTIF('2023 FR_imgsummary'!E45:AC45,"FF")*100/R45)</f>
        <v>0</v>
      </c>
      <c r="AP45">
        <f>IF(R45=0,0,COUNTIF('2023 FR_imgsummary'!E45:AC45,"IS")*100/R45)</f>
        <v>0</v>
      </c>
      <c r="AQ45">
        <f>IF(R45=0,0,COUNTIF('2023 FR_imgsummary'!E45:AC45,"LC")*100/R45)</f>
        <v>0</v>
      </c>
      <c r="AR45">
        <f>IF(R45=0,0,COUNTIF('2023 FR_imgsummary'!E45:AC45,"MD")*100/R45)</f>
        <v>0</v>
      </c>
      <c r="AS45">
        <f>IF(R45=0,0,COUNTIF('2023 FR_imgsummary'!E45:AC45,"MM")*100/R45)</f>
        <v>0</v>
      </c>
      <c r="AT45">
        <f>IF(R45=0,0,COUNTIF('2023 FR_imgsummary'!E45:AC45,"MAR")*100/R45)</f>
        <v>0</v>
      </c>
      <c r="AU45">
        <f>IF(R45=0,0,COUNTIF('2023 FR_imgsummary'!E45:AC45,"MME")*100/R45)</f>
        <v>0</v>
      </c>
      <c r="AV45">
        <f>IF(R45=0,0,COUNTIF('2023 FR_imgsummary'!E45:AC45,"MILA")*100/R45)</f>
        <v>0</v>
      </c>
      <c r="AW45">
        <f>IF(R45=0,0,COUNTIF('2023 FR_imgsummary'!E45:AC45,"MILC")*100/R45)</f>
        <v>0</v>
      </c>
      <c r="AX45">
        <f>IF(R45=0,0,COUNTIF('2023 FR_imgsummary'!E45:AC45,"MILS")*100/R45)</f>
        <v>0</v>
      </c>
      <c r="AY45">
        <f>IF(R45=0,0,COUNTIF('2023 FR_imgsummary'!E45:AC45,"MA")*100/R45)</f>
        <v>0</v>
      </c>
      <c r="AZ45">
        <f>IF(R45=0,0,COUNTIF('2023 FR_imgsummary'!E45:AC45,"MC")*100/R45)</f>
        <v>0</v>
      </c>
      <c r="BA45">
        <f>IF(R45=0,0,COUNTIF('2023 FR_imgsummary'!E45:AC45,"MFAV")*100/R45)</f>
        <v>0</v>
      </c>
      <c r="BB45">
        <f>IF(R45=0,0,COUNTIF('2023 FR_imgsummary'!E45:AC45,"MFRN")*100/R45)</f>
        <v>0</v>
      </c>
      <c r="BC45">
        <f>IF(R45=0,0,COUNTIF('2023 FR_imgsummary'!E45:AC45,"MAN")*100/R45)</f>
        <v>0</v>
      </c>
      <c r="BD45">
        <f>IF(R45=0,0,COUNTIF('2023 FR_imgsummary'!E45:AC45,"MAL")*100/R45)</f>
        <v>0</v>
      </c>
      <c r="BE45">
        <f>IF(R45=0,0,COUNTIF('2023 FR_imgsummary'!E45:AC45,"MDA")*100/R45)</f>
        <v>0</v>
      </c>
      <c r="BF45">
        <f>IF(R45=0,0,COUNTIF('2023 FR_imgsummary'!E45:AC45,"MF")*100/R45)</f>
        <v>0</v>
      </c>
      <c r="BG45">
        <f>IF(R45=0,0,COUNTIF('2023 FR_imgsummary'!E45:AC45,"ML")*100/R45)</f>
        <v>0</v>
      </c>
      <c r="BH45">
        <f>IF(R45=0,0,COUNTIF('2023 FR_imgsummary'!E45:AC45,"OD")*100/R45)</f>
        <v>0</v>
      </c>
      <c r="BI45">
        <f>IF(R45=0,0,COUNTIF('2023 FR_imgsummary'!E45:AC45,"PA")*100/R45)</f>
        <v>0</v>
      </c>
      <c r="BJ45">
        <f>IF(R45=0,0,COUNTIF('2023 FR_imgsummary'!E45:AC45,"PB")*100/R45)</f>
        <v>0</v>
      </c>
      <c r="BK45">
        <f>IF(R45=0,0,COUNTIF('2023 FR_imgsummary'!E45:AC45,"PD")*100/R45)</f>
        <v>0</v>
      </c>
      <c r="BL45">
        <f>IF(R45=0,0,COUNTIF('2023 FR_imgsummary'!E45:AC45,"PF")*100/R45)</f>
        <v>0</v>
      </c>
      <c r="BM45">
        <f>IF(R45=0,0,COUNTIF('2023 FR_imgsummary'!E45:AC45,"PP")*100/R45)</f>
        <v>0</v>
      </c>
      <c r="BN45">
        <f>IF(R45=0,0,COUNTIF('2023 FR_imgsummary'!E45:AC45,"SC")*100/R45)</f>
        <v>0</v>
      </c>
      <c r="BO45">
        <f>IF(R45=0,0,COUNTIF('2023 FR_imgsummary'!E45:AC45,"SL")*100/R45)</f>
        <v>0</v>
      </c>
      <c r="BP45">
        <f>IF(R45=0,0,COUNTIF('2023 FR_imgsummary'!E45:AC45,"SR")*100/R45)</f>
        <v>0</v>
      </c>
      <c r="BQ45">
        <f>IF(R45=0,0,COUNTIF('2023 FR_imgsummary'!E45:AC45,"SS")*100/R45)</f>
        <v>0</v>
      </c>
      <c r="BR45">
        <f>IF(R45=0,0,COUNTIF('2023 FR_imgsummary'!E45:AC45,"SB")*100/R45)</f>
        <v>0</v>
      </c>
      <c r="BS45">
        <f>IF(R45=0,0,COUNTIF('2023 FR_imgsummary'!E45:AC45,"SH")*100/R45)</f>
        <v>0</v>
      </c>
      <c r="BT45">
        <f>IF(R45=0,0,COUNTIF('2023 FR_imgsummary'!E45:AC45,"SM")*100/R45)</f>
        <v>0</v>
      </c>
      <c r="BU45">
        <f>IF(R45=0,0,COUNTIF('2023 FR_imgsummary'!E45:AC45,"TA")*100/R45)</f>
        <v>0</v>
      </c>
      <c r="BW45">
        <f>IF(R45=0,0,COUNTIF('2023 FR_imgsummary'!E45:AC45,"BRI")*100/R45)</f>
        <v>0</v>
      </c>
      <c r="BX45">
        <f>IF(R45=0,0,COUNTIF('2023 FR_imgsummary'!E45:AC45,"ERY")*100/R45)</f>
        <v>0</v>
      </c>
      <c r="BY45">
        <f>IF(R45=0,0,COUNTIF('2023 FR_imgsummary'!E45:AC45,"EUN")*100/R45)</f>
        <v>0</v>
      </c>
      <c r="BZ45">
        <f>IF(R45=0,0,COUNTIF('2023 FR_imgsummary'!E45:AC45,"GORG")*100/R45)</f>
        <v>0</v>
      </c>
      <c r="CA45">
        <f>IF(R45=0,0,COUNTIF('2023 FR_imgsummary'!E45:AC45,"ICIL")*100/R45)</f>
        <v>0</v>
      </c>
      <c r="CB45">
        <f>IF(R45=0,0,COUNTIF('2023 FR_imgsummary'!E45:AC45,"MUR")*100/R45)</f>
        <v>0</v>
      </c>
      <c r="CC45">
        <f>IF(R45=0,0,COUNTIF('2023 FR_imgsummary'!E45:AC45,"MOPS")*100/R45)</f>
        <v>0</v>
      </c>
      <c r="CD45">
        <f>IF(R45=0,0,COUNTIF('2023 FR_imgsummary'!E45:AC45,"PAURA")*100/R45)</f>
        <v>0</v>
      </c>
      <c r="CE45">
        <f>IF(R45=0,0,COUNTIF('2023 FR_imgsummary'!E45:AC45,"PRELA")*100/R45)</f>
        <v>0</v>
      </c>
      <c r="CF45">
        <f>IF(R45=0,0,COUNTIF('2023 FR_imgsummary'!E45:AC45,"PSDP")*100/R45)</f>
        <v>0</v>
      </c>
      <c r="CG45">
        <f>IF(R45=0,0,COUNTIF('2023 FR_imgsummary'!E45:AC45,"PSPT")*100/R45)</f>
        <v>0</v>
      </c>
      <c r="CH45">
        <f>IF(R45=0,0,COUNTIF('2023 FR_imgsummary'!E45:AC45,"PTER")*100/R45)</f>
        <v>0</v>
      </c>
      <c r="CJ45">
        <f>IF(R45=0,0,COUNTIF('2023 FR_imgsummary'!E45:AC45,"SPO")*100/R45)</f>
        <v>0</v>
      </c>
      <c r="CL45">
        <f>IF(R45=0,0,COUNTIF('2023 FR_imgsummary'!E45:AC45,"PAL")*100/R45)</f>
        <v>0</v>
      </c>
      <c r="CM45">
        <f>IF(R45=0,0,COUNTIF('2023 FR_imgsummary'!E45:AC45,"ZO")*100/R45)</f>
        <v>0</v>
      </c>
      <c r="CO45">
        <f>IF(R45=0,0,COUNTIF('2023 FR_imgsummary'!E45:AC45,"AMP")*100/R45)</f>
        <v>0</v>
      </c>
      <c r="CP45" s="31">
        <f>IF(R45=0,0,COUNTIF('2023 FR_imgsummary'!E45:AC45,"DICT")*100/R45)</f>
        <v>29.166666666666668</v>
      </c>
      <c r="CQ45">
        <f>IF(R45=0,0,COUNTIF('2023 FR_imgsummary'!E45:AC45,"HALI")*100/R45)</f>
        <v>0</v>
      </c>
      <c r="CR45">
        <f>IF(R45=0,0,COUNTIF('2023 FR_imgsummary'!E45:AC45,"LIAG")*100/R45)</f>
        <v>0</v>
      </c>
      <c r="CS45">
        <f>IF(R45=0,0,COUNTIF('2023 FR_imgsummary'!E45:AC45,"LOBO")*100/R45)</f>
        <v>0</v>
      </c>
      <c r="CT45">
        <f>IF(R45=0,0,COUNTIF('2023 FR_imgsummary'!E45:AC45,"MACA")*100/R45)</f>
        <v>0</v>
      </c>
      <c r="CU45">
        <f>IF(R45=0,0,COUNTIF('2023 FR_imgsummary'!E45:AC45,"PAD")*100/R45)</f>
        <v>0</v>
      </c>
      <c r="CV45">
        <f>IF(R45=0,0,COUNTIF('2023 FR_imgsummary'!E45:AC45,"POR")*100/R45)</f>
        <v>0</v>
      </c>
      <c r="CW45">
        <f>IF(R45=0,0,COUNTIF('2023 FR_imgsummary'!E45:AC45,"SARG")*100/R45)</f>
        <v>0</v>
      </c>
      <c r="CX45">
        <f>IF(R45=0,0,COUNTIF('2023 FR_imgsummary'!E45:AC45,"SCHIZ")*100/R45)</f>
        <v>0</v>
      </c>
      <c r="CY45">
        <f>IF(R45=0,0,COUNTIF('2023 FR_imgsummary'!E45:AC45,"STY")*100/R45)</f>
        <v>0</v>
      </c>
      <c r="CZ45">
        <f>IF(R45=0,0,COUNTIF('2023 FR_imgsummary'!E45:AC45,"TURB")*100/R45)</f>
        <v>0</v>
      </c>
      <c r="DA45" s="31">
        <f>IF(R45=0,0,COUNTIF('2023 FR_imgsummary'!E45:AC45,"TURF")*100/R45)</f>
        <v>16.666666666666668</v>
      </c>
      <c r="DB45">
        <f>IF(R45=0,0,COUNTIF('2023 FR_imgsummary'!E45:AC45,"WRAN")*100/R45)</f>
        <v>0</v>
      </c>
      <c r="DD45">
        <f>IF(R45=0,0,COUNTIF('2023 FR_imgsummary'!E45:AC45,"ASC")*100/R45)</f>
        <v>0</v>
      </c>
      <c r="DE45">
        <f>IF(R45=0,0,COUNTIF('2023 FR_imgsummary'!E45:AC45,"O")*100/R45)</f>
        <v>0</v>
      </c>
      <c r="DG45">
        <f>IF(R45=0,0,COUNTIF('2023 FR_imgsummary'!E45:AC45,"DCA")*100/R45)</f>
        <v>0</v>
      </c>
      <c r="DH45">
        <f>IF(R45=0,0,COUNTIF('2023 FR_imgsummary'!E45:AC45,"DG")*100/R45)</f>
        <v>0</v>
      </c>
      <c r="DI45">
        <f>IF(R45=0,0,COUNTIF('2023 FR_imgsummary'!E45:AC45,"ODC")*100/R45)</f>
        <v>0</v>
      </c>
      <c r="DJ45">
        <f>IF(R45=0,0,COUNTIF('2023 FR_imgsummary'!E45:AC45,"RDC")*100/R45)</f>
        <v>0</v>
      </c>
      <c r="DL45">
        <f>IF(R45=0,0,COUNTIF('2023 FR_imgsummary'!E45:AC45,"CALG")*100/R45)</f>
        <v>0</v>
      </c>
      <c r="DN45">
        <f>IF(R45=0,0,COUNTIF('2023 FR_imgsummary'!E45:AC45,"DCOR")*100/R45)</f>
        <v>0</v>
      </c>
      <c r="DP45">
        <f>IF(R45=0,0,COUNTIF('2023 FR_imgsummary'!E45:AC45,"P")*100/R45)</f>
        <v>0</v>
      </c>
      <c r="DQ45">
        <f>IF(R45=0,0,COUNTIF('2023 FR_imgsummary'!E45:AC45,"R")*100/R45)</f>
        <v>0</v>
      </c>
      <c r="DR45" s="31">
        <f>IF(R45=0,0,COUNTIF('2023 FR_imgsummary'!E45:AC45,"S")*100/R45)</f>
        <v>54.166666666666664</v>
      </c>
      <c r="DT45">
        <f>IF(R45=0,0,COUNTIF('2023 FR_imgsummary'!E45:AC45,"UNK")*100/R45)</f>
        <v>0</v>
      </c>
      <c r="DV45">
        <f>COUNTIF('2023 FR_imgsummary'!E45:AC45,"SHAD")*100/25</f>
        <v>0</v>
      </c>
      <c r="DW45">
        <f>COUNTIF('2023 FR_imgsummary'!E45:AC45,"TAPE")*100/25</f>
        <v>0</v>
      </c>
      <c r="DX45" s="31">
        <f>COUNTIF('2023 FR_imgsummary'!E45:AC45,"WAND")*100/25</f>
        <v>4</v>
      </c>
      <c r="DZ45">
        <f>IF(R45=0,0,COUNTIF('2023 FR_imgsummary'!BC45:CA45,"ASP")*100/R45)</f>
        <v>0</v>
      </c>
      <c r="EA45">
        <f>IF(R45=0,0,COUNTIF('2023 FR_imgsummary'!BC45:CA45,"BL")*100/R45)</f>
        <v>0</v>
      </c>
      <c r="EB45">
        <f>IF(R45=0,0,COUNTIF('2023 FR_imgsummary'!BC45:CA45,"BBD")*100/R45)</f>
        <v>0</v>
      </c>
      <c r="EC45">
        <f>IF(R45=0,0,COUNTIF('2023 FR_imgsummary'!BC45:CA45,"OD")*100/R45)</f>
        <v>0</v>
      </c>
      <c r="ED45">
        <f>IF(R45=0,0,COUNTIF('2023 FR_imgsummary'!BC45:CA45,"PLA")*100/R45)</f>
        <v>0</v>
      </c>
      <c r="EE45">
        <f>IF(R45=0,0,COUNTIF('2023 FR_imgsummary'!BC45:CA45,"WBD")*100/R45)</f>
        <v>0</v>
      </c>
      <c r="EF45">
        <f>IF(R45=0,0,COUNTIF('2023 FR_imgsummary'!BC45:CA45,"YBD")*100/R45)</f>
        <v>0</v>
      </c>
    </row>
    <row r="46" spans="1:136" x14ac:dyDescent="0.25">
      <c r="A46">
        <v>44</v>
      </c>
      <c r="B46" t="s">
        <v>150</v>
      </c>
      <c r="F46">
        <f>IF(R46=0,0,COUNTIF('2023 FR_imgsummary'!AD46:BB46,"C")*100/R46)</f>
        <v>0</v>
      </c>
      <c r="G46">
        <f>IF(R46=0,0,COUNTIF('2023 FR_imgsummary'!AD46:BB46,"G")*100/R46)</f>
        <v>0</v>
      </c>
      <c r="H46" s="31">
        <f>IF(R46=0,0,COUNTIF('2023 FR_imgsummary'!AD46:BB46,"S")*100/R46)</f>
        <v>24</v>
      </c>
      <c r="I46">
        <f>IF(R46=0,0,COUNTIF('2023 FR_imgsummary'!AD46:BB46,"Z")*100/R46)</f>
        <v>0</v>
      </c>
      <c r="J46" s="31">
        <f>IF(R46=0,0,COUNTIF('2023 FR_imgsummary'!AD46:BB46,"MA")*100/R46)</f>
        <v>44</v>
      </c>
      <c r="K46">
        <f>IF(R46=0,0,COUNTIF('2023 FR_imgsummary'!AD46:BB46,"OL")*100/R46)</f>
        <v>0</v>
      </c>
      <c r="L46">
        <f>IF(R46=0,0,COUNTIF('2023 FR_imgsummary'!AD46:BB46,"DCA")*100/R46)</f>
        <v>0</v>
      </c>
      <c r="M46">
        <f>IF(R46=0,0,COUNTIF('2023 FR_imgsummary'!AD46:BB46,"CA")*100/R46)</f>
        <v>0</v>
      </c>
      <c r="N46">
        <f>IF(R46=0,0,COUNTIF('2023 FR_imgsummary'!AD46:BB46,"DC")*100/R46)</f>
        <v>0</v>
      </c>
      <c r="O46" s="31">
        <f>IF(R46=0,0,COUNTIF('2023 FR_imgsummary'!AD46:BB46,"SPR")*100/R46)</f>
        <v>32</v>
      </c>
      <c r="P46">
        <f>IF(R46=0,0,COUNTIF('2023 FR_imgsummary'!AD46:BB46,"U")*100/R46)</f>
        <v>0</v>
      </c>
      <c r="Q46">
        <f>IF(R46=0,0,COUNTIF('2023 FR_imgsummary'!AD46:BB46,"TWS")*100/R46)</f>
        <v>0</v>
      </c>
      <c r="R46">
        <f>25-COUNTIF('2023 FR_imgsummary'!AD46:BB46,"TWS")</f>
        <v>25</v>
      </c>
      <c r="U46">
        <f>IF(R46=0,0,COUNTIF('2023 FR_imgsummary'!E46:AC46,"AC")*100/R46)</f>
        <v>0</v>
      </c>
      <c r="V46">
        <f>IF(R46=0,0,COUNTIF('2023 FR_imgsummary'!E46:AC46,"AP")*100/R46)</f>
        <v>0</v>
      </c>
      <c r="W46">
        <f>IF(R46=0,0,COUNTIF('2023 FR_imgsummary'!E46:AC46,"APR")*100/R46)</f>
        <v>0</v>
      </c>
      <c r="X46">
        <f>IF(R46=0,0,COUNTIF('2023 FR_imgsummary'!E46:AC46,"AA")*100/R46)</f>
        <v>0</v>
      </c>
      <c r="Y46">
        <f>IF(R46=0,0,COUNTIF('2023 FR_imgsummary'!E46:AC46,"AF")*100/R46)</f>
        <v>0</v>
      </c>
      <c r="Z46">
        <f>IF(R46=0,0,COUNTIF('2023 FR_imgsummary'!E46:AC46,"AG")*100/R46)</f>
        <v>0</v>
      </c>
      <c r="AA46">
        <f>IF(R46=0,0,COUNTIF('2023 FR_imgsummary'!E46:AC46,"AL")*100/R46)</f>
        <v>0</v>
      </c>
      <c r="AB46">
        <f>IF(R46=0,0,COUNTIF('2023 FR_imgsummary'!E46:AC46,"AT")*100/R46)</f>
        <v>0</v>
      </c>
      <c r="AC46">
        <f>IF(R46=0,0,COUNTIF('2023 FR_imgsummary'!E46:AC46,"AU")*100/R46)</f>
        <v>0</v>
      </c>
      <c r="AD46">
        <f>IF(R46=0,0,COUNTIF('2023 FR_imgsummary'!E46:AC46,"CB")*100/R46)</f>
        <v>0</v>
      </c>
      <c r="AE46">
        <f>IF(R46=0,0,COUNTIF('2023 FR_imgsummary'!E46:AC46,"CN")*100/R46)</f>
        <v>0</v>
      </c>
      <c r="AF46">
        <f>IF(R46=0,0,COUNTIF('2023 FR_imgsummary'!E46:AC46,"CORAL")*100/R46)</f>
        <v>0</v>
      </c>
      <c r="AG46">
        <f>IF(R46=0,0,COUNTIF('2023 FR_imgsummary'!E46:AC46,"CORJU")*100/R46)</f>
        <v>0</v>
      </c>
      <c r="AH46">
        <f>IF(R46=0,0,COUNTIF('2023 FR_imgsummary'!E46:AC46,"DCY")*100/R46)</f>
        <v>0</v>
      </c>
      <c r="AI46">
        <f>IF(R46=0,0,COUNTIF('2023 FR_imgsummary'!E46:AC46,"DST")*100/R46)</f>
        <v>0</v>
      </c>
      <c r="AJ46">
        <f>IF(R46=0,0,COUNTIF('2023 FR_imgsummary'!E46:AC46,"DSO")*100/R46)</f>
        <v>0</v>
      </c>
      <c r="AK46">
        <f>IF(R46=0,0,COUNTIF('2023 FR_imgsummary'!E46:AC46,"DC")*100/R46)</f>
        <v>0</v>
      </c>
      <c r="AL46">
        <f>IF(R46=0,0,COUNTIF('2023 FR_imgsummary'!E46:AC46,"DL")*100/R46)</f>
        <v>0</v>
      </c>
      <c r="AM46">
        <f>IF(R46=0,0,COUNTIF('2023 FR_imgsummary'!E46:AC46,"DS")*100/R46)</f>
        <v>0</v>
      </c>
      <c r="AN46">
        <f>IF(R46=0,0,COUNTIF('2023 FR_imgsummary'!E46:AC46,"EF")*100/R46)</f>
        <v>0</v>
      </c>
      <c r="AO46">
        <f>IF(R46=0,0,COUNTIF('2023 FR_imgsummary'!E46:AC46,"FF")*100/R46)</f>
        <v>0</v>
      </c>
      <c r="AP46">
        <f>IF(R46=0,0,COUNTIF('2023 FR_imgsummary'!E46:AC46,"IS")*100/R46)</f>
        <v>0</v>
      </c>
      <c r="AQ46">
        <f>IF(R46=0,0,COUNTIF('2023 FR_imgsummary'!E46:AC46,"LC")*100/R46)</f>
        <v>0</v>
      </c>
      <c r="AR46">
        <f>IF(R46=0,0,COUNTIF('2023 FR_imgsummary'!E46:AC46,"MD")*100/R46)</f>
        <v>0</v>
      </c>
      <c r="AS46">
        <f>IF(R46=0,0,COUNTIF('2023 FR_imgsummary'!E46:AC46,"MM")*100/R46)</f>
        <v>0</v>
      </c>
      <c r="AT46">
        <f>IF(R46=0,0,COUNTIF('2023 FR_imgsummary'!E46:AC46,"MAR")*100/R46)</f>
        <v>0</v>
      </c>
      <c r="AU46">
        <f>IF(R46=0,0,COUNTIF('2023 FR_imgsummary'!E46:AC46,"MME")*100/R46)</f>
        <v>0</v>
      </c>
      <c r="AV46">
        <f>IF(R46=0,0,COUNTIF('2023 FR_imgsummary'!E46:AC46,"MILA")*100/R46)</f>
        <v>0</v>
      </c>
      <c r="AW46">
        <f>IF(R46=0,0,COUNTIF('2023 FR_imgsummary'!E46:AC46,"MILC")*100/R46)</f>
        <v>0</v>
      </c>
      <c r="AX46">
        <f>IF(R46=0,0,COUNTIF('2023 FR_imgsummary'!E46:AC46,"MILS")*100/R46)</f>
        <v>0</v>
      </c>
      <c r="AY46">
        <f>IF(R46=0,0,COUNTIF('2023 FR_imgsummary'!E46:AC46,"MA")*100/R46)</f>
        <v>0</v>
      </c>
      <c r="AZ46">
        <f>IF(R46=0,0,COUNTIF('2023 FR_imgsummary'!E46:AC46,"MC")*100/R46)</f>
        <v>0</v>
      </c>
      <c r="BA46">
        <f>IF(R46=0,0,COUNTIF('2023 FR_imgsummary'!E46:AC46,"MFAV")*100/R46)</f>
        <v>0</v>
      </c>
      <c r="BB46">
        <f>IF(R46=0,0,COUNTIF('2023 FR_imgsummary'!E46:AC46,"MFRN")*100/R46)</f>
        <v>0</v>
      </c>
      <c r="BC46">
        <f>IF(R46=0,0,COUNTIF('2023 FR_imgsummary'!E46:AC46,"MAN")*100/R46)</f>
        <v>0</v>
      </c>
      <c r="BD46">
        <f>IF(R46=0,0,COUNTIF('2023 FR_imgsummary'!E46:AC46,"MAL")*100/R46)</f>
        <v>0</v>
      </c>
      <c r="BE46">
        <f>IF(R46=0,0,COUNTIF('2023 FR_imgsummary'!E46:AC46,"MDA")*100/R46)</f>
        <v>0</v>
      </c>
      <c r="BF46">
        <f>IF(R46=0,0,COUNTIF('2023 FR_imgsummary'!E46:AC46,"MF")*100/R46)</f>
        <v>0</v>
      </c>
      <c r="BG46">
        <f>IF(R46=0,0,COUNTIF('2023 FR_imgsummary'!E46:AC46,"ML")*100/R46)</f>
        <v>0</v>
      </c>
      <c r="BH46">
        <f>IF(R46=0,0,COUNTIF('2023 FR_imgsummary'!E46:AC46,"OD")*100/R46)</f>
        <v>0</v>
      </c>
      <c r="BI46">
        <f>IF(R46=0,0,COUNTIF('2023 FR_imgsummary'!E46:AC46,"PA")*100/R46)</f>
        <v>0</v>
      </c>
      <c r="BJ46">
        <f>IF(R46=0,0,COUNTIF('2023 FR_imgsummary'!E46:AC46,"PB")*100/R46)</f>
        <v>0</v>
      </c>
      <c r="BK46">
        <f>IF(R46=0,0,COUNTIF('2023 FR_imgsummary'!E46:AC46,"PD")*100/R46)</f>
        <v>0</v>
      </c>
      <c r="BL46">
        <f>IF(R46=0,0,COUNTIF('2023 FR_imgsummary'!E46:AC46,"PF")*100/R46)</f>
        <v>0</v>
      </c>
      <c r="BM46">
        <f>IF(R46=0,0,COUNTIF('2023 FR_imgsummary'!E46:AC46,"PP")*100/R46)</f>
        <v>0</v>
      </c>
      <c r="BN46">
        <f>IF(R46=0,0,COUNTIF('2023 FR_imgsummary'!E46:AC46,"SC")*100/R46)</f>
        <v>0</v>
      </c>
      <c r="BO46">
        <f>IF(R46=0,0,COUNTIF('2023 FR_imgsummary'!E46:AC46,"SL")*100/R46)</f>
        <v>0</v>
      </c>
      <c r="BP46">
        <f>IF(R46=0,0,COUNTIF('2023 FR_imgsummary'!E46:AC46,"SR")*100/R46)</f>
        <v>0</v>
      </c>
      <c r="BQ46">
        <f>IF(R46=0,0,COUNTIF('2023 FR_imgsummary'!E46:AC46,"SS")*100/R46)</f>
        <v>0</v>
      </c>
      <c r="BR46">
        <f>IF(R46=0,0,COUNTIF('2023 FR_imgsummary'!E46:AC46,"SB")*100/R46)</f>
        <v>0</v>
      </c>
      <c r="BS46">
        <f>IF(R46=0,0,COUNTIF('2023 FR_imgsummary'!E46:AC46,"SH")*100/R46)</f>
        <v>0</v>
      </c>
      <c r="BT46">
        <f>IF(R46=0,0,COUNTIF('2023 FR_imgsummary'!E46:AC46,"SM")*100/R46)</f>
        <v>0</v>
      </c>
      <c r="BU46">
        <f>IF(R46=0,0,COUNTIF('2023 FR_imgsummary'!E46:AC46,"TA")*100/R46)</f>
        <v>0</v>
      </c>
      <c r="BW46">
        <f>IF(R46=0,0,COUNTIF('2023 FR_imgsummary'!E46:AC46,"BRI")*100/R46)</f>
        <v>0</v>
      </c>
      <c r="BX46">
        <f>IF(R46=0,0,COUNTIF('2023 FR_imgsummary'!E46:AC46,"ERY")*100/R46)</f>
        <v>0</v>
      </c>
      <c r="BY46">
        <f>IF(R46=0,0,COUNTIF('2023 FR_imgsummary'!E46:AC46,"EUN")*100/R46)</f>
        <v>0</v>
      </c>
      <c r="BZ46">
        <f>IF(R46=0,0,COUNTIF('2023 FR_imgsummary'!E46:AC46,"GORG")*100/R46)</f>
        <v>0</v>
      </c>
      <c r="CA46">
        <f>IF(R46=0,0,COUNTIF('2023 FR_imgsummary'!E46:AC46,"ICIL")*100/R46)</f>
        <v>0</v>
      </c>
      <c r="CB46">
        <f>IF(R46=0,0,COUNTIF('2023 FR_imgsummary'!E46:AC46,"MUR")*100/R46)</f>
        <v>0</v>
      </c>
      <c r="CC46">
        <f>IF(R46=0,0,COUNTIF('2023 FR_imgsummary'!E46:AC46,"MOPS")*100/R46)</f>
        <v>0</v>
      </c>
      <c r="CD46">
        <f>IF(R46=0,0,COUNTIF('2023 FR_imgsummary'!E46:AC46,"PAURA")*100/R46)</f>
        <v>0</v>
      </c>
      <c r="CE46">
        <f>IF(R46=0,0,COUNTIF('2023 FR_imgsummary'!E46:AC46,"PRELA")*100/R46)</f>
        <v>0</v>
      </c>
      <c r="CF46">
        <f>IF(R46=0,0,COUNTIF('2023 FR_imgsummary'!E46:AC46,"PSDP")*100/R46)</f>
        <v>0</v>
      </c>
      <c r="CG46">
        <f>IF(R46=0,0,COUNTIF('2023 FR_imgsummary'!E46:AC46,"PSPT")*100/R46)</f>
        <v>0</v>
      </c>
      <c r="CH46">
        <f>IF(R46=0,0,COUNTIF('2023 FR_imgsummary'!E46:AC46,"PTER")*100/R46)</f>
        <v>0</v>
      </c>
      <c r="CJ46" s="31">
        <f>IF(R46=0,0,COUNTIF('2023 FR_imgsummary'!E46:AC46,"SPO")*100/R46)</f>
        <v>24</v>
      </c>
      <c r="CL46">
        <f>IF(R46=0,0,COUNTIF('2023 FR_imgsummary'!E46:AC46,"PAL")*100/R46)</f>
        <v>0</v>
      </c>
      <c r="CM46">
        <f>IF(R46=0,0,COUNTIF('2023 FR_imgsummary'!E46:AC46,"ZO")*100/R46)</f>
        <v>0</v>
      </c>
      <c r="CO46">
        <f>IF(R46=0,0,COUNTIF('2023 FR_imgsummary'!E46:AC46,"AMP")*100/R46)</f>
        <v>0</v>
      </c>
      <c r="CP46" s="31">
        <f>IF(R46=0,0,COUNTIF('2023 FR_imgsummary'!E46:AC46,"DICT")*100/R46)</f>
        <v>16</v>
      </c>
      <c r="CQ46">
        <f>IF(R46=0,0,COUNTIF('2023 FR_imgsummary'!E46:AC46,"HALI")*100/R46)</f>
        <v>0</v>
      </c>
      <c r="CR46">
        <f>IF(R46=0,0,COUNTIF('2023 FR_imgsummary'!E46:AC46,"LIAG")*100/R46)</f>
        <v>0</v>
      </c>
      <c r="CS46">
        <f>IF(R46=0,0,COUNTIF('2023 FR_imgsummary'!E46:AC46,"LOBO")*100/R46)</f>
        <v>0</v>
      </c>
      <c r="CT46">
        <f>IF(R46=0,0,COUNTIF('2023 FR_imgsummary'!E46:AC46,"MACA")*100/R46)</f>
        <v>0</v>
      </c>
      <c r="CU46">
        <f>IF(R46=0,0,COUNTIF('2023 FR_imgsummary'!E46:AC46,"PAD")*100/R46)</f>
        <v>0</v>
      </c>
      <c r="CV46">
        <f>IF(R46=0,0,COUNTIF('2023 FR_imgsummary'!E46:AC46,"POR")*100/R46)</f>
        <v>0</v>
      </c>
      <c r="CW46">
        <f>IF(R46=0,0,COUNTIF('2023 FR_imgsummary'!E46:AC46,"SARG")*100/R46)</f>
        <v>0</v>
      </c>
      <c r="CX46">
        <f>IF(R46=0,0,COUNTIF('2023 FR_imgsummary'!E46:AC46,"SCHIZ")*100/R46)</f>
        <v>0</v>
      </c>
      <c r="CY46">
        <f>IF(R46=0,0,COUNTIF('2023 FR_imgsummary'!E46:AC46,"STY")*100/R46)</f>
        <v>0</v>
      </c>
      <c r="CZ46">
        <f>IF(R46=0,0,COUNTIF('2023 FR_imgsummary'!E46:AC46,"TURB")*100/R46)</f>
        <v>0</v>
      </c>
      <c r="DA46" s="31">
        <f>IF(R46=0,0,COUNTIF('2023 FR_imgsummary'!E46:AC46,"TURF")*100/R46)</f>
        <v>28</v>
      </c>
      <c r="DB46">
        <f>IF(R46=0,0,COUNTIF('2023 FR_imgsummary'!E46:AC46,"WRAN")*100/R46)</f>
        <v>0</v>
      </c>
      <c r="DD46">
        <f>IF(R46=0,0,COUNTIF('2023 FR_imgsummary'!E46:AC46,"ASC")*100/R46)</f>
        <v>0</v>
      </c>
      <c r="DE46">
        <f>IF(R46=0,0,COUNTIF('2023 FR_imgsummary'!E46:AC46,"O")*100/R46)</f>
        <v>0</v>
      </c>
      <c r="DG46">
        <f>IF(R46=0,0,COUNTIF('2023 FR_imgsummary'!E46:AC46,"DCA")*100/R46)</f>
        <v>0</v>
      </c>
      <c r="DH46">
        <f>IF(R46=0,0,COUNTIF('2023 FR_imgsummary'!E46:AC46,"DG")*100/R46)</f>
        <v>0</v>
      </c>
      <c r="DI46">
        <f>IF(R46=0,0,COUNTIF('2023 FR_imgsummary'!E46:AC46,"ODC")*100/R46)</f>
        <v>0</v>
      </c>
      <c r="DJ46">
        <f>IF(R46=0,0,COUNTIF('2023 FR_imgsummary'!E46:AC46,"RDC")*100/R46)</f>
        <v>0</v>
      </c>
      <c r="DL46">
        <f>IF(R46=0,0,COUNTIF('2023 FR_imgsummary'!E46:AC46,"CALG")*100/R46)</f>
        <v>0</v>
      </c>
      <c r="DN46">
        <f>IF(R46=0,0,COUNTIF('2023 FR_imgsummary'!E46:AC46,"DCOR")*100/R46)</f>
        <v>0</v>
      </c>
      <c r="DP46">
        <f>IF(R46=0,0,COUNTIF('2023 FR_imgsummary'!E46:AC46,"P")*100/R46)</f>
        <v>0</v>
      </c>
      <c r="DQ46">
        <f>IF(R46=0,0,COUNTIF('2023 FR_imgsummary'!E46:AC46,"R")*100/R46)</f>
        <v>0</v>
      </c>
      <c r="DR46" s="31">
        <f>IF(R46=0,0,COUNTIF('2023 FR_imgsummary'!E46:AC46,"S")*100/R46)</f>
        <v>32</v>
      </c>
      <c r="DT46">
        <f>IF(R46=0,0,COUNTIF('2023 FR_imgsummary'!E46:AC46,"UNK")*100/R46)</f>
        <v>0</v>
      </c>
      <c r="DV46">
        <f>COUNTIF('2023 FR_imgsummary'!E46:AC46,"SHAD")*100/25</f>
        <v>0</v>
      </c>
      <c r="DW46">
        <f>COUNTIF('2023 FR_imgsummary'!E46:AC46,"TAPE")*100/25</f>
        <v>0</v>
      </c>
      <c r="DX46">
        <f>COUNTIF('2023 FR_imgsummary'!E46:AC46,"WAND")*100/25</f>
        <v>0</v>
      </c>
      <c r="DZ46">
        <f>IF(R46=0,0,COUNTIF('2023 FR_imgsummary'!BC46:CA46,"ASP")*100/R46)</f>
        <v>0</v>
      </c>
      <c r="EA46">
        <f>IF(R46=0,0,COUNTIF('2023 FR_imgsummary'!BC46:CA46,"BL")*100/R46)</f>
        <v>0</v>
      </c>
      <c r="EB46">
        <f>IF(R46=0,0,COUNTIF('2023 FR_imgsummary'!BC46:CA46,"BBD")*100/R46)</f>
        <v>0</v>
      </c>
      <c r="EC46">
        <f>IF(R46=0,0,COUNTIF('2023 FR_imgsummary'!BC46:CA46,"OD")*100/R46)</f>
        <v>0</v>
      </c>
      <c r="ED46">
        <f>IF(R46=0,0,COUNTIF('2023 FR_imgsummary'!BC46:CA46,"PLA")*100/R46)</f>
        <v>0</v>
      </c>
      <c r="EE46">
        <f>IF(R46=0,0,COUNTIF('2023 FR_imgsummary'!BC46:CA46,"WBD")*100/R46)</f>
        <v>0</v>
      </c>
      <c r="EF46">
        <f>IF(R46=0,0,COUNTIF('2023 FR_imgsummary'!BC46:CA46,"YBD")*100/R46)</f>
        <v>0</v>
      </c>
    </row>
    <row r="47" spans="1:136" x14ac:dyDescent="0.25">
      <c r="A47">
        <v>45</v>
      </c>
      <c r="B47" t="s">
        <v>151</v>
      </c>
      <c r="F47">
        <f>IF(R47=0,0,COUNTIF('2023 FR_imgsummary'!AD47:BB47,"C")*100/R47)</f>
        <v>0</v>
      </c>
      <c r="G47">
        <f>IF(R47=0,0,COUNTIF('2023 FR_imgsummary'!AD47:BB47,"G")*100/R47)</f>
        <v>0</v>
      </c>
      <c r="H47" s="31">
        <f>IF(R47=0,0,COUNTIF('2023 FR_imgsummary'!AD47:BB47,"S")*100/R47)</f>
        <v>13.043478260869565</v>
      </c>
      <c r="I47">
        <f>IF(R47=0,0,COUNTIF('2023 FR_imgsummary'!AD47:BB47,"Z")*100/R47)</f>
        <v>0</v>
      </c>
      <c r="J47" s="31">
        <f>IF(R47=0,0,COUNTIF('2023 FR_imgsummary'!AD47:BB47,"MA")*100/R47)</f>
        <v>78.260869565217391</v>
      </c>
      <c r="K47">
        <f>IF(R47=0,0,COUNTIF('2023 FR_imgsummary'!AD47:BB47,"OL")*100/R47)</f>
        <v>0</v>
      </c>
      <c r="L47">
        <f>IF(R47=0,0,COUNTIF('2023 FR_imgsummary'!AD47:BB47,"DCA")*100/R47)</f>
        <v>0</v>
      </c>
      <c r="M47">
        <f>IF(R47=0,0,COUNTIF('2023 FR_imgsummary'!AD47:BB47,"CA")*100/R47)</f>
        <v>0</v>
      </c>
      <c r="N47">
        <f>IF(R47=0,0,COUNTIF('2023 FR_imgsummary'!AD47:BB47,"DC")*100/R47)</f>
        <v>0</v>
      </c>
      <c r="O47" s="31">
        <f>IF(R47=0,0,COUNTIF('2023 FR_imgsummary'!AD47:BB47,"SPR")*100/R47)</f>
        <v>8.695652173913043</v>
      </c>
      <c r="P47">
        <f>IF(R47=0,0,COUNTIF('2023 FR_imgsummary'!AD47:BB47,"U")*100/R47)</f>
        <v>0</v>
      </c>
      <c r="Q47" s="31">
        <f>IF(R47=0,0,COUNTIF('2023 FR_imgsummary'!AD47:BB47,"TWS")*100/R47)</f>
        <v>8.695652173913043</v>
      </c>
      <c r="R47">
        <f>25-COUNTIF('2023 FR_imgsummary'!AD47:BB47,"TWS")</f>
        <v>23</v>
      </c>
      <c r="U47">
        <f>IF(R47=0,0,COUNTIF('2023 FR_imgsummary'!E47:AC47,"AC")*100/R47)</f>
        <v>0</v>
      </c>
      <c r="V47">
        <f>IF(R47=0,0,COUNTIF('2023 FR_imgsummary'!E47:AC47,"AP")*100/R47)</f>
        <v>0</v>
      </c>
      <c r="W47">
        <f>IF(R47=0,0,COUNTIF('2023 FR_imgsummary'!E47:AC47,"APR")*100/R47)</f>
        <v>0</v>
      </c>
      <c r="X47">
        <f>IF(R47=0,0,COUNTIF('2023 FR_imgsummary'!E47:AC47,"AA")*100/R47)</f>
        <v>0</v>
      </c>
      <c r="Y47">
        <f>IF(R47=0,0,COUNTIF('2023 FR_imgsummary'!E47:AC47,"AF")*100/R47)</f>
        <v>0</v>
      </c>
      <c r="Z47">
        <f>IF(R47=0,0,COUNTIF('2023 FR_imgsummary'!E47:AC47,"AG")*100/R47)</f>
        <v>0</v>
      </c>
      <c r="AA47">
        <f>IF(R47=0,0,COUNTIF('2023 FR_imgsummary'!E47:AC47,"AL")*100/R47)</f>
        <v>0</v>
      </c>
      <c r="AB47">
        <f>IF(R47=0,0,COUNTIF('2023 FR_imgsummary'!E47:AC47,"AT")*100/R47)</f>
        <v>0</v>
      </c>
      <c r="AC47">
        <f>IF(R47=0,0,COUNTIF('2023 FR_imgsummary'!E47:AC47,"AU")*100/R47)</f>
        <v>0</v>
      </c>
      <c r="AD47">
        <f>IF(R47=0,0,COUNTIF('2023 FR_imgsummary'!E47:AC47,"CB")*100/R47)</f>
        <v>0</v>
      </c>
      <c r="AE47">
        <f>IF(R47=0,0,COUNTIF('2023 FR_imgsummary'!E47:AC47,"CN")*100/R47)</f>
        <v>0</v>
      </c>
      <c r="AF47">
        <f>IF(R47=0,0,COUNTIF('2023 FR_imgsummary'!E47:AC47,"CORAL")*100/R47)</f>
        <v>0</v>
      </c>
      <c r="AG47">
        <f>IF(R47=0,0,COUNTIF('2023 FR_imgsummary'!E47:AC47,"CORJU")*100/R47)</f>
        <v>0</v>
      </c>
      <c r="AH47">
        <f>IF(R47=0,0,COUNTIF('2023 FR_imgsummary'!E47:AC47,"DCY")*100/R47)</f>
        <v>0</v>
      </c>
      <c r="AI47">
        <f>IF(R47=0,0,COUNTIF('2023 FR_imgsummary'!E47:AC47,"DST")*100/R47)</f>
        <v>0</v>
      </c>
      <c r="AJ47">
        <f>IF(R47=0,0,COUNTIF('2023 FR_imgsummary'!E47:AC47,"DSO")*100/R47)</f>
        <v>0</v>
      </c>
      <c r="AK47">
        <f>IF(R47=0,0,COUNTIF('2023 FR_imgsummary'!E47:AC47,"DC")*100/R47)</f>
        <v>0</v>
      </c>
      <c r="AL47">
        <f>IF(R47=0,0,COUNTIF('2023 FR_imgsummary'!E47:AC47,"DL")*100/R47)</f>
        <v>0</v>
      </c>
      <c r="AM47">
        <f>IF(R47=0,0,COUNTIF('2023 FR_imgsummary'!E47:AC47,"DS")*100/R47)</f>
        <v>0</v>
      </c>
      <c r="AN47">
        <f>IF(R47=0,0,COUNTIF('2023 FR_imgsummary'!E47:AC47,"EF")*100/R47)</f>
        <v>0</v>
      </c>
      <c r="AO47">
        <f>IF(R47=0,0,COUNTIF('2023 FR_imgsummary'!E47:AC47,"FF")*100/R47)</f>
        <v>0</v>
      </c>
      <c r="AP47">
        <f>IF(R47=0,0,COUNTIF('2023 FR_imgsummary'!E47:AC47,"IS")*100/R47)</f>
        <v>0</v>
      </c>
      <c r="AQ47">
        <f>IF(R47=0,0,COUNTIF('2023 FR_imgsummary'!E47:AC47,"LC")*100/R47)</f>
        <v>0</v>
      </c>
      <c r="AR47">
        <f>IF(R47=0,0,COUNTIF('2023 FR_imgsummary'!E47:AC47,"MD")*100/R47)</f>
        <v>0</v>
      </c>
      <c r="AS47">
        <f>IF(R47=0,0,COUNTIF('2023 FR_imgsummary'!E47:AC47,"MM")*100/R47)</f>
        <v>0</v>
      </c>
      <c r="AT47">
        <f>IF(R47=0,0,COUNTIF('2023 FR_imgsummary'!E47:AC47,"MAR")*100/R47)</f>
        <v>0</v>
      </c>
      <c r="AU47">
        <f>IF(R47=0,0,COUNTIF('2023 FR_imgsummary'!E47:AC47,"MME")*100/R47)</f>
        <v>0</v>
      </c>
      <c r="AV47">
        <f>IF(R47=0,0,COUNTIF('2023 FR_imgsummary'!E47:AC47,"MILA")*100/R47)</f>
        <v>0</v>
      </c>
      <c r="AW47">
        <f>IF(R47=0,0,COUNTIF('2023 FR_imgsummary'!E47:AC47,"MILC")*100/R47)</f>
        <v>0</v>
      </c>
      <c r="AX47">
        <f>IF(R47=0,0,COUNTIF('2023 FR_imgsummary'!E47:AC47,"MILS")*100/R47)</f>
        <v>0</v>
      </c>
      <c r="AY47">
        <f>IF(R47=0,0,COUNTIF('2023 FR_imgsummary'!E47:AC47,"MA")*100/R47)</f>
        <v>0</v>
      </c>
      <c r="AZ47">
        <f>IF(R47=0,0,COUNTIF('2023 FR_imgsummary'!E47:AC47,"MC")*100/R47)</f>
        <v>0</v>
      </c>
      <c r="BA47">
        <f>IF(R47=0,0,COUNTIF('2023 FR_imgsummary'!E47:AC47,"MFAV")*100/R47)</f>
        <v>0</v>
      </c>
      <c r="BB47">
        <f>IF(R47=0,0,COUNTIF('2023 FR_imgsummary'!E47:AC47,"MFRN")*100/R47)</f>
        <v>0</v>
      </c>
      <c r="BC47">
        <f>IF(R47=0,0,COUNTIF('2023 FR_imgsummary'!E47:AC47,"MAN")*100/R47)</f>
        <v>0</v>
      </c>
      <c r="BD47">
        <f>IF(R47=0,0,COUNTIF('2023 FR_imgsummary'!E47:AC47,"MAL")*100/R47)</f>
        <v>0</v>
      </c>
      <c r="BE47">
        <f>IF(R47=0,0,COUNTIF('2023 FR_imgsummary'!E47:AC47,"MDA")*100/R47)</f>
        <v>0</v>
      </c>
      <c r="BF47">
        <f>IF(R47=0,0,COUNTIF('2023 FR_imgsummary'!E47:AC47,"MF")*100/R47)</f>
        <v>0</v>
      </c>
      <c r="BG47">
        <f>IF(R47=0,0,COUNTIF('2023 FR_imgsummary'!E47:AC47,"ML")*100/R47)</f>
        <v>0</v>
      </c>
      <c r="BH47">
        <f>IF(R47=0,0,COUNTIF('2023 FR_imgsummary'!E47:AC47,"OD")*100/R47)</f>
        <v>0</v>
      </c>
      <c r="BI47">
        <f>IF(R47=0,0,COUNTIF('2023 FR_imgsummary'!E47:AC47,"PA")*100/R47)</f>
        <v>0</v>
      </c>
      <c r="BJ47">
        <f>IF(R47=0,0,COUNTIF('2023 FR_imgsummary'!E47:AC47,"PB")*100/R47)</f>
        <v>0</v>
      </c>
      <c r="BK47">
        <f>IF(R47=0,0,COUNTIF('2023 FR_imgsummary'!E47:AC47,"PD")*100/R47)</f>
        <v>0</v>
      </c>
      <c r="BL47">
        <f>IF(R47=0,0,COUNTIF('2023 FR_imgsummary'!E47:AC47,"PF")*100/R47)</f>
        <v>0</v>
      </c>
      <c r="BM47">
        <f>IF(R47=0,0,COUNTIF('2023 FR_imgsummary'!E47:AC47,"PP")*100/R47)</f>
        <v>0</v>
      </c>
      <c r="BN47">
        <f>IF(R47=0,0,COUNTIF('2023 FR_imgsummary'!E47:AC47,"SC")*100/R47)</f>
        <v>0</v>
      </c>
      <c r="BO47">
        <f>IF(R47=0,0,COUNTIF('2023 FR_imgsummary'!E47:AC47,"SL")*100/R47)</f>
        <v>0</v>
      </c>
      <c r="BP47">
        <f>IF(R47=0,0,COUNTIF('2023 FR_imgsummary'!E47:AC47,"SR")*100/R47)</f>
        <v>0</v>
      </c>
      <c r="BQ47">
        <f>IF(R47=0,0,COUNTIF('2023 FR_imgsummary'!E47:AC47,"SS")*100/R47)</f>
        <v>0</v>
      </c>
      <c r="BR47">
        <f>IF(R47=0,0,COUNTIF('2023 FR_imgsummary'!E47:AC47,"SB")*100/R47)</f>
        <v>0</v>
      </c>
      <c r="BS47">
        <f>IF(R47=0,0,COUNTIF('2023 FR_imgsummary'!E47:AC47,"SH")*100/R47)</f>
        <v>0</v>
      </c>
      <c r="BT47">
        <f>IF(R47=0,0,COUNTIF('2023 FR_imgsummary'!E47:AC47,"SM")*100/R47)</f>
        <v>0</v>
      </c>
      <c r="BU47">
        <f>IF(R47=0,0,COUNTIF('2023 FR_imgsummary'!E47:AC47,"TA")*100/R47)</f>
        <v>0</v>
      </c>
      <c r="BW47">
        <f>IF(R47=0,0,COUNTIF('2023 FR_imgsummary'!E47:AC47,"BRI")*100/R47)</f>
        <v>0</v>
      </c>
      <c r="BX47">
        <f>IF(R47=0,0,COUNTIF('2023 FR_imgsummary'!E47:AC47,"ERY")*100/R47)</f>
        <v>0</v>
      </c>
      <c r="BY47">
        <f>IF(R47=0,0,COUNTIF('2023 FR_imgsummary'!E47:AC47,"EUN")*100/R47)</f>
        <v>0</v>
      </c>
      <c r="BZ47">
        <f>IF(R47=0,0,COUNTIF('2023 FR_imgsummary'!E47:AC47,"GORG")*100/R47)</f>
        <v>0</v>
      </c>
      <c r="CA47">
        <f>IF(R47=0,0,COUNTIF('2023 FR_imgsummary'!E47:AC47,"ICIL")*100/R47)</f>
        <v>0</v>
      </c>
      <c r="CB47">
        <f>IF(R47=0,0,COUNTIF('2023 FR_imgsummary'!E47:AC47,"MUR")*100/R47)</f>
        <v>0</v>
      </c>
      <c r="CC47">
        <f>IF(R47=0,0,COUNTIF('2023 FR_imgsummary'!E47:AC47,"MOPS")*100/R47)</f>
        <v>0</v>
      </c>
      <c r="CD47">
        <f>IF(R47=0,0,COUNTIF('2023 FR_imgsummary'!E47:AC47,"PAURA")*100/R47)</f>
        <v>0</v>
      </c>
      <c r="CE47">
        <f>IF(R47=0,0,COUNTIF('2023 FR_imgsummary'!E47:AC47,"PRELA")*100/R47)</f>
        <v>0</v>
      </c>
      <c r="CF47">
        <f>IF(R47=0,0,COUNTIF('2023 FR_imgsummary'!E47:AC47,"PSDP")*100/R47)</f>
        <v>0</v>
      </c>
      <c r="CG47">
        <f>IF(R47=0,0,COUNTIF('2023 FR_imgsummary'!E47:AC47,"PSPT")*100/R47)</f>
        <v>0</v>
      </c>
      <c r="CH47">
        <f>IF(R47=0,0,COUNTIF('2023 FR_imgsummary'!E47:AC47,"PTER")*100/R47)</f>
        <v>0</v>
      </c>
      <c r="CJ47" s="31">
        <f>IF(R47=0,0,COUNTIF('2023 FR_imgsummary'!E47:AC47,"SPO")*100/R47)</f>
        <v>13.043478260869565</v>
      </c>
      <c r="CL47">
        <f>IF(R47=0,0,COUNTIF('2023 FR_imgsummary'!E47:AC47,"PAL")*100/R47)</f>
        <v>0</v>
      </c>
      <c r="CM47">
        <f>IF(R47=0,0,COUNTIF('2023 FR_imgsummary'!E47:AC47,"ZO")*100/R47)</f>
        <v>0</v>
      </c>
      <c r="CO47">
        <f>IF(R47=0,0,COUNTIF('2023 FR_imgsummary'!E47:AC47,"AMP")*100/R47)</f>
        <v>0</v>
      </c>
      <c r="CP47" s="31">
        <f>IF(R47=0,0,COUNTIF('2023 FR_imgsummary'!E47:AC47,"DICT")*100/R47)</f>
        <v>17.391304347826086</v>
      </c>
      <c r="CQ47">
        <f>IF(R47=0,0,COUNTIF('2023 FR_imgsummary'!E47:AC47,"HALI")*100/R47)</f>
        <v>0</v>
      </c>
      <c r="CR47">
        <f>IF(R47=0,0,COUNTIF('2023 FR_imgsummary'!E47:AC47,"LIAG")*100/R47)</f>
        <v>0</v>
      </c>
      <c r="CS47">
        <f>IF(R47=0,0,COUNTIF('2023 FR_imgsummary'!E47:AC47,"LOBO")*100/R47)</f>
        <v>0</v>
      </c>
      <c r="CT47">
        <f>IF(R47=0,0,COUNTIF('2023 FR_imgsummary'!E47:AC47,"MACA")*100/R47)</f>
        <v>0</v>
      </c>
      <c r="CU47">
        <f>IF(R47=0,0,COUNTIF('2023 FR_imgsummary'!E47:AC47,"PAD")*100/R47)</f>
        <v>0</v>
      </c>
      <c r="CV47" s="31">
        <f>IF(R47=0,0,COUNTIF('2023 FR_imgsummary'!E47:AC47,"POR")*100/R47)</f>
        <v>52.173913043478258</v>
      </c>
      <c r="CW47">
        <f>IF(R47=0,0,COUNTIF('2023 FR_imgsummary'!E47:AC47,"SARG")*100/R47)</f>
        <v>0</v>
      </c>
      <c r="CX47">
        <f>IF(R47=0,0,COUNTIF('2023 FR_imgsummary'!E47:AC47,"SCHIZ")*100/R47)</f>
        <v>0</v>
      </c>
      <c r="CY47">
        <f>IF(R47=0,0,COUNTIF('2023 FR_imgsummary'!E47:AC47,"STY")*100/R47)</f>
        <v>0</v>
      </c>
      <c r="CZ47">
        <f>IF(R47=0,0,COUNTIF('2023 FR_imgsummary'!E47:AC47,"TURB")*100/R47)</f>
        <v>0</v>
      </c>
      <c r="DA47" s="31">
        <f>IF(R47=0,0,COUNTIF('2023 FR_imgsummary'!E47:AC47,"TURF")*100/R47)</f>
        <v>8.695652173913043</v>
      </c>
      <c r="DB47">
        <f>IF(R47=0,0,COUNTIF('2023 FR_imgsummary'!E47:AC47,"WRAN")*100/R47)</f>
        <v>0</v>
      </c>
      <c r="DD47">
        <f>IF(R47=0,0,COUNTIF('2023 FR_imgsummary'!E47:AC47,"ASC")*100/R47)</f>
        <v>0</v>
      </c>
      <c r="DE47">
        <f>IF(R47=0,0,COUNTIF('2023 FR_imgsummary'!E47:AC47,"O")*100/R47)</f>
        <v>0</v>
      </c>
      <c r="DG47">
        <f>IF(R47=0,0,COUNTIF('2023 FR_imgsummary'!E47:AC47,"DCA")*100/R47)</f>
        <v>0</v>
      </c>
      <c r="DH47">
        <f>IF(R47=0,0,COUNTIF('2023 FR_imgsummary'!E47:AC47,"DG")*100/R47)</f>
        <v>0</v>
      </c>
      <c r="DI47">
        <f>IF(R47=0,0,COUNTIF('2023 FR_imgsummary'!E47:AC47,"ODC")*100/R47)</f>
        <v>0</v>
      </c>
      <c r="DJ47">
        <f>IF(R47=0,0,COUNTIF('2023 FR_imgsummary'!E47:AC47,"RDC")*100/R47)</f>
        <v>0</v>
      </c>
      <c r="DL47">
        <f>IF(R47=0,0,COUNTIF('2023 FR_imgsummary'!E47:AC47,"CALG")*100/R47)</f>
        <v>0</v>
      </c>
      <c r="DN47">
        <f>IF(R47=0,0,COUNTIF('2023 FR_imgsummary'!E47:AC47,"DCOR")*100/R47)</f>
        <v>0</v>
      </c>
      <c r="DP47" s="31">
        <f>IF(R47=0,0,COUNTIF('2023 FR_imgsummary'!E47:AC47,"P")*100/R47)</f>
        <v>4.3478260869565215</v>
      </c>
      <c r="DQ47">
        <f>IF(R47=0,0,COUNTIF('2023 FR_imgsummary'!E47:AC47,"R")*100/R47)</f>
        <v>0</v>
      </c>
      <c r="DR47" s="31">
        <f>IF(R47=0,0,COUNTIF('2023 FR_imgsummary'!E47:AC47,"S")*100/R47)</f>
        <v>4.3478260869565215</v>
      </c>
      <c r="DT47">
        <f>IF(R47=0,0,COUNTIF('2023 FR_imgsummary'!E47:AC47,"UNK")*100/R47)</f>
        <v>0</v>
      </c>
      <c r="DV47">
        <f>COUNTIF('2023 FR_imgsummary'!E47:AC47,"SHAD")*100/25</f>
        <v>0</v>
      </c>
      <c r="DW47">
        <f>COUNTIF('2023 FR_imgsummary'!E47:AC47,"TAPE")*100/25</f>
        <v>0</v>
      </c>
      <c r="DX47" s="31">
        <f>COUNTIF('2023 FR_imgsummary'!E47:AC47,"WAND")*100/25</f>
        <v>8</v>
      </c>
      <c r="DZ47">
        <f>IF(R47=0,0,COUNTIF('2023 FR_imgsummary'!BC47:CA47,"ASP")*100/R47)</f>
        <v>0</v>
      </c>
      <c r="EA47">
        <f>IF(R47=0,0,COUNTIF('2023 FR_imgsummary'!BC47:CA47,"BL")*100/R47)</f>
        <v>0</v>
      </c>
      <c r="EB47">
        <f>IF(R47=0,0,COUNTIF('2023 FR_imgsummary'!BC47:CA47,"BBD")*100/R47)</f>
        <v>0</v>
      </c>
      <c r="EC47">
        <f>IF(R47=0,0,COUNTIF('2023 FR_imgsummary'!BC47:CA47,"OD")*100/R47)</f>
        <v>0</v>
      </c>
      <c r="ED47">
        <f>IF(R47=0,0,COUNTIF('2023 FR_imgsummary'!BC47:CA47,"PLA")*100/R47)</f>
        <v>0</v>
      </c>
      <c r="EE47">
        <f>IF(R47=0,0,COUNTIF('2023 FR_imgsummary'!BC47:CA47,"WBD")*100/R47)</f>
        <v>0</v>
      </c>
      <c r="EF47">
        <f>IF(R47=0,0,COUNTIF('2023 FR_imgsummary'!BC47:CA47,"YBD")*100/R47)</f>
        <v>0</v>
      </c>
    </row>
    <row r="48" spans="1:136" x14ac:dyDescent="0.25">
      <c r="A48">
        <v>46</v>
      </c>
      <c r="B48" t="s">
        <v>152</v>
      </c>
      <c r="F48" s="31">
        <f>IF(R48=0,0,COUNTIF('2023 FR_imgsummary'!AD48:BB48,"C")*100/R48)</f>
        <v>8.3333333333333339</v>
      </c>
      <c r="G48">
        <f>IF(R48=0,0,COUNTIF('2023 FR_imgsummary'!AD48:BB48,"G")*100/R48)</f>
        <v>0</v>
      </c>
      <c r="H48">
        <f>IF(R48=0,0,COUNTIF('2023 FR_imgsummary'!AD48:BB48,"S")*100/R48)</f>
        <v>0</v>
      </c>
      <c r="I48">
        <f>IF(R48=0,0,COUNTIF('2023 FR_imgsummary'!AD48:BB48,"Z")*100/R48)</f>
        <v>0</v>
      </c>
      <c r="J48" s="31">
        <f>IF(R48=0,0,COUNTIF('2023 FR_imgsummary'!AD48:BB48,"MA")*100/R48)</f>
        <v>16.666666666666668</v>
      </c>
      <c r="K48">
        <f>IF(R48=0,0,COUNTIF('2023 FR_imgsummary'!AD48:BB48,"OL")*100/R48)</f>
        <v>0</v>
      </c>
      <c r="L48">
        <f>IF(R48=0,0,COUNTIF('2023 FR_imgsummary'!AD48:BB48,"DCA")*100/R48)</f>
        <v>0</v>
      </c>
      <c r="M48">
        <f>IF(R48=0,0,COUNTIF('2023 FR_imgsummary'!AD48:BB48,"CA")*100/R48)</f>
        <v>0</v>
      </c>
      <c r="N48">
        <f>IF(R48=0,0,COUNTIF('2023 FR_imgsummary'!AD48:BB48,"DC")*100/R48)</f>
        <v>0</v>
      </c>
      <c r="O48" s="31">
        <f>IF(R48=0,0,COUNTIF('2023 FR_imgsummary'!AD48:BB48,"SPR")*100/R48)</f>
        <v>70.833333333333329</v>
      </c>
      <c r="P48" s="31">
        <f>IF(R48=0,0,COUNTIF('2023 FR_imgsummary'!AD48:BB48,"U")*100/R48)</f>
        <v>4.166666666666667</v>
      </c>
      <c r="Q48" s="31">
        <f>IF(R48=0,0,COUNTIF('2023 FR_imgsummary'!AD48:BB48,"TWS")*100/R48)</f>
        <v>4.166666666666667</v>
      </c>
      <c r="R48">
        <f>25-COUNTIF('2023 FR_imgsummary'!AD48:BB48,"TWS")</f>
        <v>24</v>
      </c>
      <c r="U48">
        <f>IF(R48=0,0,COUNTIF('2023 FR_imgsummary'!E48:AC48,"AC")*100/R48)</f>
        <v>0</v>
      </c>
      <c r="V48">
        <f>IF(R48=0,0,COUNTIF('2023 FR_imgsummary'!E48:AC48,"AP")*100/R48)</f>
        <v>0</v>
      </c>
      <c r="W48">
        <f>IF(R48=0,0,COUNTIF('2023 FR_imgsummary'!E48:AC48,"APR")*100/R48)</f>
        <v>0</v>
      </c>
      <c r="X48">
        <f>IF(R48=0,0,COUNTIF('2023 FR_imgsummary'!E48:AC48,"AA")*100/R48)</f>
        <v>0</v>
      </c>
      <c r="Y48">
        <f>IF(R48=0,0,COUNTIF('2023 FR_imgsummary'!E48:AC48,"AF")*100/R48)</f>
        <v>0</v>
      </c>
      <c r="Z48">
        <f>IF(R48=0,0,COUNTIF('2023 FR_imgsummary'!E48:AC48,"AG")*100/R48)</f>
        <v>0</v>
      </c>
      <c r="AA48">
        <f>IF(R48=0,0,COUNTIF('2023 FR_imgsummary'!E48:AC48,"AL")*100/R48)</f>
        <v>0</v>
      </c>
      <c r="AB48">
        <f>IF(R48=0,0,COUNTIF('2023 FR_imgsummary'!E48:AC48,"AT")*100/R48)</f>
        <v>0</v>
      </c>
      <c r="AC48">
        <f>IF(R48=0,0,COUNTIF('2023 FR_imgsummary'!E48:AC48,"AU")*100/R48)</f>
        <v>0</v>
      </c>
      <c r="AD48">
        <f>IF(R48=0,0,COUNTIF('2023 FR_imgsummary'!E48:AC48,"CB")*100/R48)</f>
        <v>0</v>
      </c>
      <c r="AE48">
        <f>IF(R48=0,0,COUNTIF('2023 FR_imgsummary'!E48:AC48,"CN")*100/R48)</f>
        <v>0</v>
      </c>
      <c r="AF48">
        <f>IF(R48=0,0,COUNTIF('2023 FR_imgsummary'!E48:AC48,"CORAL")*100/R48)</f>
        <v>0</v>
      </c>
      <c r="AG48">
        <f>IF(R48=0,0,COUNTIF('2023 FR_imgsummary'!E48:AC48,"CORJU")*100/R48)</f>
        <v>0</v>
      </c>
      <c r="AH48">
        <f>IF(R48=0,0,COUNTIF('2023 FR_imgsummary'!E48:AC48,"DCY")*100/R48)</f>
        <v>0</v>
      </c>
      <c r="AI48">
        <f>IF(R48=0,0,COUNTIF('2023 FR_imgsummary'!E48:AC48,"DST")*100/R48)</f>
        <v>0</v>
      </c>
      <c r="AJ48">
        <f>IF(R48=0,0,COUNTIF('2023 FR_imgsummary'!E48:AC48,"DSO")*100/R48)</f>
        <v>0</v>
      </c>
      <c r="AK48">
        <f>IF(R48=0,0,COUNTIF('2023 FR_imgsummary'!E48:AC48,"DC")*100/R48)</f>
        <v>0</v>
      </c>
      <c r="AL48">
        <f>IF(R48=0,0,COUNTIF('2023 FR_imgsummary'!E48:AC48,"DL")*100/R48)</f>
        <v>0</v>
      </c>
      <c r="AM48">
        <f>IF(R48=0,0,COUNTIF('2023 FR_imgsummary'!E48:AC48,"DS")*100/R48)</f>
        <v>0</v>
      </c>
      <c r="AN48">
        <f>IF(R48=0,0,COUNTIF('2023 FR_imgsummary'!E48:AC48,"EF")*100/R48)</f>
        <v>0</v>
      </c>
      <c r="AO48">
        <f>IF(R48=0,0,COUNTIF('2023 FR_imgsummary'!E48:AC48,"FF")*100/R48)</f>
        <v>0</v>
      </c>
      <c r="AP48">
        <f>IF(R48=0,0,COUNTIF('2023 FR_imgsummary'!E48:AC48,"IS")*100/R48)</f>
        <v>0</v>
      </c>
      <c r="AQ48">
        <f>IF(R48=0,0,COUNTIF('2023 FR_imgsummary'!E48:AC48,"LC")*100/R48)</f>
        <v>0</v>
      </c>
      <c r="AR48">
        <f>IF(R48=0,0,COUNTIF('2023 FR_imgsummary'!E48:AC48,"MD")*100/R48)</f>
        <v>0</v>
      </c>
      <c r="AS48">
        <f>IF(R48=0,0,COUNTIF('2023 FR_imgsummary'!E48:AC48,"MM")*100/R48)</f>
        <v>0</v>
      </c>
      <c r="AT48">
        <f>IF(R48=0,0,COUNTIF('2023 FR_imgsummary'!E48:AC48,"MAR")*100/R48)</f>
        <v>0</v>
      </c>
      <c r="AU48">
        <f>IF(R48=0,0,COUNTIF('2023 FR_imgsummary'!E48:AC48,"MME")*100/R48)</f>
        <v>0</v>
      </c>
      <c r="AV48">
        <f>IF(R48=0,0,COUNTIF('2023 FR_imgsummary'!E48:AC48,"MILA")*100/R48)</f>
        <v>0</v>
      </c>
      <c r="AW48">
        <f>IF(R48=0,0,COUNTIF('2023 FR_imgsummary'!E48:AC48,"MILC")*100/R48)</f>
        <v>0</v>
      </c>
      <c r="AX48">
        <f>IF(R48=0,0,COUNTIF('2023 FR_imgsummary'!E48:AC48,"MILS")*100/R48)</f>
        <v>0</v>
      </c>
      <c r="AY48">
        <f>IF(R48=0,0,COUNTIF('2023 FR_imgsummary'!E48:AC48,"MA")*100/R48)</f>
        <v>0</v>
      </c>
      <c r="AZ48">
        <f>IF(R48=0,0,COUNTIF('2023 FR_imgsummary'!E48:AC48,"MC")*100/R48)</f>
        <v>0</v>
      </c>
      <c r="BA48">
        <f>IF(R48=0,0,COUNTIF('2023 FR_imgsummary'!E48:AC48,"MFAV")*100/R48)</f>
        <v>0</v>
      </c>
      <c r="BB48">
        <f>IF(R48=0,0,COUNTIF('2023 FR_imgsummary'!E48:AC48,"MFRN")*100/R48)</f>
        <v>0</v>
      </c>
      <c r="BC48">
        <f>IF(R48=0,0,COUNTIF('2023 FR_imgsummary'!E48:AC48,"MAN")*100/R48)</f>
        <v>0</v>
      </c>
      <c r="BD48">
        <f>IF(R48=0,0,COUNTIF('2023 FR_imgsummary'!E48:AC48,"MAL")*100/R48)</f>
        <v>0</v>
      </c>
      <c r="BE48">
        <f>IF(R48=0,0,COUNTIF('2023 FR_imgsummary'!E48:AC48,"MDA")*100/R48)</f>
        <v>0</v>
      </c>
      <c r="BF48">
        <f>IF(R48=0,0,COUNTIF('2023 FR_imgsummary'!E48:AC48,"MF")*100/R48)</f>
        <v>0</v>
      </c>
      <c r="BG48">
        <f>IF(R48=0,0,COUNTIF('2023 FR_imgsummary'!E48:AC48,"ML")*100/R48)</f>
        <v>0</v>
      </c>
      <c r="BH48">
        <f>IF(R48=0,0,COUNTIF('2023 FR_imgsummary'!E48:AC48,"OD")*100/R48)</f>
        <v>0</v>
      </c>
      <c r="BI48">
        <f>IF(R48=0,0,COUNTIF('2023 FR_imgsummary'!E48:AC48,"PA")*100/R48)</f>
        <v>0</v>
      </c>
      <c r="BJ48">
        <f>IF(R48=0,0,COUNTIF('2023 FR_imgsummary'!E48:AC48,"PB")*100/R48)</f>
        <v>0</v>
      </c>
      <c r="BK48">
        <f>IF(R48=0,0,COUNTIF('2023 FR_imgsummary'!E48:AC48,"PD")*100/R48)</f>
        <v>0</v>
      </c>
      <c r="BL48">
        <f>IF(R48=0,0,COUNTIF('2023 FR_imgsummary'!E48:AC48,"PF")*100/R48)</f>
        <v>0</v>
      </c>
      <c r="BM48">
        <f>IF(R48=0,0,COUNTIF('2023 FR_imgsummary'!E48:AC48,"PP")*100/R48)</f>
        <v>0</v>
      </c>
      <c r="BN48">
        <f>IF(R48=0,0,COUNTIF('2023 FR_imgsummary'!E48:AC48,"SC")*100/R48)</f>
        <v>0</v>
      </c>
      <c r="BO48">
        <f>IF(R48=0,0,COUNTIF('2023 FR_imgsummary'!E48:AC48,"SL")*100/R48)</f>
        <v>0</v>
      </c>
      <c r="BP48">
        <f>IF(R48=0,0,COUNTIF('2023 FR_imgsummary'!E48:AC48,"SR")*100/R48)</f>
        <v>0</v>
      </c>
      <c r="BQ48" s="31">
        <f>IF(R48=0,0,COUNTIF('2023 FR_imgsummary'!E48:AC48,"SS")*100/R48)</f>
        <v>8.3333333333333339</v>
      </c>
      <c r="BR48">
        <f>IF(R48=0,0,COUNTIF('2023 FR_imgsummary'!E48:AC48,"SB")*100/R48)</f>
        <v>0</v>
      </c>
      <c r="BS48">
        <f>IF(R48=0,0,COUNTIF('2023 FR_imgsummary'!E48:AC48,"SH")*100/R48)</f>
        <v>0</v>
      </c>
      <c r="BT48">
        <f>IF(R48=0,0,COUNTIF('2023 FR_imgsummary'!E48:AC48,"SM")*100/R48)</f>
        <v>0</v>
      </c>
      <c r="BU48">
        <f>IF(R48=0,0,COUNTIF('2023 FR_imgsummary'!E48:AC48,"TA")*100/R48)</f>
        <v>0</v>
      </c>
      <c r="BW48">
        <f>IF(R48=0,0,COUNTIF('2023 FR_imgsummary'!E48:AC48,"BRI")*100/R48)</f>
        <v>0</v>
      </c>
      <c r="BX48">
        <f>IF(R48=0,0,COUNTIF('2023 FR_imgsummary'!E48:AC48,"ERY")*100/R48)</f>
        <v>0</v>
      </c>
      <c r="BY48">
        <f>IF(R48=0,0,COUNTIF('2023 FR_imgsummary'!E48:AC48,"EUN")*100/R48)</f>
        <v>0</v>
      </c>
      <c r="BZ48">
        <f>IF(R48=0,0,COUNTIF('2023 FR_imgsummary'!E48:AC48,"GORG")*100/R48)</f>
        <v>0</v>
      </c>
      <c r="CA48">
        <f>IF(R48=0,0,COUNTIF('2023 FR_imgsummary'!E48:AC48,"ICIL")*100/R48)</f>
        <v>0</v>
      </c>
      <c r="CB48">
        <f>IF(R48=0,0,COUNTIF('2023 FR_imgsummary'!E48:AC48,"MUR")*100/R48)</f>
        <v>0</v>
      </c>
      <c r="CC48">
        <f>IF(R48=0,0,COUNTIF('2023 FR_imgsummary'!E48:AC48,"MOPS")*100/R48)</f>
        <v>0</v>
      </c>
      <c r="CD48">
        <f>IF(R48=0,0,COUNTIF('2023 FR_imgsummary'!E48:AC48,"PAURA")*100/R48)</f>
        <v>0</v>
      </c>
      <c r="CE48">
        <f>IF(R48=0,0,COUNTIF('2023 FR_imgsummary'!E48:AC48,"PRELA")*100/R48)</f>
        <v>0</v>
      </c>
      <c r="CF48">
        <f>IF(R48=0,0,COUNTIF('2023 FR_imgsummary'!E48:AC48,"PSDP")*100/R48)</f>
        <v>0</v>
      </c>
      <c r="CG48">
        <f>IF(R48=0,0,COUNTIF('2023 FR_imgsummary'!E48:AC48,"PSPT")*100/R48)</f>
        <v>0</v>
      </c>
      <c r="CH48">
        <f>IF(R48=0,0,COUNTIF('2023 FR_imgsummary'!E48:AC48,"PTER")*100/R48)</f>
        <v>0</v>
      </c>
      <c r="CJ48">
        <f>IF(R48=0,0,COUNTIF('2023 FR_imgsummary'!E48:AC48,"SPO")*100/R48)</f>
        <v>0</v>
      </c>
      <c r="CL48">
        <f>IF(R48=0,0,COUNTIF('2023 FR_imgsummary'!E48:AC48,"PAL")*100/R48)</f>
        <v>0</v>
      </c>
      <c r="CM48">
        <f>IF(R48=0,0,COUNTIF('2023 FR_imgsummary'!E48:AC48,"ZO")*100/R48)</f>
        <v>0</v>
      </c>
      <c r="CO48">
        <f>IF(R48=0,0,COUNTIF('2023 FR_imgsummary'!E48:AC48,"AMP")*100/R48)</f>
        <v>0</v>
      </c>
      <c r="CP48">
        <f>IF(R48=0,0,COUNTIF('2023 FR_imgsummary'!E48:AC48,"DICT")*100/R48)</f>
        <v>0</v>
      </c>
      <c r="CQ48">
        <f>IF(R48=0,0,COUNTIF('2023 FR_imgsummary'!E48:AC48,"HALI")*100/R48)</f>
        <v>0</v>
      </c>
      <c r="CR48">
        <f>IF(R48=0,0,COUNTIF('2023 FR_imgsummary'!E48:AC48,"LIAG")*100/R48)</f>
        <v>0</v>
      </c>
      <c r="CS48">
        <f>IF(R48=0,0,COUNTIF('2023 FR_imgsummary'!E48:AC48,"LOBO")*100/R48)</f>
        <v>0</v>
      </c>
      <c r="CT48">
        <f>IF(R48=0,0,COUNTIF('2023 FR_imgsummary'!E48:AC48,"MACA")*100/R48)</f>
        <v>0</v>
      </c>
      <c r="CU48">
        <f>IF(R48=0,0,COUNTIF('2023 FR_imgsummary'!E48:AC48,"PAD")*100/R48)</f>
        <v>0</v>
      </c>
      <c r="CV48" s="31">
        <f>IF(R48=0,0,COUNTIF('2023 FR_imgsummary'!E48:AC48,"POR")*100/R48)</f>
        <v>12.5</v>
      </c>
      <c r="CW48">
        <f>IF(R48=0,0,COUNTIF('2023 FR_imgsummary'!E48:AC48,"SARG")*100/R48)</f>
        <v>0</v>
      </c>
      <c r="CX48">
        <f>IF(R48=0,0,COUNTIF('2023 FR_imgsummary'!E48:AC48,"SCHIZ")*100/R48)</f>
        <v>0</v>
      </c>
      <c r="CY48">
        <f>IF(R48=0,0,COUNTIF('2023 FR_imgsummary'!E48:AC48,"STY")*100/R48)</f>
        <v>0</v>
      </c>
      <c r="CZ48">
        <f>IF(R48=0,0,COUNTIF('2023 FR_imgsummary'!E48:AC48,"TURB")*100/R48)</f>
        <v>0</v>
      </c>
      <c r="DA48" s="31">
        <f>IF(R48=0,0,COUNTIF('2023 FR_imgsummary'!E48:AC48,"TURF")*100/R48)</f>
        <v>4.166666666666667</v>
      </c>
      <c r="DB48">
        <f>IF(R48=0,0,COUNTIF('2023 FR_imgsummary'!E48:AC48,"WRAN")*100/R48)</f>
        <v>0</v>
      </c>
      <c r="DD48">
        <f>IF(R48=0,0,COUNTIF('2023 FR_imgsummary'!E48:AC48,"ASC")*100/R48)</f>
        <v>0</v>
      </c>
      <c r="DE48">
        <f>IF(R48=0,0,COUNTIF('2023 FR_imgsummary'!E48:AC48,"O")*100/R48)</f>
        <v>0</v>
      </c>
      <c r="DG48">
        <f>IF(R48=0,0,COUNTIF('2023 FR_imgsummary'!E48:AC48,"DCA")*100/R48)</f>
        <v>0</v>
      </c>
      <c r="DH48">
        <f>IF(R48=0,0,COUNTIF('2023 FR_imgsummary'!E48:AC48,"DG")*100/R48)</f>
        <v>0</v>
      </c>
      <c r="DI48">
        <f>IF(R48=0,0,COUNTIF('2023 FR_imgsummary'!E48:AC48,"ODC")*100/R48)</f>
        <v>0</v>
      </c>
      <c r="DJ48">
        <f>IF(R48=0,0,COUNTIF('2023 FR_imgsummary'!E48:AC48,"RDC")*100/R48)</f>
        <v>0</v>
      </c>
      <c r="DL48">
        <f>IF(R48=0,0,COUNTIF('2023 FR_imgsummary'!E48:AC48,"CALG")*100/R48)</f>
        <v>0</v>
      </c>
      <c r="DN48">
        <f>IF(R48=0,0,COUNTIF('2023 FR_imgsummary'!E48:AC48,"DCOR")*100/R48)</f>
        <v>0</v>
      </c>
      <c r="DP48">
        <f>IF(R48=0,0,COUNTIF('2023 FR_imgsummary'!E48:AC48,"P")*100/R48)</f>
        <v>0</v>
      </c>
      <c r="DQ48">
        <f>IF(R48=0,0,COUNTIF('2023 FR_imgsummary'!E48:AC48,"R")*100/R48)</f>
        <v>0</v>
      </c>
      <c r="DR48" s="31">
        <f>IF(R48=0,0,COUNTIF('2023 FR_imgsummary'!E48:AC48,"S")*100/R48)</f>
        <v>70.833333333333329</v>
      </c>
      <c r="DT48" s="31">
        <f>IF(R48=0,0,COUNTIF('2023 FR_imgsummary'!E48:AC48,"UNK")*100/R48)</f>
        <v>4.166666666666667</v>
      </c>
      <c r="DV48" s="31">
        <f>COUNTIF('2023 FR_imgsummary'!E48:AC48,"SHAD")*100/25</f>
        <v>4</v>
      </c>
      <c r="DW48">
        <f>COUNTIF('2023 FR_imgsummary'!E48:AC48,"TAPE")*100/25</f>
        <v>0</v>
      </c>
      <c r="DX48">
        <f>COUNTIF('2023 FR_imgsummary'!E48:AC48,"WAND")*100/25</f>
        <v>0</v>
      </c>
      <c r="DZ48">
        <f>IF(R48=0,0,COUNTIF('2023 FR_imgsummary'!BC48:CA48,"ASP")*100/R48)</f>
        <v>0</v>
      </c>
      <c r="EA48">
        <f>IF(R48=0,0,COUNTIF('2023 FR_imgsummary'!BC48:CA48,"BL")*100/R48)</f>
        <v>0</v>
      </c>
      <c r="EB48">
        <f>IF(R48=0,0,COUNTIF('2023 FR_imgsummary'!BC48:CA48,"BBD")*100/R48)</f>
        <v>0</v>
      </c>
      <c r="EC48">
        <f>IF(R48=0,0,COUNTIF('2023 FR_imgsummary'!BC48:CA48,"OD")*100/R48)</f>
        <v>0</v>
      </c>
      <c r="ED48">
        <f>IF(R48=0,0,COUNTIF('2023 FR_imgsummary'!BC48:CA48,"PLA")*100/R48)</f>
        <v>0</v>
      </c>
      <c r="EE48">
        <f>IF(R48=0,0,COUNTIF('2023 FR_imgsummary'!BC48:CA48,"WBD")*100/R48)</f>
        <v>0</v>
      </c>
      <c r="EF48">
        <f>IF(R48=0,0,COUNTIF('2023 FR_imgsummary'!BC48:CA48,"YBD")*100/R48)</f>
        <v>0</v>
      </c>
    </row>
    <row r="49" spans="1:136" x14ac:dyDescent="0.25">
      <c r="A49">
        <v>47</v>
      </c>
      <c r="B49" t="s">
        <v>153</v>
      </c>
      <c r="F49">
        <f>IF(R49=0,0,COUNTIF('2023 FR_imgsummary'!AD49:BB49,"C")*100/R49)</f>
        <v>0</v>
      </c>
      <c r="G49">
        <f>IF(R49=0,0,COUNTIF('2023 FR_imgsummary'!AD49:BB49,"G")*100/R49)</f>
        <v>0</v>
      </c>
      <c r="H49">
        <f>IF(R49=0,0,COUNTIF('2023 FR_imgsummary'!AD49:BB49,"S")*100/R49)</f>
        <v>0</v>
      </c>
      <c r="I49">
        <f>IF(R49=0,0,COUNTIF('2023 FR_imgsummary'!AD49:BB49,"Z")*100/R49)</f>
        <v>0</v>
      </c>
      <c r="J49" s="31">
        <f>IF(R49=0,0,COUNTIF('2023 FR_imgsummary'!AD49:BB49,"MA")*100/R49)</f>
        <v>50</v>
      </c>
      <c r="K49">
        <f>IF(R49=0,0,COUNTIF('2023 FR_imgsummary'!AD49:BB49,"OL")*100/R49)</f>
        <v>0</v>
      </c>
      <c r="L49">
        <f>IF(R49=0,0,COUNTIF('2023 FR_imgsummary'!AD49:BB49,"DCA")*100/R49)</f>
        <v>0</v>
      </c>
      <c r="M49">
        <f>IF(R49=0,0,COUNTIF('2023 FR_imgsummary'!AD49:BB49,"CA")*100/R49)</f>
        <v>0</v>
      </c>
      <c r="N49">
        <f>IF(R49=0,0,COUNTIF('2023 FR_imgsummary'!AD49:BB49,"DC")*100/R49)</f>
        <v>0</v>
      </c>
      <c r="O49" s="31">
        <f>IF(R49=0,0,COUNTIF('2023 FR_imgsummary'!AD49:BB49,"SPR")*100/R49)</f>
        <v>50</v>
      </c>
      <c r="P49">
        <f>IF(R49=0,0,COUNTIF('2023 FR_imgsummary'!AD49:BB49,"U")*100/R49)</f>
        <v>0</v>
      </c>
      <c r="Q49" s="31">
        <f>IF(R49=0,0,COUNTIF('2023 FR_imgsummary'!AD49:BB49,"TWS")*100/R49)</f>
        <v>4.166666666666667</v>
      </c>
      <c r="R49">
        <f>25-COUNTIF('2023 FR_imgsummary'!AD49:BB49,"TWS")</f>
        <v>24</v>
      </c>
      <c r="U49">
        <f>IF(R49=0,0,COUNTIF('2023 FR_imgsummary'!E49:AC49,"AC")*100/R49)</f>
        <v>0</v>
      </c>
      <c r="V49">
        <f>IF(R49=0,0,COUNTIF('2023 FR_imgsummary'!E49:AC49,"AP")*100/R49)</f>
        <v>0</v>
      </c>
      <c r="W49">
        <f>IF(R49=0,0,COUNTIF('2023 FR_imgsummary'!E49:AC49,"APR")*100/R49)</f>
        <v>0</v>
      </c>
      <c r="X49">
        <f>IF(R49=0,0,COUNTIF('2023 FR_imgsummary'!E49:AC49,"AA")*100/R49)</f>
        <v>0</v>
      </c>
      <c r="Y49">
        <f>IF(R49=0,0,COUNTIF('2023 FR_imgsummary'!E49:AC49,"AF")*100/R49)</f>
        <v>0</v>
      </c>
      <c r="Z49">
        <f>IF(R49=0,0,COUNTIF('2023 FR_imgsummary'!E49:AC49,"AG")*100/R49)</f>
        <v>0</v>
      </c>
      <c r="AA49">
        <f>IF(R49=0,0,COUNTIF('2023 FR_imgsummary'!E49:AC49,"AL")*100/R49)</f>
        <v>0</v>
      </c>
      <c r="AB49">
        <f>IF(R49=0,0,COUNTIF('2023 FR_imgsummary'!E49:AC49,"AT")*100/R49)</f>
        <v>0</v>
      </c>
      <c r="AC49">
        <f>IF(R49=0,0,COUNTIF('2023 FR_imgsummary'!E49:AC49,"AU")*100/R49)</f>
        <v>0</v>
      </c>
      <c r="AD49">
        <f>IF(R49=0,0,COUNTIF('2023 FR_imgsummary'!E49:AC49,"CB")*100/R49)</f>
        <v>0</v>
      </c>
      <c r="AE49">
        <f>IF(R49=0,0,COUNTIF('2023 FR_imgsummary'!E49:AC49,"CN")*100/R49)</f>
        <v>0</v>
      </c>
      <c r="AF49">
        <f>IF(R49=0,0,COUNTIF('2023 FR_imgsummary'!E49:AC49,"CORAL")*100/R49)</f>
        <v>0</v>
      </c>
      <c r="AG49">
        <f>IF(R49=0,0,COUNTIF('2023 FR_imgsummary'!E49:AC49,"CORJU")*100/R49)</f>
        <v>0</v>
      </c>
      <c r="AH49">
        <f>IF(R49=0,0,COUNTIF('2023 FR_imgsummary'!E49:AC49,"DCY")*100/R49)</f>
        <v>0</v>
      </c>
      <c r="AI49">
        <f>IF(R49=0,0,COUNTIF('2023 FR_imgsummary'!E49:AC49,"DST")*100/R49)</f>
        <v>0</v>
      </c>
      <c r="AJ49">
        <f>IF(R49=0,0,COUNTIF('2023 FR_imgsummary'!E49:AC49,"DSO")*100/R49)</f>
        <v>0</v>
      </c>
      <c r="AK49">
        <f>IF(R49=0,0,COUNTIF('2023 FR_imgsummary'!E49:AC49,"DC")*100/R49)</f>
        <v>0</v>
      </c>
      <c r="AL49">
        <f>IF(R49=0,0,COUNTIF('2023 FR_imgsummary'!E49:AC49,"DL")*100/R49)</f>
        <v>0</v>
      </c>
      <c r="AM49">
        <f>IF(R49=0,0,COUNTIF('2023 FR_imgsummary'!E49:AC49,"DS")*100/R49)</f>
        <v>0</v>
      </c>
      <c r="AN49">
        <f>IF(R49=0,0,COUNTIF('2023 FR_imgsummary'!E49:AC49,"EF")*100/R49)</f>
        <v>0</v>
      </c>
      <c r="AO49">
        <f>IF(R49=0,0,COUNTIF('2023 FR_imgsummary'!E49:AC49,"FF")*100/R49)</f>
        <v>0</v>
      </c>
      <c r="AP49">
        <f>IF(R49=0,0,COUNTIF('2023 FR_imgsummary'!E49:AC49,"IS")*100/R49)</f>
        <v>0</v>
      </c>
      <c r="AQ49">
        <f>IF(R49=0,0,COUNTIF('2023 FR_imgsummary'!E49:AC49,"LC")*100/R49)</f>
        <v>0</v>
      </c>
      <c r="AR49">
        <f>IF(R49=0,0,COUNTIF('2023 FR_imgsummary'!E49:AC49,"MD")*100/R49)</f>
        <v>0</v>
      </c>
      <c r="AS49">
        <f>IF(R49=0,0,COUNTIF('2023 FR_imgsummary'!E49:AC49,"MM")*100/R49)</f>
        <v>0</v>
      </c>
      <c r="AT49">
        <f>IF(R49=0,0,COUNTIF('2023 FR_imgsummary'!E49:AC49,"MAR")*100/R49)</f>
        <v>0</v>
      </c>
      <c r="AU49">
        <f>IF(R49=0,0,COUNTIF('2023 FR_imgsummary'!E49:AC49,"MME")*100/R49)</f>
        <v>0</v>
      </c>
      <c r="AV49">
        <f>IF(R49=0,0,COUNTIF('2023 FR_imgsummary'!E49:AC49,"MILA")*100/R49)</f>
        <v>0</v>
      </c>
      <c r="AW49">
        <f>IF(R49=0,0,COUNTIF('2023 FR_imgsummary'!E49:AC49,"MILC")*100/R49)</f>
        <v>0</v>
      </c>
      <c r="AX49">
        <f>IF(R49=0,0,COUNTIF('2023 FR_imgsummary'!E49:AC49,"MILS")*100/R49)</f>
        <v>0</v>
      </c>
      <c r="AY49">
        <f>IF(R49=0,0,COUNTIF('2023 FR_imgsummary'!E49:AC49,"MA")*100/R49)</f>
        <v>0</v>
      </c>
      <c r="AZ49">
        <f>IF(R49=0,0,COUNTIF('2023 FR_imgsummary'!E49:AC49,"MC")*100/R49)</f>
        <v>0</v>
      </c>
      <c r="BA49">
        <f>IF(R49=0,0,COUNTIF('2023 FR_imgsummary'!E49:AC49,"MFAV")*100/R49)</f>
        <v>0</v>
      </c>
      <c r="BB49">
        <f>IF(R49=0,0,COUNTIF('2023 FR_imgsummary'!E49:AC49,"MFRN")*100/R49)</f>
        <v>0</v>
      </c>
      <c r="BC49">
        <f>IF(R49=0,0,COUNTIF('2023 FR_imgsummary'!E49:AC49,"MAN")*100/R49)</f>
        <v>0</v>
      </c>
      <c r="BD49">
        <f>IF(R49=0,0,COUNTIF('2023 FR_imgsummary'!E49:AC49,"MAL")*100/R49)</f>
        <v>0</v>
      </c>
      <c r="BE49">
        <f>IF(R49=0,0,COUNTIF('2023 FR_imgsummary'!E49:AC49,"MDA")*100/R49)</f>
        <v>0</v>
      </c>
      <c r="BF49">
        <f>IF(R49=0,0,COUNTIF('2023 FR_imgsummary'!E49:AC49,"MF")*100/R49)</f>
        <v>0</v>
      </c>
      <c r="BG49">
        <f>IF(R49=0,0,COUNTIF('2023 FR_imgsummary'!E49:AC49,"ML")*100/R49)</f>
        <v>0</v>
      </c>
      <c r="BH49">
        <f>IF(R49=0,0,COUNTIF('2023 FR_imgsummary'!E49:AC49,"OD")*100/R49)</f>
        <v>0</v>
      </c>
      <c r="BI49">
        <f>IF(R49=0,0,COUNTIF('2023 FR_imgsummary'!E49:AC49,"PA")*100/R49)</f>
        <v>0</v>
      </c>
      <c r="BJ49">
        <f>IF(R49=0,0,COUNTIF('2023 FR_imgsummary'!E49:AC49,"PB")*100/R49)</f>
        <v>0</v>
      </c>
      <c r="BK49">
        <f>IF(R49=0,0,COUNTIF('2023 FR_imgsummary'!E49:AC49,"PD")*100/R49)</f>
        <v>0</v>
      </c>
      <c r="BL49">
        <f>IF(R49=0,0,COUNTIF('2023 FR_imgsummary'!E49:AC49,"PF")*100/R49)</f>
        <v>0</v>
      </c>
      <c r="BM49">
        <f>IF(R49=0,0,COUNTIF('2023 FR_imgsummary'!E49:AC49,"PP")*100/R49)</f>
        <v>0</v>
      </c>
      <c r="BN49">
        <f>IF(R49=0,0,COUNTIF('2023 FR_imgsummary'!E49:AC49,"SC")*100/R49)</f>
        <v>0</v>
      </c>
      <c r="BO49">
        <f>IF(R49=0,0,COUNTIF('2023 FR_imgsummary'!E49:AC49,"SL")*100/R49)</f>
        <v>0</v>
      </c>
      <c r="BP49">
        <f>IF(R49=0,0,COUNTIF('2023 FR_imgsummary'!E49:AC49,"SR")*100/R49)</f>
        <v>0</v>
      </c>
      <c r="BQ49">
        <f>IF(R49=0,0,COUNTIF('2023 FR_imgsummary'!E49:AC49,"SS")*100/R49)</f>
        <v>0</v>
      </c>
      <c r="BR49">
        <f>IF(R49=0,0,COUNTIF('2023 FR_imgsummary'!E49:AC49,"SB")*100/R49)</f>
        <v>0</v>
      </c>
      <c r="BS49">
        <f>IF(R49=0,0,COUNTIF('2023 FR_imgsummary'!E49:AC49,"SH")*100/R49)</f>
        <v>0</v>
      </c>
      <c r="BT49">
        <f>IF(R49=0,0,COUNTIF('2023 FR_imgsummary'!E49:AC49,"SM")*100/R49)</f>
        <v>0</v>
      </c>
      <c r="BU49">
        <f>IF(R49=0,0,COUNTIF('2023 FR_imgsummary'!E49:AC49,"TA")*100/R49)</f>
        <v>0</v>
      </c>
      <c r="BW49">
        <f>IF(R49=0,0,COUNTIF('2023 FR_imgsummary'!E49:AC49,"BRI")*100/R49)</f>
        <v>0</v>
      </c>
      <c r="BX49">
        <f>IF(R49=0,0,COUNTIF('2023 FR_imgsummary'!E49:AC49,"ERY")*100/R49)</f>
        <v>0</v>
      </c>
      <c r="BY49">
        <f>IF(R49=0,0,COUNTIF('2023 FR_imgsummary'!E49:AC49,"EUN")*100/R49)</f>
        <v>0</v>
      </c>
      <c r="BZ49">
        <f>IF(R49=0,0,COUNTIF('2023 FR_imgsummary'!E49:AC49,"GORG")*100/R49)</f>
        <v>0</v>
      </c>
      <c r="CA49">
        <f>IF(R49=0,0,COUNTIF('2023 FR_imgsummary'!E49:AC49,"ICIL")*100/R49)</f>
        <v>0</v>
      </c>
      <c r="CB49">
        <f>IF(R49=0,0,COUNTIF('2023 FR_imgsummary'!E49:AC49,"MUR")*100/R49)</f>
        <v>0</v>
      </c>
      <c r="CC49">
        <f>IF(R49=0,0,COUNTIF('2023 FR_imgsummary'!E49:AC49,"MOPS")*100/R49)</f>
        <v>0</v>
      </c>
      <c r="CD49">
        <f>IF(R49=0,0,COUNTIF('2023 FR_imgsummary'!E49:AC49,"PAURA")*100/R49)</f>
        <v>0</v>
      </c>
      <c r="CE49">
        <f>IF(R49=0,0,COUNTIF('2023 FR_imgsummary'!E49:AC49,"PRELA")*100/R49)</f>
        <v>0</v>
      </c>
      <c r="CF49">
        <f>IF(R49=0,0,COUNTIF('2023 FR_imgsummary'!E49:AC49,"PSDP")*100/R49)</f>
        <v>0</v>
      </c>
      <c r="CG49">
        <f>IF(R49=0,0,COUNTIF('2023 FR_imgsummary'!E49:AC49,"PSPT")*100/R49)</f>
        <v>0</v>
      </c>
      <c r="CH49">
        <f>IF(R49=0,0,COUNTIF('2023 FR_imgsummary'!E49:AC49,"PTER")*100/R49)</f>
        <v>0</v>
      </c>
      <c r="CJ49">
        <f>IF(R49=0,0,COUNTIF('2023 FR_imgsummary'!E49:AC49,"SPO")*100/R49)</f>
        <v>0</v>
      </c>
      <c r="CL49">
        <f>IF(R49=0,0,COUNTIF('2023 FR_imgsummary'!E49:AC49,"PAL")*100/R49)</f>
        <v>0</v>
      </c>
      <c r="CM49">
        <f>IF(R49=0,0,COUNTIF('2023 FR_imgsummary'!E49:AC49,"ZO")*100/R49)</f>
        <v>0</v>
      </c>
      <c r="CO49">
        <f>IF(R49=0,0,COUNTIF('2023 FR_imgsummary'!E49:AC49,"AMP")*100/R49)</f>
        <v>0</v>
      </c>
      <c r="CP49" s="31">
        <f>IF(R49=0,0,COUNTIF('2023 FR_imgsummary'!E49:AC49,"DICT")*100/R49)</f>
        <v>29.166666666666668</v>
      </c>
      <c r="CQ49">
        <f>IF(R49=0,0,COUNTIF('2023 FR_imgsummary'!E49:AC49,"HALI")*100/R49)</f>
        <v>0</v>
      </c>
      <c r="CR49">
        <f>IF(R49=0,0,COUNTIF('2023 FR_imgsummary'!E49:AC49,"LIAG")*100/R49)</f>
        <v>0</v>
      </c>
      <c r="CS49">
        <f>IF(R49=0,0,COUNTIF('2023 FR_imgsummary'!E49:AC49,"LOBO")*100/R49)</f>
        <v>0</v>
      </c>
      <c r="CT49">
        <f>IF(R49=0,0,COUNTIF('2023 FR_imgsummary'!E49:AC49,"MACA")*100/R49)</f>
        <v>0</v>
      </c>
      <c r="CU49">
        <f>IF(R49=0,0,COUNTIF('2023 FR_imgsummary'!E49:AC49,"PAD")*100/R49)</f>
        <v>0</v>
      </c>
      <c r="CV49">
        <f>IF(R49=0,0,COUNTIF('2023 FR_imgsummary'!E49:AC49,"POR")*100/R49)</f>
        <v>0</v>
      </c>
      <c r="CW49">
        <f>IF(R49=0,0,COUNTIF('2023 FR_imgsummary'!E49:AC49,"SARG")*100/R49)</f>
        <v>0</v>
      </c>
      <c r="CX49">
        <f>IF(R49=0,0,COUNTIF('2023 FR_imgsummary'!E49:AC49,"SCHIZ")*100/R49)</f>
        <v>0</v>
      </c>
      <c r="CY49">
        <f>IF(R49=0,0,COUNTIF('2023 FR_imgsummary'!E49:AC49,"STY")*100/R49)</f>
        <v>0</v>
      </c>
      <c r="CZ49">
        <f>IF(R49=0,0,COUNTIF('2023 FR_imgsummary'!E49:AC49,"TURB")*100/R49)</f>
        <v>0</v>
      </c>
      <c r="DA49" s="31">
        <f>IF(R49=0,0,COUNTIF('2023 FR_imgsummary'!E49:AC49,"TURF")*100/R49)</f>
        <v>20.833333333333332</v>
      </c>
      <c r="DB49">
        <f>IF(R49=0,0,COUNTIF('2023 FR_imgsummary'!E49:AC49,"WRAN")*100/R49)</f>
        <v>0</v>
      </c>
      <c r="DD49">
        <f>IF(R49=0,0,COUNTIF('2023 FR_imgsummary'!E49:AC49,"ASC")*100/R49)</f>
        <v>0</v>
      </c>
      <c r="DE49">
        <f>IF(R49=0,0,COUNTIF('2023 FR_imgsummary'!E49:AC49,"O")*100/R49)</f>
        <v>0</v>
      </c>
      <c r="DG49">
        <f>IF(R49=0,0,COUNTIF('2023 FR_imgsummary'!E49:AC49,"DCA")*100/R49)</f>
        <v>0</v>
      </c>
      <c r="DH49">
        <f>IF(R49=0,0,COUNTIF('2023 FR_imgsummary'!E49:AC49,"DG")*100/R49)</f>
        <v>0</v>
      </c>
      <c r="DI49">
        <f>IF(R49=0,0,COUNTIF('2023 FR_imgsummary'!E49:AC49,"ODC")*100/R49)</f>
        <v>0</v>
      </c>
      <c r="DJ49">
        <f>IF(R49=0,0,COUNTIF('2023 FR_imgsummary'!E49:AC49,"RDC")*100/R49)</f>
        <v>0</v>
      </c>
      <c r="DL49">
        <f>IF(R49=0,0,COUNTIF('2023 FR_imgsummary'!E49:AC49,"CALG")*100/R49)</f>
        <v>0</v>
      </c>
      <c r="DN49">
        <f>IF(R49=0,0,COUNTIF('2023 FR_imgsummary'!E49:AC49,"DCOR")*100/R49)</f>
        <v>0</v>
      </c>
      <c r="DP49">
        <f>IF(R49=0,0,COUNTIF('2023 FR_imgsummary'!E49:AC49,"P")*100/R49)</f>
        <v>0</v>
      </c>
      <c r="DQ49">
        <f>IF(R49=0,0,COUNTIF('2023 FR_imgsummary'!E49:AC49,"R")*100/R49)</f>
        <v>0</v>
      </c>
      <c r="DR49" s="31">
        <f>IF(R49=0,0,COUNTIF('2023 FR_imgsummary'!E49:AC49,"S")*100/R49)</f>
        <v>50</v>
      </c>
      <c r="DT49">
        <f>IF(R49=0,0,COUNTIF('2023 FR_imgsummary'!E49:AC49,"UNK")*100/R49)</f>
        <v>0</v>
      </c>
      <c r="DV49">
        <f>COUNTIF('2023 FR_imgsummary'!E49:AC49,"SHAD")*100/25</f>
        <v>0</v>
      </c>
      <c r="DW49" s="31">
        <f>COUNTIF('2023 FR_imgsummary'!E49:AC49,"TAPE")*100/25</f>
        <v>4</v>
      </c>
      <c r="DX49">
        <f>COUNTIF('2023 FR_imgsummary'!E49:AC49,"WAND")*100/25</f>
        <v>0</v>
      </c>
      <c r="DZ49">
        <f>IF(R49=0,0,COUNTIF('2023 FR_imgsummary'!BC49:CA49,"ASP")*100/R49)</f>
        <v>0</v>
      </c>
      <c r="EA49">
        <f>IF(R49=0,0,COUNTIF('2023 FR_imgsummary'!BC49:CA49,"BL")*100/R49)</f>
        <v>0</v>
      </c>
      <c r="EB49">
        <f>IF(R49=0,0,COUNTIF('2023 FR_imgsummary'!BC49:CA49,"BBD")*100/R49)</f>
        <v>0</v>
      </c>
      <c r="EC49">
        <f>IF(R49=0,0,COUNTIF('2023 FR_imgsummary'!BC49:CA49,"OD")*100/R49)</f>
        <v>0</v>
      </c>
      <c r="ED49">
        <f>IF(R49=0,0,COUNTIF('2023 FR_imgsummary'!BC49:CA49,"PLA")*100/R49)</f>
        <v>0</v>
      </c>
      <c r="EE49">
        <f>IF(R49=0,0,COUNTIF('2023 FR_imgsummary'!BC49:CA49,"WBD")*100/R49)</f>
        <v>0</v>
      </c>
      <c r="EF49">
        <f>IF(R49=0,0,COUNTIF('2023 FR_imgsummary'!BC49:CA49,"YBD")*100/R49)</f>
        <v>0</v>
      </c>
    </row>
    <row r="50" spans="1:136" x14ac:dyDescent="0.25">
      <c r="A50">
        <v>48</v>
      </c>
      <c r="B50" t="s">
        <v>154</v>
      </c>
      <c r="F50">
        <f>IF(R50=0,0,COUNTIF('2023 FR_imgsummary'!AD50:BB50,"C")*100/R50)</f>
        <v>0</v>
      </c>
      <c r="G50">
        <f>IF(R50=0,0,COUNTIF('2023 FR_imgsummary'!AD50:BB50,"G")*100/R50)</f>
        <v>0</v>
      </c>
      <c r="H50">
        <f>IF(R50=0,0,COUNTIF('2023 FR_imgsummary'!AD50:BB50,"S")*100/R50)</f>
        <v>0</v>
      </c>
      <c r="I50">
        <f>IF(R50=0,0,COUNTIF('2023 FR_imgsummary'!AD50:BB50,"Z")*100/R50)</f>
        <v>0</v>
      </c>
      <c r="J50" s="31">
        <f>IF(R50=0,0,COUNTIF('2023 FR_imgsummary'!AD50:BB50,"MA")*100/R50)</f>
        <v>70.833333333333329</v>
      </c>
      <c r="K50">
        <f>IF(R50=0,0,COUNTIF('2023 FR_imgsummary'!AD50:BB50,"OL")*100/R50)</f>
        <v>0</v>
      </c>
      <c r="L50">
        <f>IF(R50=0,0,COUNTIF('2023 FR_imgsummary'!AD50:BB50,"DCA")*100/R50)</f>
        <v>0</v>
      </c>
      <c r="M50">
        <f>IF(R50=0,0,COUNTIF('2023 FR_imgsummary'!AD50:BB50,"CA")*100/R50)</f>
        <v>0</v>
      </c>
      <c r="N50">
        <f>IF(R50=0,0,COUNTIF('2023 FR_imgsummary'!AD50:BB50,"DC")*100/R50)</f>
        <v>0</v>
      </c>
      <c r="O50" s="31">
        <f>IF(R50=0,0,COUNTIF('2023 FR_imgsummary'!AD50:BB50,"SPR")*100/R50)</f>
        <v>29.166666666666668</v>
      </c>
      <c r="P50">
        <f>IF(R50=0,0,COUNTIF('2023 FR_imgsummary'!AD50:BB50,"U")*100/R50)</f>
        <v>0</v>
      </c>
      <c r="Q50" s="31">
        <f>IF(R50=0,0,COUNTIF('2023 FR_imgsummary'!AD50:BB50,"TWS")*100/R50)</f>
        <v>4.166666666666667</v>
      </c>
      <c r="R50">
        <f>25-COUNTIF('2023 FR_imgsummary'!AD50:BB50,"TWS")</f>
        <v>24</v>
      </c>
      <c r="U50">
        <f>IF(R50=0,0,COUNTIF('2023 FR_imgsummary'!E50:AC50,"AC")*100/R50)</f>
        <v>0</v>
      </c>
      <c r="V50">
        <f>IF(R50=0,0,COUNTIF('2023 FR_imgsummary'!E50:AC50,"AP")*100/R50)</f>
        <v>0</v>
      </c>
      <c r="W50">
        <f>IF(R50=0,0,COUNTIF('2023 FR_imgsummary'!E50:AC50,"APR")*100/R50)</f>
        <v>0</v>
      </c>
      <c r="X50">
        <f>IF(R50=0,0,COUNTIF('2023 FR_imgsummary'!E50:AC50,"AA")*100/R50)</f>
        <v>0</v>
      </c>
      <c r="Y50">
        <f>IF(R50=0,0,COUNTIF('2023 FR_imgsummary'!E50:AC50,"AF")*100/R50)</f>
        <v>0</v>
      </c>
      <c r="Z50">
        <f>IF(R50=0,0,COUNTIF('2023 FR_imgsummary'!E50:AC50,"AG")*100/R50)</f>
        <v>0</v>
      </c>
      <c r="AA50">
        <f>IF(R50=0,0,COUNTIF('2023 FR_imgsummary'!E50:AC50,"AL")*100/R50)</f>
        <v>0</v>
      </c>
      <c r="AB50">
        <f>IF(R50=0,0,COUNTIF('2023 FR_imgsummary'!E50:AC50,"AT")*100/R50)</f>
        <v>0</v>
      </c>
      <c r="AC50">
        <f>IF(R50=0,0,COUNTIF('2023 FR_imgsummary'!E50:AC50,"AU")*100/R50)</f>
        <v>0</v>
      </c>
      <c r="AD50">
        <f>IF(R50=0,0,COUNTIF('2023 FR_imgsummary'!E50:AC50,"CB")*100/R50)</f>
        <v>0</v>
      </c>
      <c r="AE50">
        <f>IF(R50=0,0,COUNTIF('2023 FR_imgsummary'!E50:AC50,"CN")*100/R50)</f>
        <v>0</v>
      </c>
      <c r="AF50">
        <f>IF(R50=0,0,COUNTIF('2023 FR_imgsummary'!E50:AC50,"CORAL")*100/R50)</f>
        <v>0</v>
      </c>
      <c r="AG50">
        <f>IF(R50=0,0,COUNTIF('2023 FR_imgsummary'!E50:AC50,"CORJU")*100/R50)</f>
        <v>0</v>
      </c>
      <c r="AH50">
        <f>IF(R50=0,0,COUNTIF('2023 FR_imgsummary'!E50:AC50,"DCY")*100/R50)</f>
        <v>0</v>
      </c>
      <c r="AI50">
        <f>IF(R50=0,0,COUNTIF('2023 FR_imgsummary'!E50:AC50,"DST")*100/R50)</f>
        <v>0</v>
      </c>
      <c r="AJ50">
        <f>IF(R50=0,0,COUNTIF('2023 FR_imgsummary'!E50:AC50,"DSO")*100/R50)</f>
        <v>0</v>
      </c>
      <c r="AK50">
        <f>IF(R50=0,0,COUNTIF('2023 FR_imgsummary'!E50:AC50,"DC")*100/R50)</f>
        <v>0</v>
      </c>
      <c r="AL50">
        <f>IF(R50=0,0,COUNTIF('2023 FR_imgsummary'!E50:AC50,"DL")*100/R50)</f>
        <v>0</v>
      </c>
      <c r="AM50">
        <f>IF(R50=0,0,COUNTIF('2023 FR_imgsummary'!E50:AC50,"DS")*100/R50)</f>
        <v>0</v>
      </c>
      <c r="AN50">
        <f>IF(R50=0,0,COUNTIF('2023 FR_imgsummary'!E50:AC50,"EF")*100/R50)</f>
        <v>0</v>
      </c>
      <c r="AO50">
        <f>IF(R50=0,0,COUNTIF('2023 FR_imgsummary'!E50:AC50,"FF")*100/R50)</f>
        <v>0</v>
      </c>
      <c r="AP50">
        <f>IF(R50=0,0,COUNTIF('2023 FR_imgsummary'!E50:AC50,"IS")*100/R50)</f>
        <v>0</v>
      </c>
      <c r="AQ50">
        <f>IF(R50=0,0,COUNTIF('2023 FR_imgsummary'!E50:AC50,"LC")*100/R50)</f>
        <v>0</v>
      </c>
      <c r="AR50">
        <f>IF(R50=0,0,COUNTIF('2023 FR_imgsummary'!E50:AC50,"MD")*100/R50)</f>
        <v>0</v>
      </c>
      <c r="AS50">
        <f>IF(R50=0,0,COUNTIF('2023 FR_imgsummary'!E50:AC50,"MM")*100/R50)</f>
        <v>0</v>
      </c>
      <c r="AT50">
        <f>IF(R50=0,0,COUNTIF('2023 FR_imgsummary'!E50:AC50,"MAR")*100/R50)</f>
        <v>0</v>
      </c>
      <c r="AU50">
        <f>IF(R50=0,0,COUNTIF('2023 FR_imgsummary'!E50:AC50,"MME")*100/R50)</f>
        <v>0</v>
      </c>
      <c r="AV50">
        <f>IF(R50=0,0,COUNTIF('2023 FR_imgsummary'!E50:AC50,"MILA")*100/R50)</f>
        <v>0</v>
      </c>
      <c r="AW50">
        <f>IF(R50=0,0,COUNTIF('2023 FR_imgsummary'!E50:AC50,"MILC")*100/R50)</f>
        <v>0</v>
      </c>
      <c r="AX50">
        <f>IF(R50=0,0,COUNTIF('2023 FR_imgsummary'!E50:AC50,"MILS")*100/R50)</f>
        <v>0</v>
      </c>
      <c r="AY50">
        <f>IF(R50=0,0,COUNTIF('2023 FR_imgsummary'!E50:AC50,"MA")*100/R50)</f>
        <v>0</v>
      </c>
      <c r="AZ50">
        <f>IF(R50=0,0,COUNTIF('2023 FR_imgsummary'!E50:AC50,"MC")*100/R50)</f>
        <v>0</v>
      </c>
      <c r="BA50">
        <f>IF(R50=0,0,COUNTIF('2023 FR_imgsummary'!E50:AC50,"MFAV")*100/R50)</f>
        <v>0</v>
      </c>
      <c r="BB50">
        <f>IF(R50=0,0,COUNTIF('2023 FR_imgsummary'!E50:AC50,"MFRN")*100/R50)</f>
        <v>0</v>
      </c>
      <c r="BC50">
        <f>IF(R50=0,0,COUNTIF('2023 FR_imgsummary'!E50:AC50,"MAN")*100/R50)</f>
        <v>0</v>
      </c>
      <c r="BD50">
        <f>IF(R50=0,0,COUNTIF('2023 FR_imgsummary'!E50:AC50,"MAL")*100/R50)</f>
        <v>0</v>
      </c>
      <c r="BE50">
        <f>IF(R50=0,0,COUNTIF('2023 FR_imgsummary'!E50:AC50,"MDA")*100/R50)</f>
        <v>0</v>
      </c>
      <c r="BF50">
        <f>IF(R50=0,0,COUNTIF('2023 FR_imgsummary'!E50:AC50,"MF")*100/R50)</f>
        <v>0</v>
      </c>
      <c r="BG50">
        <f>IF(R50=0,0,COUNTIF('2023 FR_imgsummary'!E50:AC50,"ML")*100/R50)</f>
        <v>0</v>
      </c>
      <c r="BH50">
        <f>IF(R50=0,0,COUNTIF('2023 FR_imgsummary'!E50:AC50,"OD")*100/R50)</f>
        <v>0</v>
      </c>
      <c r="BI50">
        <f>IF(R50=0,0,COUNTIF('2023 FR_imgsummary'!E50:AC50,"PA")*100/R50)</f>
        <v>0</v>
      </c>
      <c r="BJ50">
        <f>IF(R50=0,0,COUNTIF('2023 FR_imgsummary'!E50:AC50,"PB")*100/R50)</f>
        <v>0</v>
      </c>
      <c r="BK50">
        <f>IF(R50=0,0,COUNTIF('2023 FR_imgsummary'!E50:AC50,"PD")*100/R50)</f>
        <v>0</v>
      </c>
      <c r="BL50">
        <f>IF(R50=0,0,COUNTIF('2023 FR_imgsummary'!E50:AC50,"PF")*100/R50)</f>
        <v>0</v>
      </c>
      <c r="BM50">
        <f>IF(R50=0,0,COUNTIF('2023 FR_imgsummary'!E50:AC50,"PP")*100/R50)</f>
        <v>0</v>
      </c>
      <c r="BN50">
        <f>IF(R50=0,0,COUNTIF('2023 FR_imgsummary'!E50:AC50,"SC")*100/R50)</f>
        <v>0</v>
      </c>
      <c r="BO50">
        <f>IF(R50=0,0,COUNTIF('2023 FR_imgsummary'!E50:AC50,"SL")*100/R50)</f>
        <v>0</v>
      </c>
      <c r="BP50">
        <f>IF(R50=0,0,COUNTIF('2023 FR_imgsummary'!E50:AC50,"SR")*100/R50)</f>
        <v>0</v>
      </c>
      <c r="BQ50">
        <f>IF(R50=0,0,COUNTIF('2023 FR_imgsummary'!E50:AC50,"SS")*100/R50)</f>
        <v>0</v>
      </c>
      <c r="BR50">
        <f>IF(R50=0,0,COUNTIF('2023 FR_imgsummary'!E50:AC50,"SB")*100/R50)</f>
        <v>0</v>
      </c>
      <c r="BS50">
        <f>IF(R50=0,0,COUNTIF('2023 FR_imgsummary'!E50:AC50,"SH")*100/R50)</f>
        <v>0</v>
      </c>
      <c r="BT50">
        <f>IF(R50=0,0,COUNTIF('2023 FR_imgsummary'!E50:AC50,"SM")*100/R50)</f>
        <v>0</v>
      </c>
      <c r="BU50">
        <f>IF(R50=0,0,COUNTIF('2023 FR_imgsummary'!E50:AC50,"TA")*100/R50)</f>
        <v>0</v>
      </c>
      <c r="BW50">
        <f>IF(R50=0,0,COUNTIF('2023 FR_imgsummary'!E50:AC50,"BRI")*100/R50)</f>
        <v>0</v>
      </c>
      <c r="BX50">
        <f>IF(R50=0,0,COUNTIF('2023 FR_imgsummary'!E50:AC50,"ERY")*100/R50)</f>
        <v>0</v>
      </c>
      <c r="BY50">
        <f>IF(R50=0,0,COUNTIF('2023 FR_imgsummary'!E50:AC50,"EUN")*100/R50)</f>
        <v>0</v>
      </c>
      <c r="BZ50">
        <f>IF(R50=0,0,COUNTIF('2023 FR_imgsummary'!E50:AC50,"GORG")*100/R50)</f>
        <v>0</v>
      </c>
      <c r="CA50">
        <f>IF(R50=0,0,COUNTIF('2023 FR_imgsummary'!E50:AC50,"ICIL")*100/R50)</f>
        <v>0</v>
      </c>
      <c r="CB50">
        <f>IF(R50=0,0,COUNTIF('2023 FR_imgsummary'!E50:AC50,"MUR")*100/R50)</f>
        <v>0</v>
      </c>
      <c r="CC50">
        <f>IF(R50=0,0,COUNTIF('2023 FR_imgsummary'!E50:AC50,"MOPS")*100/R50)</f>
        <v>0</v>
      </c>
      <c r="CD50">
        <f>IF(R50=0,0,COUNTIF('2023 FR_imgsummary'!E50:AC50,"PAURA")*100/R50)</f>
        <v>0</v>
      </c>
      <c r="CE50">
        <f>IF(R50=0,0,COUNTIF('2023 FR_imgsummary'!E50:AC50,"PRELA")*100/R50)</f>
        <v>0</v>
      </c>
      <c r="CF50">
        <f>IF(R50=0,0,COUNTIF('2023 FR_imgsummary'!E50:AC50,"PSDP")*100/R50)</f>
        <v>0</v>
      </c>
      <c r="CG50">
        <f>IF(R50=0,0,COUNTIF('2023 FR_imgsummary'!E50:AC50,"PSPT")*100/R50)</f>
        <v>0</v>
      </c>
      <c r="CH50">
        <f>IF(R50=0,0,COUNTIF('2023 FR_imgsummary'!E50:AC50,"PTER")*100/R50)</f>
        <v>0</v>
      </c>
      <c r="CJ50">
        <f>IF(R50=0,0,COUNTIF('2023 FR_imgsummary'!E50:AC50,"SPO")*100/R50)</f>
        <v>0</v>
      </c>
      <c r="CL50">
        <f>IF(R50=0,0,COUNTIF('2023 FR_imgsummary'!E50:AC50,"PAL")*100/R50)</f>
        <v>0</v>
      </c>
      <c r="CM50">
        <f>IF(R50=0,0,COUNTIF('2023 FR_imgsummary'!E50:AC50,"ZO")*100/R50)</f>
        <v>0</v>
      </c>
      <c r="CO50">
        <f>IF(R50=0,0,COUNTIF('2023 FR_imgsummary'!E50:AC50,"AMP")*100/R50)</f>
        <v>0</v>
      </c>
      <c r="CP50" s="31">
        <f>IF(R50=0,0,COUNTIF('2023 FR_imgsummary'!E50:AC50,"DICT")*100/R50)</f>
        <v>25</v>
      </c>
      <c r="CQ50">
        <f>IF(R50=0,0,COUNTIF('2023 FR_imgsummary'!E50:AC50,"HALI")*100/R50)</f>
        <v>0</v>
      </c>
      <c r="CR50">
        <f>IF(R50=0,0,COUNTIF('2023 FR_imgsummary'!E50:AC50,"LIAG")*100/R50)</f>
        <v>0</v>
      </c>
      <c r="CS50">
        <f>IF(R50=0,0,COUNTIF('2023 FR_imgsummary'!E50:AC50,"LOBO")*100/R50)</f>
        <v>0</v>
      </c>
      <c r="CT50">
        <f>IF(R50=0,0,COUNTIF('2023 FR_imgsummary'!E50:AC50,"MACA")*100/R50)</f>
        <v>0</v>
      </c>
      <c r="CU50">
        <f>IF(R50=0,0,COUNTIF('2023 FR_imgsummary'!E50:AC50,"PAD")*100/R50)</f>
        <v>0</v>
      </c>
      <c r="CV50" s="31">
        <f>IF(R50=0,0,COUNTIF('2023 FR_imgsummary'!E50:AC50,"POR")*100/R50)</f>
        <v>8.3333333333333339</v>
      </c>
      <c r="CW50">
        <f>IF(R50=0,0,COUNTIF('2023 FR_imgsummary'!E50:AC50,"SARG")*100/R50)</f>
        <v>0</v>
      </c>
      <c r="CX50">
        <f>IF(R50=0,0,COUNTIF('2023 FR_imgsummary'!E50:AC50,"SCHIZ")*100/R50)</f>
        <v>0</v>
      </c>
      <c r="CY50">
        <f>IF(R50=0,0,COUNTIF('2023 FR_imgsummary'!E50:AC50,"STY")*100/R50)</f>
        <v>0</v>
      </c>
      <c r="CZ50">
        <f>IF(R50=0,0,COUNTIF('2023 FR_imgsummary'!E50:AC50,"TURB")*100/R50)</f>
        <v>0</v>
      </c>
      <c r="DA50" s="31">
        <f>IF(R50=0,0,COUNTIF('2023 FR_imgsummary'!E50:AC50,"TURF")*100/R50)</f>
        <v>37.5</v>
      </c>
      <c r="DB50">
        <f>IF(R50=0,0,COUNTIF('2023 FR_imgsummary'!E50:AC50,"WRAN")*100/R50)</f>
        <v>0</v>
      </c>
      <c r="DD50">
        <f>IF(R50=0,0,COUNTIF('2023 FR_imgsummary'!E50:AC50,"ASC")*100/R50)</f>
        <v>0</v>
      </c>
      <c r="DE50">
        <f>IF(R50=0,0,COUNTIF('2023 FR_imgsummary'!E50:AC50,"O")*100/R50)</f>
        <v>0</v>
      </c>
      <c r="DG50">
        <f>IF(R50=0,0,COUNTIF('2023 FR_imgsummary'!E50:AC50,"DCA")*100/R50)</f>
        <v>0</v>
      </c>
      <c r="DH50">
        <f>IF(R50=0,0,COUNTIF('2023 FR_imgsummary'!E50:AC50,"DG")*100/R50)</f>
        <v>0</v>
      </c>
      <c r="DI50">
        <f>IF(R50=0,0,COUNTIF('2023 FR_imgsummary'!E50:AC50,"ODC")*100/R50)</f>
        <v>0</v>
      </c>
      <c r="DJ50">
        <f>IF(R50=0,0,COUNTIF('2023 FR_imgsummary'!E50:AC50,"RDC")*100/R50)</f>
        <v>0</v>
      </c>
      <c r="DL50">
        <f>IF(R50=0,0,COUNTIF('2023 FR_imgsummary'!E50:AC50,"CALG")*100/R50)</f>
        <v>0</v>
      </c>
      <c r="DN50">
        <f>IF(R50=0,0,COUNTIF('2023 FR_imgsummary'!E50:AC50,"DCOR")*100/R50)</f>
        <v>0</v>
      </c>
      <c r="DP50" s="31">
        <f>IF(R50=0,0,COUNTIF('2023 FR_imgsummary'!E50:AC50,"P")*100/R50)</f>
        <v>8.3333333333333339</v>
      </c>
      <c r="DQ50">
        <f>IF(R50=0,0,COUNTIF('2023 FR_imgsummary'!E50:AC50,"R")*100/R50)</f>
        <v>0</v>
      </c>
      <c r="DR50" s="31">
        <f>IF(R50=0,0,COUNTIF('2023 FR_imgsummary'!E50:AC50,"S")*100/R50)</f>
        <v>20.833333333333332</v>
      </c>
      <c r="DT50">
        <f>IF(R50=0,0,COUNTIF('2023 FR_imgsummary'!E50:AC50,"UNK")*100/R50)</f>
        <v>0</v>
      </c>
      <c r="DV50">
        <f>COUNTIF('2023 FR_imgsummary'!E50:AC50,"SHAD")*100/25</f>
        <v>0</v>
      </c>
      <c r="DW50" s="31">
        <f>COUNTIF('2023 FR_imgsummary'!E50:AC50,"TAPE")*100/25</f>
        <v>4</v>
      </c>
      <c r="DX50">
        <f>COUNTIF('2023 FR_imgsummary'!E50:AC50,"WAND")*100/25</f>
        <v>0</v>
      </c>
      <c r="DZ50">
        <f>IF(R50=0,0,COUNTIF('2023 FR_imgsummary'!BC50:CA50,"ASP")*100/R50)</f>
        <v>0</v>
      </c>
      <c r="EA50">
        <f>IF(R50=0,0,COUNTIF('2023 FR_imgsummary'!BC50:CA50,"BL")*100/R50)</f>
        <v>0</v>
      </c>
      <c r="EB50">
        <f>IF(R50=0,0,COUNTIF('2023 FR_imgsummary'!BC50:CA50,"BBD")*100/R50)</f>
        <v>0</v>
      </c>
      <c r="EC50">
        <f>IF(R50=0,0,COUNTIF('2023 FR_imgsummary'!BC50:CA50,"OD")*100/R50)</f>
        <v>0</v>
      </c>
      <c r="ED50">
        <f>IF(R50=0,0,COUNTIF('2023 FR_imgsummary'!BC50:CA50,"PLA")*100/R50)</f>
        <v>0</v>
      </c>
      <c r="EE50">
        <f>IF(R50=0,0,COUNTIF('2023 FR_imgsummary'!BC50:CA50,"WBD")*100/R50)</f>
        <v>0</v>
      </c>
      <c r="EF50">
        <f>IF(R50=0,0,COUNTIF('2023 FR_imgsummary'!BC50:CA50,"YBD")*100/R50)</f>
        <v>0</v>
      </c>
    </row>
    <row r="51" spans="1:136" x14ac:dyDescent="0.25">
      <c r="A51">
        <v>49</v>
      </c>
      <c r="B51" t="s">
        <v>155</v>
      </c>
      <c r="F51">
        <f>IF(R51=0,0,COUNTIF('2023 FR_imgsummary'!AD51:BB51,"C")*100/R51)</f>
        <v>0</v>
      </c>
      <c r="G51">
        <f>IF(R51=0,0,COUNTIF('2023 FR_imgsummary'!AD51:BB51,"G")*100/R51)</f>
        <v>0</v>
      </c>
      <c r="H51">
        <f>IF(R51=0,0,COUNTIF('2023 FR_imgsummary'!AD51:BB51,"S")*100/R51)</f>
        <v>0</v>
      </c>
      <c r="I51">
        <f>IF(R51=0,0,COUNTIF('2023 FR_imgsummary'!AD51:BB51,"Z")*100/R51)</f>
        <v>0</v>
      </c>
      <c r="J51" s="31">
        <f>IF(R51=0,0,COUNTIF('2023 FR_imgsummary'!AD51:BB51,"MA")*100/R51)</f>
        <v>36.363636363636367</v>
      </c>
      <c r="K51">
        <f>IF(R51=0,0,COUNTIF('2023 FR_imgsummary'!AD51:BB51,"OL")*100/R51)</f>
        <v>0</v>
      </c>
      <c r="L51">
        <f>IF(R51=0,0,COUNTIF('2023 FR_imgsummary'!AD51:BB51,"DCA")*100/R51)</f>
        <v>0</v>
      </c>
      <c r="M51">
        <f>IF(R51=0,0,COUNTIF('2023 FR_imgsummary'!AD51:BB51,"CA")*100/R51)</f>
        <v>0</v>
      </c>
      <c r="N51">
        <f>IF(R51=0,0,COUNTIF('2023 FR_imgsummary'!AD51:BB51,"DC")*100/R51)</f>
        <v>0</v>
      </c>
      <c r="O51" s="31">
        <f>IF(R51=0,0,COUNTIF('2023 FR_imgsummary'!AD51:BB51,"SPR")*100/R51)</f>
        <v>63.636363636363633</v>
      </c>
      <c r="P51">
        <f>IF(R51=0,0,COUNTIF('2023 FR_imgsummary'!AD51:BB51,"U")*100/R51)</f>
        <v>0</v>
      </c>
      <c r="Q51" s="31">
        <f>IF(R51=0,0,COUNTIF('2023 FR_imgsummary'!AD51:BB51,"TWS")*100/R51)</f>
        <v>13.636363636363637</v>
      </c>
      <c r="R51">
        <f>25-COUNTIF('2023 FR_imgsummary'!AD51:BB51,"TWS")</f>
        <v>22</v>
      </c>
      <c r="U51">
        <f>IF(R51=0,0,COUNTIF('2023 FR_imgsummary'!E51:AC51,"AC")*100/R51)</f>
        <v>0</v>
      </c>
      <c r="V51">
        <f>IF(R51=0,0,COUNTIF('2023 FR_imgsummary'!E51:AC51,"AP")*100/R51)</f>
        <v>0</v>
      </c>
      <c r="W51">
        <f>IF(R51=0,0,COUNTIF('2023 FR_imgsummary'!E51:AC51,"APR")*100/R51)</f>
        <v>0</v>
      </c>
      <c r="X51">
        <f>IF(R51=0,0,COUNTIF('2023 FR_imgsummary'!E51:AC51,"AA")*100/R51)</f>
        <v>0</v>
      </c>
      <c r="Y51">
        <f>IF(R51=0,0,COUNTIF('2023 FR_imgsummary'!E51:AC51,"AF")*100/R51)</f>
        <v>0</v>
      </c>
      <c r="Z51">
        <f>IF(R51=0,0,COUNTIF('2023 FR_imgsummary'!E51:AC51,"AG")*100/R51)</f>
        <v>0</v>
      </c>
      <c r="AA51">
        <f>IF(R51=0,0,COUNTIF('2023 FR_imgsummary'!E51:AC51,"AL")*100/R51)</f>
        <v>0</v>
      </c>
      <c r="AB51">
        <f>IF(R51=0,0,COUNTIF('2023 FR_imgsummary'!E51:AC51,"AT")*100/R51)</f>
        <v>0</v>
      </c>
      <c r="AC51">
        <f>IF(R51=0,0,COUNTIF('2023 FR_imgsummary'!E51:AC51,"AU")*100/R51)</f>
        <v>0</v>
      </c>
      <c r="AD51">
        <f>IF(R51=0,0,COUNTIF('2023 FR_imgsummary'!E51:AC51,"CB")*100/R51)</f>
        <v>0</v>
      </c>
      <c r="AE51">
        <f>IF(R51=0,0,COUNTIF('2023 FR_imgsummary'!E51:AC51,"CN")*100/R51)</f>
        <v>0</v>
      </c>
      <c r="AF51">
        <f>IF(R51=0,0,COUNTIF('2023 FR_imgsummary'!E51:AC51,"CORAL")*100/R51)</f>
        <v>0</v>
      </c>
      <c r="AG51">
        <f>IF(R51=0,0,COUNTIF('2023 FR_imgsummary'!E51:AC51,"CORJU")*100/R51)</f>
        <v>0</v>
      </c>
      <c r="AH51">
        <f>IF(R51=0,0,COUNTIF('2023 FR_imgsummary'!E51:AC51,"DCY")*100/R51)</f>
        <v>0</v>
      </c>
      <c r="AI51">
        <f>IF(R51=0,0,COUNTIF('2023 FR_imgsummary'!E51:AC51,"DST")*100/R51)</f>
        <v>0</v>
      </c>
      <c r="AJ51">
        <f>IF(R51=0,0,COUNTIF('2023 FR_imgsummary'!E51:AC51,"DSO")*100/R51)</f>
        <v>0</v>
      </c>
      <c r="AK51">
        <f>IF(R51=0,0,COUNTIF('2023 FR_imgsummary'!E51:AC51,"DC")*100/R51)</f>
        <v>0</v>
      </c>
      <c r="AL51">
        <f>IF(R51=0,0,COUNTIF('2023 FR_imgsummary'!E51:AC51,"DL")*100/R51)</f>
        <v>0</v>
      </c>
      <c r="AM51">
        <f>IF(R51=0,0,COUNTIF('2023 FR_imgsummary'!E51:AC51,"DS")*100/R51)</f>
        <v>0</v>
      </c>
      <c r="AN51">
        <f>IF(R51=0,0,COUNTIF('2023 FR_imgsummary'!E51:AC51,"EF")*100/R51)</f>
        <v>0</v>
      </c>
      <c r="AO51">
        <f>IF(R51=0,0,COUNTIF('2023 FR_imgsummary'!E51:AC51,"FF")*100/R51)</f>
        <v>0</v>
      </c>
      <c r="AP51">
        <f>IF(R51=0,0,COUNTIF('2023 FR_imgsummary'!E51:AC51,"IS")*100/R51)</f>
        <v>0</v>
      </c>
      <c r="AQ51">
        <f>IF(R51=0,0,COUNTIF('2023 FR_imgsummary'!E51:AC51,"LC")*100/R51)</f>
        <v>0</v>
      </c>
      <c r="AR51">
        <f>IF(R51=0,0,COUNTIF('2023 FR_imgsummary'!E51:AC51,"MD")*100/R51)</f>
        <v>0</v>
      </c>
      <c r="AS51">
        <f>IF(R51=0,0,COUNTIF('2023 FR_imgsummary'!E51:AC51,"MM")*100/R51)</f>
        <v>0</v>
      </c>
      <c r="AT51">
        <f>IF(R51=0,0,COUNTIF('2023 FR_imgsummary'!E51:AC51,"MAR")*100/R51)</f>
        <v>0</v>
      </c>
      <c r="AU51">
        <f>IF(R51=0,0,COUNTIF('2023 FR_imgsummary'!E51:AC51,"MME")*100/R51)</f>
        <v>0</v>
      </c>
      <c r="AV51">
        <f>IF(R51=0,0,COUNTIF('2023 FR_imgsummary'!E51:AC51,"MILA")*100/R51)</f>
        <v>0</v>
      </c>
      <c r="AW51">
        <f>IF(R51=0,0,COUNTIF('2023 FR_imgsummary'!E51:AC51,"MILC")*100/R51)</f>
        <v>0</v>
      </c>
      <c r="AX51">
        <f>IF(R51=0,0,COUNTIF('2023 FR_imgsummary'!E51:AC51,"MILS")*100/R51)</f>
        <v>0</v>
      </c>
      <c r="AY51">
        <f>IF(R51=0,0,COUNTIF('2023 FR_imgsummary'!E51:AC51,"MA")*100/R51)</f>
        <v>0</v>
      </c>
      <c r="AZ51">
        <f>IF(R51=0,0,COUNTIF('2023 FR_imgsummary'!E51:AC51,"MC")*100/R51)</f>
        <v>0</v>
      </c>
      <c r="BA51">
        <f>IF(R51=0,0,COUNTIF('2023 FR_imgsummary'!E51:AC51,"MFAV")*100/R51)</f>
        <v>0</v>
      </c>
      <c r="BB51">
        <f>IF(R51=0,0,COUNTIF('2023 FR_imgsummary'!E51:AC51,"MFRN")*100/R51)</f>
        <v>0</v>
      </c>
      <c r="BC51">
        <f>IF(R51=0,0,COUNTIF('2023 FR_imgsummary'!E51:AC51,"MAN")*100/R51)</f>
        <v>0</v>
      </c>
      <c r="BD51">
        <f>IF(R51=0,0,COUNTIF('2023 FR_imgsummary'!E51:AC51,"MAL")*100/R51)</f>
        <v>0</v>
      </c>
      <c r="BE51">
        <f>IF(R51=0,0,COUNTIF('2023 FR_imgsummary'!E51:AC51,"MDA")*100/R51)</f>
        <v>0</v>
      </c>
      <c r="BF51">
        <f>IF(R51=0,0,COUNTIF('2023 FR_imgsummary'!E51:AC51,"MF")*100/R51)</f>
        <v>0</v>
      </c>
      <c r="BG51">
        <f>IF(R51=0,0,COUNTIF('2023 FR_imgsummary'!E51:AC51,"ML")*100/R51)</f>
        <v>0</v>
      </c>
      <c r="BH51">
        <f>IF(R51=0,0,COUNTIF('2023 FR_imgsummary'!E51:AC51,"OD")*100/R51)</f>
        <v>0</v>
      </c>
      <c r="BI51">
        <f>IF(R51=0,0,COUNTIF('2023 FR_imgsummary'!E51:AC51,"PA")*100/R51)</f>
        <v>0</v>
      </c>
      <c r="BJ51">
        <f>IF(R51=0,0,COUNTIF('2023 FR_imgsummary'!E51:AC51,"PB")*100/R51)</f>
        <v>0</v>
      </c>
      <c r="BK51">
        <f>IF(R51=0,0,COUNTIF('2023 FR_imgsummary'!E51:AC51,"PD")*100/R51)</f>
        <v>0</v>
      </c>
      <c r="BL51">
        <f>IF(R51=0,0,COUNTIF('2023 FR_imgsummary'!E51:AC51,"PF")*100/R51)</f>
        <v>0</v>
      </c>
      <c r="BM51">
        <f>IF(R51=0,0,COUNTIF('2023 FR_imgsummary'!E51:AC51,"PP")*100/R51)</f>
        <v>0</v>
      </c>
      <c r="BN51">
        <f>IF(R51=0,0,COUNTIF('2023 FR_imgsummary'!E51:AC51,"SC")*100/R51)</f>
        <v>0</v>
      </c>
      <c r="BO51">
        <f>IF(R51=0,0,COUNTIF('2023 FR_imgsummary'!E51:AC51,"SL")*100/R51)</f>
        <v>0</v>
      </c>
      <c r="BP51">
        <f>IF(R51=0,0,COUNTIF('2023 FR_imgsummary'!E51:AC51,"SR")*100/R51)</f>
        <v>0</v>
      </c>
      <c r="BQ51">
        <f>IF(R51=0,0,COUNTIF('2023 FR_imgsummary'!E51:AC51,"SS")*100/R51)</f>
        <v>0</v>
      </c>
      <c r="BR51">
        <f>IF(R51=0,0,COUNTIF('2023 FR_imgsummary'!E51:AC51,"SB")*100/R51)</f>
        <v>0</v>
      </c>
      <c r="BS51">
        <f>IF(R51=0,0,COUNTIF('2023 FR_imgsummary'!E51:AC51,"SH")*100/R51)</f>
        <v>0</v>
      </c>
      <c r="BT51">
        <f>IF(R51=0,0,COUNTIF('2023 FR_imgsummary'!E51:AC51,"SM")*100/R51)</f>
        <v>0</v>
      </c>
      <c r="BU51">
        <f>IF(R51=0,0,COUNTIF('2023 FR_imgsummary'!E51:AC51,"TA")*100/R51)</f>
        <v>0</v>
      </c>
      <c r="BW51">
        <f>IF(R51=0,0,COUNTIF('2023 FR_imgsummary'!E51:AC51,"BRI")*100/R51)</f>
        <v>0</v>
      </c>
      <c r="BX51">
        <f>IF(R51=0,0,COUNTIF('2023 FR_imgsummary'!E51:AC51,"ERY")*100/R51)</f>
        <v>0</v>
      </c>
      <c r="BY51">
        <f>IF(R51=0,0,COUNTIF('2023 FR_imgsummary'!E51:AC51,"EUN")*100/R51)</f>
        <v>0</v>
      </c>
      <c r="BZ51">
        <f>IF(R51=0,0,COUNTIF('2023 FR_imgsummary'!E51:AC51,"GORG")*100/R51)</f>
        <v>0</v>
      </c>
      <c r="CA51">
        <f>IF(R51=0,0,COUNTIF('2023 FR_imgsummary'!E51:AC51,"ICIL")*100/R51)</f>
        <v>0</v>
      </c>
      <c r="CB51">
        <f>IF(R51=0,0,COUNTIF('2023 FR_imgsummary'!E51:AC51,"MUR")*100/R51)</f>
        <v>0</v>
      </c>
      <c r="CC51">
        <f>IF(R51=0,0,COUNTIF('2023 FR_imgsummary'!E51:AC51,"MOPS")*100/R51)</f>
        <v>0</v>
      </c>
      <c r="CD51">
        <f>IF(R51=0,0,COUNTIF('2023 FR_imgsummary'!E51:AC51,"PAURA")*100/R51)</f>
        <v>0</v>
      </c>
      <c r="CE51">
        <f>IF(R51=0,0,COUNTIF('2023 FR_imgsummary'!E51:AC51,"PRELA")*100/R51)</f>
        <v>0</v>
      </c>
      <c r="CF51">
        <f>IF(R51=0,0,COUNTIF('2023 FR_imgsummary'!E51:AC51,"PSDP")*100/R51)</f>
        <v>0</v>
      </c>
      <c r="CG51">
        <f>IF(R51=0,0,COUNTIF('2023 FR_imgsummary'!E51:AC51,"PSPT")*100/R51)</f>
        <v>0</v>
      </c>
      <c r="CH51">
        <f>IF(R51=0,0,COUNTIF('2023 FR_imgsummary'!E51:AC51,"PTER")*100/R51)</f>
        <v>0</v>
      </c>
      <c r="CJ51">
        <f>IF(R51=0,0,COUNTIF('2023 FR_imgsummary'!E51:AC51,"SPO")*100/R51)</f>
        <v>0</v>
      </c>
      <c r="CL51">
        <f>IF(R51=0,0,COUNTIF('2023 FR_imgsummary'!E51:AC51,"PAL")*100/R51)</f>
        <v>0</v>
      </c>
      <c r="CM51">
        <f>IF(R51=0,0,COUNTIF('2023 FR_imgsummary'!E51:AC51,"ZO")*100/R51)</f>
        <v>0</v>
      </c>
      <c r="CO51">
        <f>IF(R51=0,0,COUNTIF('2023 FR_imgsummary'!E51:AC51,"AMP")*100/R51)</f>
        <v>0</v>
      </c>
      <c r="CP51">
        <f>IF(R51=0,0,COUNTIF('2023 FR_imgsummary'!E51:AC51,"DICT")*100/R51)</f>
        <v>0</v>
      </c>
      <c r="CQ51">
        <f>IF(R51=0,0,COUNTIF('2023 FR_imgsummary'!E51:AC51,"HALI")*100/R51)</f>
        <v>0</v>
      </c>
      <c r="CR51">
        <f>IF(R51=0,0,COUNTIF('2023 FR_imgsummary'!E51:AC51,"LIAG")*100/R51)</f>
        <v>0</v>
      </c>
      <c r="CS51">
        <f>IF(R51=0,0,COUNTIF('2023 FR_imgsummary'!E51:AC51,"LOBO")*100/R51)</f>
        <v>0</v>
      </c>
      <c r="CT51">
        <f>IF(R51=0,0,COUNTIF('2023 FR_imgsummary'!E51:AC51,"MACA")*100/R51)</f>
        <v>0</v>
      </c>
      <c r="CU51">
        <f>IF(R51=0,0,COUNTIF('2023 FR_imgsummary'!E51:AC51,"PAD")*100/R51)</f>
        <v>0</v>
      </c>
      <c r="CV51">
        <f>IF(R51=0,0,COUNTIF('2023 FR_imgsummary'!E51:AC51,"POR")*100/R51)</f>
        <v>0</v>
      </c>
      <c r="CW51">
        <f>IF(R51=0,0,COUNTIF('2023 FR_imgsummary'!E51:AC51,"SARG")*100/R51)</f>
        <v>0</v>
      </c>
      <c r="CX51">
        <f>IF(R51=0,0,COUNTIF('2023 FR_imgsummary'!E51:AC51,"SCHIZ")*100/R51)</f>
        <v>0</v>
      </c>
      <c r="CY51">
        <f>IF(R51=0,0,COUNTIF('2023 FR_imgsummary'!E51:AC51,"STY")*100/R51)</f>
        <v>0</v>
      </c>
      <c r="CZ51">
        <f>IF(R51=0,0,COUNTIF('2023 FR_imgsummary'!E51:AC51,"TURB")*100/R51)</f>
        <v>0</v>
      </c>
      <c r="DA51" s="31">
        <f>IF(R51=0,0,COUNTIF('2023 FR_imgsummary'!E51:AC51,"TURF")*100/R51)</f>
        <v>36.363636363636367</v>
      </c>
      <c r="DB51">
        <f>IF(R51=0,0,COUNTIF('2023 FR_imgsummary'!E51:AC51,"WRAN")*100/R51)</f>
        <v>0</v>
      </c>
      <c r="DD51">
        <f>IF(R51=0,0,COUNTIF('2023 FR_imgsummary'!E51:AC51,"ASC")*100/R51)</f>
        <v>0</v>
      </c>
      <c r="DE51">
        <f>IF(R51=0,0,COUNTIF('2023 FR_imgsummary'!E51:AC51,"O")*100/R51)</f>
        <v>0</v>
      </c>
      <c r="DG51">
        <f>IF(R51=0,0,COUNTIF('2023 FR_imgsummary'!E51:AC51,"DCA")*100/R51)</f>
        <v>0</v>
      </c>
      <c r="DH51">
        <f>IF(R51=0,0,COUNTIF('2023 FR_imgsummary'!E51:AC51,"DG")*100/R51)</f>
        <v>0</v>
      </c>
      <c r="DI51">
        <f>IF(R51=0,0,COUNTIF('2023 FR_imgsummary'!E51:AC51,"ODC")*100/R51)</f>
        <v>0</v>
      </c>
      <c r="DJ51">
        <f>IF(R51=0,0,COUNTIF('2023 FR_imgsummary'!E51:AC51,"RDC")*100/R51)</f>
        <v>0</v>
      </c>
      <c r="DL51">
        <f>IF(R51=0,0,COUNTIF('2023 FR_imgsummary'!E51:AC51,"CALG")*100/R51)</f>
        <v>0</v>
      </c>
      <c r="DN51">
        <f>IF(R51=0,0,COUNTIF('2023 FR_imgsummary'!E51:AC51,"DCOR")*100/R51)</f>
        <v>0</v>
      </c>
      <c r="DP51">
        <f>IF(R51=0,0,COUNTIF('2023 FR_imgsummary'!E51:AC51,"P")*100/R51)</f>
        <v>0</v>
      </c>
      <c r="DQ51">
        <f>IF(R51=0,0,COUNTIF('2023 FR_imgsummary'!E51:AC51,"R")*100/R51)</f>
        <v>0</v>
      </c>
      <c r="DR51" s="31">
        <f>IF(R51=0,0,COUNTIF('2023 FR_imgsummary'!E51:AC51,"S")*100/R51)</f>
        <v>63.636363636363633</v>
      </c>
      <c r="DT51">
        <f>IF(R51=0,0,COUNTIF('2023 FR_imgsummary'!E51:AC51,"UNK")*100/R51)</f>
        <v>0</v>
      </c>
      <c r="DV51">
        <f>COUNTIF('2023 FR_imgsummary'!E51:AC51,"SHAD")*100/25</f>
        <v>0</v>
      </c>
      <c r="DW51" s="31">
        <f>COUNTIF('2023 FR_imgsummary'!E51:AC51,"TAPE")*100/25</f>
        <v>4</v>
      </c>
      <c r="DX51" s="31">
        <f>COUNTIF('2023 FR_imgsummary'!E51:AC51,"WAND")*100/25</f>
        <v>8</v>
      </c>
      <c r="DZ51">
        <f>IF(R51=0,0,COUNTIF('2023 FR_imgsummary'!BC51:CA51,"ASP")*100/R51)</f>
        <v>0</v>
      </c>
      <c r="EA51">
        <f>IF(R51=0,0,COUNTIF('2023 FR_imgsummary'!BC51:CA51,"BL")*100/R51)</f>
        <v>0</v>
      </c>
      <c r="EB51">
        <f>IF(R51=0,0,COUNTIF('2023 FR_imgsummary'!BC51:CA51,"BBD")*100/R51)</f>
        <v>0</v>
      </c>
      <c r="EC51">
        <f>IF(R51=0,0,COUNTIF('2023 FR_imgsummary'!BC51:CA51,"OD")*100/R51)</f>
        <v>0</v>
      </c>
      <c r="ED51">
        <f>IF(R51=0,0,COUNTIF('2023 FR_imgsummary'!BC51:CA51,"PLA")*100/R51)</f>
        <v>0</v>
      </c>
      <c r="EE51">
        <f>IF(R51=0,0,COUNTIF('2023 FR_imgsummary'!BC51:CA51,"WBD")*100/R51)</f>
        <v>0</v>
      </c>
      <c r="EF51">
        <f>IF(R51=0,0,COUNTIF('2023 FR_imgsummary'!BC51:CA51,"YBD")*100/R51)</f>
        <v>0</v>
      </c>
    </row>
    <row r="52" spans="1:136" x14ac:dyDescent="0.25">
      <c r="A52">
        <v>50</v>
      </c>
      <c r="B52" t="s">
        <v>156</v>
      </c>
      <c r="F52">
        <f>IF(R52=0,0,COUNTIF('2023 FR_imgsummary'!AD52:BB52,"C")*100/R52)</f>
        <v>0</v>
      </c>
      <c r="G52">
        <f>IF(R52=0,0,COUNTIF('2023 FR_imgsummary'!AD52:BB52,"G")*100/R52)</f>
        <v>0</v>
      </c>
      <c r="H52">
        <f>IF(R52=0,0,COUNTIF('2023 FR_imgsummary'!AD52:BB52,"S")*100/R52)</f>
        <v>0</v>
      </c>
      <c r="I52">
        <f>IF(R52=0,0,COUNTIF('2023 FR_imgsummary'!AD52:BB52,"Z")*100/R52)</f>
        <v>0</v>
      </c>
      <c r="J52" s="31">
        <f>IF(R52=0,0,COUNTIF('2023 FR_imgsummary'!AD52:BB52,"MA")*100/R52)</f>
        <v>26.086956521739129</v>
      </c>
      <c r="K52">
        <f>IF(R52=0,0,COUNTIF('2023 FR_imgsummary'!AD52:BB52,"OL")*100/R52)</f>
        <v>0</v>
      </c>
      <c r="L52">
        <f>IF(R52=0,0,COUNTIF('2023 FR_imgsummary'!AD52:BB52,"DCA")*100/R52)</f>
        <v>0</v>
      </c>
      <c r="M52">
        <f>IF(R52=0,0,COUNTIF('2023 FR_imgsummary'!AD52:BB52,"CA")*100/R52)</f>
        <v>0</v>
      </c>
      <c r="N52">
        <f>IF(R52=0,0,COUNTIF('2023 FR_imgsummary'!AD52:BB52,"DC")*100/R52)</f>
        <v>0</v>
      </c>
      <c r="O52" s="31">
        <f>IF(R52=0,0,COUNTIF('2023 FR_imgsummary'!AD52:BB52,"SPR")*100/R52)</f>
        <v>73.913043478260875</v>
      </c>
      <c r="P52">
        <f>IF(R52=0,0,COUNTIF('2023 FR_imgsummary'!AD52:BB52,"U")*100/R52)</f>
        <v>0</v>
      </c>
      <c r="Q52" s="31">
        <f>IF(R52=0,0,COUNTIF('2023 FR_imgsummary'!AD52:BB52,"TWS")*100/R52)</f>
        <v>8.695652173913043</v>
      </c>
      <c r="R52">
        <f>25-COUNTIF('2023 FR_imgsummary'!AD52:BB52,"TWS")</f>
        <v>23</v>
      </c>
      <c r="U52">
        <f>IF(R52=0,0,COUNTIF('2023 FR_imgsummary'!E52:AC52,"AC")*100/R52)</f>
        <v>0</v>
      </c>
      <c r="V52">
        <f>IF(R52=0,0,COUNTIF('2023 FR_imgsummary'!E52:AC52,"AP")*100/R52)</f>
        <v>0</v>
      </c>
      <c r="W52">
        <f>IF(R52=0,0,COUNTIF('2023 FR_imgsummary'!E52:AC52,"APR")*100/R52)</f>
        <v>0</v>
      </c>
      <c r="X52">
        <f>IF(R52=0,0,COUNTIF('2023 FR_imgsummary'!E52:AC52,"AA")*100/R52)</f>
        <v>0</v>
      </c>
      <c r="Y52">
        <f>IF(R52=0,0,COUNTIF('2023 FR_imgsummary'!E52:AC52,"AF")*100/R52)</f>
        <v>0</v>
      </c>
      <c r="Z52">
        <f>IF(R52=0,0,COUNTIF('2023 FR_imgsummary'!E52:AC52,"AG")*100/R52)</f>
        <v>0</v>
      </c>
      <c r="AA52">
        <f>IF(R52=0,0,COUNTIF('2023 FR_imgsummary'!E52:AC52,"AL")*100/R52)</f>
        <v>0</v>
      </c>
      <c r="AB52">
        <f>IF(R52=0,0,COUNTIF('2023 FR_imgsummary'!E52:AC52,"AT")*100/R52)</f>
        <v>0</v>
      </c>
      <c r="AC52">
        <f>IF(R52=0,0,COUNTIF('2023 FR_imgsummary'!E52:AC52,"AU")*100/R52)</f>
        <v>0</v>
      </c>
      <c r="AD52">
        <f>IF(R52=0,0,COUNTIF('2023 FR_imgsummary'!E52:AC52,"CB")*100/R52)</f>
        <v>0</v>
      </c>
      <c r="AE52">
        <f>IF(R52=0,0,COUNTIF('2023 FR_imgsummary'!E52:AC52,"CN")*100/R52)</f>
        <v>0</v>
      </c>
      <c r="AF52">
        <f>IF(R52=0,0,COUNTIF('2023 FR_imgsummary'!E52:AC52,"CORAL")*100/R52)</f>
        <v>0</v>
      </c>
      <c r="AG52">
        <f>IF(R52=0,0,COUNTIF('2023 FR_imgsummary'!E52:AC52,"CORJU")*100/R52)</f>
        <v>0</v>
      </c>
      <c r="AH52">
        <f>IF(R52=0,0,COUNTIF('2023 FR_imgsummary'!E52:AC52,"DCY")*100/R52)</f>
        <v>0</v>
      </c>
      <c r="AI52">
        <f>IF(R52=0,0,COUNTIF('2023 FR_imgsummary'!E52:AC52,"DST")*100/R52)</f>
        <v>0</v>
      </c>
      <c r="AJ52">
        <f>IF(R52=0,0,COUNTIF('2023 FR_imgsummary'!E52:AC52,"DSO")*100/R52)</f>
        <v>0</v>
      </c>
      <c r="AK52">
        <f>IF(R52=0,0,COUNTIF('2023 FR_imgsummary'!E52:AC52,"DC")*100/R52)</f>
        <v>0</v>
      </c>
      <c r="AL52">
        <f>IF(R52=0,0,COUNTIF('2023 FR_imgsummary'!E52:AC52,"DL")*100/R52)</f>
        <v>0</v>
      </c>
      <c r="AM52">
        <f>IF(R52=0,0,COUNTIF('2023 FR_imgsummary'!E52:AC52,"DS")*100/R52)</f>
        <v>0</v>
      </c>
      <c r="AN52">
        <f>IF(R52=0,0,COUNTIF('2023 FR_imgsummary'!E52:AC52,"EF")*100/R52)</f>
        <v>0</v>
      </c>
      <c r="AO52">
        <f>IF(R52=0,0,COUNTIF('2023 FR_imgsummary'!E52:AC52,"FF")*100/R52)</f>
        <v>0</v>
      </c>
      <c r="AP52">
        <f>IF(R52=0,0,COUNTIF('2023 FR_imgsummary'!E52:AC52,"IS")*100/R52)</f>
        <v>0</v>
      </c>
      <c r="AQ52">
        <f>IF(R52=0,0,COUNTIF('2023 FR_imgsummary'!E52:AC52,"LC")*100/R52)</f>
        <v>0</v>
      </c>
      <c r="AR52">
        <f>IF(R52=0,0,COUNTIF('2023 FR_imgsummary'!E52:AC52,"MD")*100/R52)</f>
        <v>0</v>
      </c>
      <c r="AS52">
        <f>IF(R52=0,0,COUNTIF('2023 FR_imgsummary'!E52:AC52,"MM")*100/R52)</f>
        <v>0</v>
      </c>
      <c r="AT52">
        <f>IF(R52=0,0,COUNTIF('2023 FR_imgsummary'!E52:AC52,"MAR")*100/R52)</f>
        <v>0</v>
      </c>
      <c r="AU52">
        <f>IF(R52=0,0,COUNTIF('2023 FR_imgsummary'!E52:AC52,"MME")*100/R52)</f>
        <v>0</v>
      </c>
      <c r="AV52">
        <f>IF(R52=0,0,COUNTIF('2023 FR_imgsummary'!E52:AC52,"MILA")*100/R52)</f>
        <v>0</v>
      </c>
      <c r="AW52">
        <f>IF(R52=0,0,COUNTIF('2023 FR_imgsummary'!E52:AC52,"MILC")*100/R52)</f>
        <v>0</v>
      </c>
      <c r="AX52">
        <f>IF(R52=0,0,COUNTIF('2023 FR_imgsummary'!E52:AC52,"MILS")*100/R52)</f>
        <v>0</v>
      </c>
      <c r="AY52">
        <f>IF(R52=0,0,COUNTIF('2023 FR_imgsummary'!E52:AC52,"MA")*100/R52)</f>
        <v>0</v>
      </c>
      <c r="AZ52">
        <f>IF(R52=0,0,COUNTIF('2023 FR_imgsummary'!E52:AC52,"MC")*100/R52)</f>
        <v>0</v>
      </c>
      <c r="BA52">
        <f>IF(R52=0,0,COUNTIF('2023 FR_imgsummary'!E52:AC52,"MFAV")*100/R52)</f>
        <v>0</v>
      </c>
      <c r="BB52">
        <f>IF(R52=0,0,COUNTIF('2023 FR_imgsummary'!E52:AC52,"MFRN")*100/R52)</f>
        <v>0</v>
      </c>
      <c r="BC52">
        <f>IF(R52=0,0,COUNTIF('2023 FR_imgsummary'!E52:AC52,"MAN")*100/R52)</f>
        <v>0</v>
      </c>
      <c r="BD52">
        <f>IF(R52=0,0,COUNTIF('2023 FR_imgsummary'!E52:AC52,"MAL")*100/R52)</f>
        <v>0</v>
      </c>
      <c r="BE52">
        <f>IF(R52=0,0,COUNTIF('2023 FR_imgsummary'!E52:AC52,"MDA")*100/R52)</f>
        <v>0</v>
      </c>
      <c r="BF52">
        <f>IF(R52=0,0,COUNTIF('2023 FR_imgsummary'!E52:AC52,"MF")*100/R52)</f>
        <v>0</v>
      </c>
      <c r="BG52">
        <f>IF(R52=0,0,COUNTIF('2023 FR_imgsummary'!E52:AC52,"ML")*100/R52)</f>
        <v>0</v>
      </c>
      <c r="BH52">
        <f>IF(R52=0,0,COUNTIF('2023 FR_imgsummary'!E52:AC52,"OD")*100/R52)</f>
        <v>0</v>
      </c>
      <c r="BI52">
        <f>IF(R52=0,0,COUNTIF('2023 FR_imgsummary'!E52:AC52,"PA")*100/R52)</f>
        <v>0</v>
      </c>
      <c r="BJ52">
        <f>IF(R52=0,0,COUNTIF('2023 FR_imgsummary'!E52:AC52,"PB")*100/R52)</f>
        <v>0</v>
      </c>
      <c r="BK52">
        <f>IF(R52=0,0,COUNTIF('2023 FR_imgsummary'!E52:AC52,"PD")*100/R52)</f>
        <v>0</v>
      </c>
      <c r="BL52">
        <f>IF(R52=0,0,COUNTIF('2023 FR_imgsummary'!E52:AC52,"PF")*100/R52)</f>
        <v>0</v>
      </c>
      <c r="BM52">
        <f>IF(R52=0,0,COUNTIF('2023 FR_imgsummary'!E52:AC52,"PP")*100/R52)</f>
        <v>0</v>
      </c>
      <c r="BN52">
        <f>IF(R52=0,0,COUNTIF('2023 FR_imgsummary'!E52:AC52,"SC")*100/R52)</f>
        <v>0</v>
      </c>
      <c r="BO52">
        <f>IF(R52=0,0,COUNTIF('2023 FR_imgsummary'!E52:AC52,"SL")*100/R52)</f>
        <v>0</v>
      </c>
      <c r="BP52">
        <f>IF(R52=0,0,COUNTIF('2023 FR_imgsummary'!E52:AC52,"SR")*100/R52)</f>
        <v>0</v>
      </c>
      <c r="BQ52">
        <f>IF(R52=0,0,COUNTIF('2023 FR_imgsummary'!E52:AC52,"SS")*100/R52)</f>
        <v>0</v>
      </c>
      <c r="BR52">
        <f>IF(R52=0,0,COUNTIF('2023 FR_imgsummary'!E52:AC52,"SB")*100/R52)</f>
        <v>0</v>
      </c>
      <c r="BS52">
        <f>IF(R52=0,0,COUNTIF('2023 FR_imgsummary'!E52:AC52,"SH")*100/R52)</f>
        <v>0</v>
      </c>
      <c r="BT52">
        <f>IF(R52=0,0,COUNTIF('2023 FR_imgsummary'!E52:AC52,"SM")*100/R52)</f>
        <v>0</v>
      </c>
      <c r="BU52">
        <f>IF(R52=0,0,COUNTIF('2023 FR_imgsummary'!E52:AC52,"TA")*100/R52)</f>
        <v>0</v>
      </c>
      <c r="BW52">
        <f>IF(R52=0,0,COUNTIF('2023 FR_imgsummary'!E52:AC52,"BRI")*100/R52)</f>
        <v>0</v>
      </c>
      <c r="BX52">
        <f>IF(R52=0,0,COUNTIF('2023 FR_imgsummary'!E52:AC52,"ERY")*100/R52)</f>
        <v>0</v>
      </c>
      <c r="BY52">
        <f>IF(R52=0,0,COUNTIF('2023 FR_imgsummary'!E52:AC52,"EUN")*100/R52)</f>
        <v>0</v>
      </c>
      <c r="BZ52">
        <f>IF(R52=0,0,COUNTIF('2023 FR_imgsummary'!E52:AC52,"GORG")*100/R52)</f>
        <v>0</v>
      </c>
      <c r="CA52">
        <f>IF(R52=0,0,COUNTIF('2023 FR_imgsummary'!E52:AC52,"ICIL")*100/R52)</f>
        <v>0</v>
      </c>
      <c r="CB52">
        <f>IF(R52=0,0,COUNTIF('2023 FR_imgsummary'!E52:AC52,"MUR")*100/R52)</f>
        <v>0</v>
      </c>
      <c r="CC52">
        <f>IF(R52=0,0,COUNTIF('2023 FR_imgsummary'!E52:AC52,"MOPS")*100/R52)</f>
        <v>0</v>
      </c>
      <c r="CD52">
        <f>IF(R52=0,0,COUNTIF('2023 FR_imgsummary'!E52:AC52,"PAURA")*100/R52)</f>
        <v>0</v>
      </c>
      <c r="CE52">
        <f>IF(R52=0,0,COUNTIF('2023 FR_imgsummary'!E52:AC52,"PRELA")*100/R52)</f>
        <v>0</v>
      </c>
      <c r="CF52">
        <f>IF(R52=0,0,COUNTIF('2023 FR_imgsummary'!E52:AC52,"PSDP")*100/R52)</f>
        <v>0</v>
      </c>
      <c r="CG52">
        <f>IF(R52=0,0,COUNTIF('2023 FR_imgsummary'!E52:AC52,"PSPT")*100/R52)</f>
        <v>0</v>
      </c>
      <c r="CH52">
        <f>IF(R52=0,0,COUNTIF('2023 FR_imgsummary'!E52:AC52,"PTER")*100/R52)</f>
        <v>0</v>
      </c>
      <c r="CJ52">
        <f>IF(R52=0,0,COUNTIF('2023 FR_imgsummary'!E52:AC52,"SPO")*100/R52)</f>
        <v>0</v>
      </c>
      <c r="CL52">
        <f>IF(R52=0,0,COUNTIF('2023 FR_imgsummary'!E52:AC52,"PAL")*100/R52)</f>
        <v>0</v>
      </c>
      <c r="CM52">
        <f>IF(R52=0,0,COUNTIF('2023 FR_imgsummary'!E52:AC52,"ZO")*100/R52)</f>
        <v>0</v>
      </c>
      <c r="CO52">
        <f>IF(R52=0,0,COUNTIF('2023 FR_imgsummary'!E52:AC52,"AMP")*100/R52)</f>
        <v>0</v>
      </c>
      <c r="CP52" s="31">
        <f>IF(R52=0,0,COUNTIF('2023 FR_imgsummary'!E52:AC52,"DICT")*100/R52)</f>
        <v>13.043478260869565</v>
      </c>
      <c r="CQ52">
        <f>IF(R52=0,0,COUNTIF('2023 FR_imgsummary'!E52:AC52,"HALI")*100/R52)</f>
        <v>0</v>
      </c>
      <c r="CR52">
        <f>IF(R52=0,0,COUNTIF('2023 FR_imgsummary'!E52:AC52,"LIAG")*100/R52)</f>
        <v>0</v>
      </c>
      <c r="CS52">
        <f>IF(R52=0,0,COUNTIF('2023 FR_imgsummary'!E52:AC52,"LOBO")*100/R52)</f>
        <v>0</v>
      </c>
      <c r="CT52">
        <f>IF(R52=0,0,COUNTIF('2023 FR_imgsummary'!E52:AC52,"MACA")*100/R52)</f>
        <v>0</v>
      </c>
      <c r="CU52">
        <f>IF(R52=0,0,COUNTIF('2023 FR_imgsummary'!E52:AC52,"PAD")*100/R52)</f>
        <v>0</v>
      </c>
      <c r="CV52">
        <f>IF(R52=0,0,COUNTIF('2023 FR_imgsummary'!E52:AC52,"POR")*100/R52)</f>
        <v>0</v>
      </c>
      <c r="CW52">
        <f>IF(R52=0,0,COUNTIF('2023 FR_imgsummary'!E52:AC52,"SARG")*100/R52)</f>
        <v>0</v>
      </c>
      <c r="CX52">
        <f>IF(R52=0,0,COUNTIF('2023 FR_imgsummary'!E52:AC52,"SCHIZ")*100/R52)</f>
        <v>0</v>
      </c>
      <c r="CY52">
        <f>IF(R52=0,0,COUNTIF('2023 FR_imgsummary'!E52:AC52,"STY")*100/R52)</f>
        <v>0</v>
      </c>
      <c r="CZ52">
        <f>IF(R52=0,0,COUNTIF('2023 FR_imgsummary'!E52:AC52,"TURB")*100/R52)</f>
        <v>0</v>
      </c>
      <c r="DA52" s="31">
        <f>IF(R52=0,0,COUNTIF('2023 FR_imgsummary'!E52:AC52,"TURF")*100/R52)</f>
        <v>13.043478260869565</v>
      </c>
      <c r="DB52">
        <f>IF(R52=0,0,COUNTIF('2023 FR_imgsummary'!E52:AC52,"WRAN")*100/R52)</f>
        <v>0</v>
      </c>
      <c r="DD52">
        <f>IF(R52=0,0,COUNTIF('2023 FR_imgsummary'!E52:AC52,"ASC")*100/R52)</f>
        <v>0</v>
      </c>
      <c r="DE52">
        <f>IF(R52=0,0,COUNTIF('2023 FR_imgsummary'!E52:AC52,"O")*100/R52)</f>
        <v>0</v>
      </c>
      <c r="DG52">
        <f>IF(R52=0,0,COUNTIF('2023 FR_imgsummary'!E52:AC52,"DCA")*100/R52)</f>
        <v>0</v>
      </c>
      <c r="DH52">
        <f>IF(R52=0,0,COUNTIF('2023 FR_imgsummary'!E52:AC52,"DG")*100/R52)</f>
        <v>0</v>
      </c>
      <c r="DI52">
        <f>IF(R52=0,0,COUNTIF('2023 FR_imgsummary'!E52:AC52,"ODC")*100/R52)</f>
        <v>0</v>
      </c>
      <c r="DJ52">
        <f>IF(R52=0,0,COUNTIF('2023 FR_imgsummary'!E52:AC52,"RDC")*100/R52)</f>
        <v>0</v>
      </c>
      <c r="DL52">
        <f>IF(R52=0,0,COUNTIF('2023 FR_imgsummary'!E52:AC52,"CALG")*100/R52)</f>
        <v>0</v>
      </c>
      <c r="DN52">
        <f>IF(R52=0,0,COUNTIF('2023 FR_imgsummary'!E52:AC52,"DCOR")*100/R52)</f>
        <v>0</v>
      </c>
      <c r="DP52">
        <f>IF(R52=0,0,COUNTIF('2023 FR_imgsummary'!E52:AC52,"P")*100/R52)</f>
        <v>0</v>
      </c>
      <c r="DQ52">
        <f>IF(R52=0,0,COUNTIF('2023 FR_imgsummary'!E52:AC52,"R")*100/R52)</f>
        <v>0</v>
      </c>
      <c r="DR52" s="31">
        <f>IF(R52=0,0,COUNTIF('2023 FR_imgsummary'!E52:AC52,"S")*100/R52)</f>
        <v>73.913043478260875</v>
      </c>
      <c r="DT52">
        <f>IF(R52=0,0,COUNTIF('2023 FR_imgsummary'!E52:AC52,"UNK")*100/R52)</f>
        <v>0</v>
      </c>
      <c r="DV52">
        <f>COUNTIF('2023 FR_imgsummary'!E52:AC52,"SHAD")*100/25</f>
        <v>0</v>
      </c>
      <c r="DW52" s="31">
        <f>COUNTIF('2023 FR_imgsummary'!E52:AC52,"TAPE")*100/25</f>
        <v>4</v>
      </c>
      <c r="DX52" s="31">
        <f>COUNTIF('2023 FR_imgsummary'!E52:AC52,"WAND")*100/25</f>
        <v>4</v>
      </c>
      <c r="DZ52">
        <f>IF(R52=0,0,COUNTIF('2023 FR_imgsummary'!BC52:CA52,"ASP")*100/R52)</f>
        <v>0</v>
      </c>
      <c r="EA52">
        <f>IF(R52=0,0,COUNTIF('2023 FR_imgsummary'!BC52:CA52,"BL")*100/R52)</f>
        <v>0</v>
      </c>
      <c r="EB52">
        <f>IF(R52=0,0,COUNTIF('2023 FR_imgsummary'!BC52:CA52,"BBD")*100/R52)</f>
        <v>0</v>
      </c>
      <c r="EC52">
        <f>IF(R52=0,0,COUNTIF('2023 FR_imgsummary'!BC52:CA52,"OD")*100/R52)</f>
        <v>0</v>
      </c>
      <c r="ED52">
        <f>IF(R52=0,0,COUNTIF('2023 FR_imgsummary'!BC52:CA52,"PLA")*100/R52)</f>
        <v>0</v>
      </c>
      <c r="EE52">
        <f>IF(R52=0,0,COUNTIF('2023 FR_imgsummary'!BC52:CA52,"WBD")*100/R52)</f>
        <v>0</v>
      </c>
      <c r="EF52">
        <f>IF(R52=0,0,COUNTIF('2023 FR_imgsummary'!BC52:CA52,"YBD")*100/R52)</f>
        <v>0</v>
      </c>
    </row>
    <row r="53" spans="1:136" x14ac:dyDescent="0.25">
      <c r="A53">
        <v>51</v>
      </c>
      <c r="B53" t="s">
        <v>157</v>
      </c>
      <c r="F53">
        <f>IF(R53=0,0,COUNTIF('2023 FR_imgsummary'!AD53:BB53,"C")*100/R53)</f>
        <v>0</v>
      </c>
      <c r="G53">
        <f>IF(R53=0,0,COUNTIF('2023 FR_imgsummary'!AD53:BB53,"G")*100/R53)</f>
        <v>0</v>
      </c>
      <c r="H53">
        <f>IF(R53=0,0,COUNTIF('2023 FR_imgsummary'!AD53:BB53,"S")*100/R53)</f>
        <v>0</v>
      </c>
      <c r="I53">
        <f>IF(R53=0,0,COUNTIF('2023 FR_imgsummary'!AD53:BB53,"Z")*100/R53)</f>
        <v>0</v>
      </c>
      <c r="J53" s="31">
        <f>IF(R53=0,0,COUNTIF('2023 FR_imgsummary'!AD53:BB53,"MA")*100/R53)</f>
        <v>59.090909090909093</v>
      </c>
      <c r="K53">
        <f>IF(R53=0,0,COUNTIF('2023 FR_imgsummary'!AD53:BB53,"OL")*100/R53)</f>
        <v>0</v>
      </c>
      <c r="L53">
        <f>IF(R53=0,0,COUNTIF('2023 FR_imgsummary'!AD53:BB53,"DCA")*100/R53)</f>
        <v>0</v>
      </c>
      <c r="M53">
        <f>IF(R53=0,0,COUNTIF('2023 FR_imgsummary'!AD53:BB53,"CA")*100/R53)</f>
        <v>0</v>
      </c>
      <c r="N53">
        <f>IF(R53=0,0,COUNTIF('2023 FR_imgsummary'!AD53:BB53,"DC")*100/R53)</f>
        <v>0</v>
      </c>
      <c r="O53" s="31">
        <f>IF(R53=0,0,COUNTIF('2023 FR_imgsummary'!AD53:BB53,"SPR")*100/R53)</f>
        <v>40.909090909090907</v>
      </c>
      <c r="P53">
        <f>IF(R53=0,0,COUNTIF('2023 FR_imgsummary'!AD53:BB53,"U")*100/R53)</f>
        <v>0</v>
      </c>
      <c r="Q53" s="31">
        <f>IF(R53=0,0,COUNTIF('2023 FR_imgsummary'!AD53:BB53,"TWS")*100/R53)</f>
        <v>13.636363636363637</v>
      </c>
      <c r="R53">
        <f>25-COUNTIF('2023 FR_imgsummary'!AD53:BB53,"TWS")</f>
        <v>22</v>
      </c>
      <c r="U53">
        <f>IF(R53=0,0,COUNTIF('2023 FR_imgsummary'!E53:AC53,"AC")*100/R53)</f>
        <v>0</v>
      </c>
      <c r="V53">
        <f>IF(R53=0,0,COUNTIF('2023 FR_imgsummary'!E53:AC53,"AP")*100/R53)</f>
        <v>0</v>
      </c>
      <c r="W53">
        <f>IF(R53=0,0,COUNTIF('2023 FR_imgsummary'!E53:AC53,"APR")*100/R53)</f>
        <v>0</v>
      </c>
      <c r="X53">
        <f>IF(R53=0,0,COUNTIF('2023 FR_imgsummary'!E53:AC53,"AA")*100/R53)</f>
        <v>0</v>
      </c>
      <c r="Y53">
        <f>IF(R53=0,0,COUNTIF('2023 FR_imgsummary'!E53:AC53,"AF")*100/R53)</f>
        <v>0</v>
      </c>
      <c r="Z53">
        <f>IF(R53=0,0,COUNTIF('2023 FR_imgsummary'!E53:AC53,"AG")*100/R53)</f>
        <v>0</v>
      </c>
      <c r="AA53">
        <f>IF(R53=0,0,COUNTIF('2023 FR_imgsummary'!E53:AC53,"AL")*100/R53)</f>
        <v>0</v>
      </c>
      <c r="AB53">
        <f>IF(R53=0,0,COUNTIF('2023 FR_imgsummary'!E53:AC53,"AT")*100/R53)</f>
        <v>0</v>
      </c>
      <c r="AC53">
        <f>IF(R53=0,0,COUNTIF('2023 FR_imgsummary'!E53:AC53,"AU")*100/R53)</f>
        <v>0</v>
      </c>
      <c r="AD53">
        <f>IF(R53=0,0,COUNTIF('2023 FR_imgsummary'!E53:AC53,"CB")*100/R53)</f>
        <v>0</v>
      </c>
      <c r="AE53">
        <f>IF(R53=0,0,COUNTIF('2023 FR_imgsummary'!E53:AC53,"CN")*100/R53)</f>
        <v>0</v>
      </c>
      <c r="AF53">
        <f>IF(R53=0,0,COUNTIF('2023 FR_imgsummary'!E53:AC53,"CORAL")*100/R53)</f>
        <v>0</v>
      </c>
      <c r="AG53">
        <f>IF(R53=0,0,COUNTIF('2023 FR_imgsummary'!E53:AC53,"CORJU")*100/R53)</f>
        <v>0</v>
      </c>
      <c r="AH53">
        <f>IF(R53=0,0,COUNTIF('2023 FR_imgsummary'!E53:AC53,"DCY")*100/R53)</f>
        <v>0</v>
      </c>
      <c r="AI53">
        <f>IF(R53=0,0,COUNTIF('2023 FR_imgsummary'!E53:AC53,"DST")*100/R53)</f>
        <v>0</v>
      </c>
      <c r="AJ53">
        <f>IF(R53=0,0,COUNTIF('2023 FR_imgsummary'!E53:AC53,"DSO")*100/R53)</f>
        <v>0</v>
      </c>
      <c r="AK53">
        <f>IF(R53=0,0,COUNTIF('2023 FR_imgsummary'!E53:AC53,"DC")*100/R53)</f>
        <v>0</v>
      </c>
      <c r="AL53">
        <f>IF(R53=0,0,COUNTIF('2023 FR_imgsummary'!E53:AC53,"DL")*100/R53)</f>
        <v>0</v>
      </c>
      <c r="AM53">
        <f>IF(R53=0,0,COUNTIF('2023 FR_imgsummary'!E53:AC53,"DS")*100/R53)</f>
        <v>0</v>
      </c>
      <c r="AN53">
        <f>IF(R53=0,0,COUNTIF('2023 FR_imgsummary'!E53:AC53,"EF")*100/R53)</f>
        <v>0</v>
      </c>
      <c r="AO53">
        <f>IF(R53=0,0,COUNTIF('2023 FR_imgsummary'!E53:AC53,"FF")*100/R53)</f>
        <v>0</v>
      </c>
      <c r="AP53">
        <f>IF(R53=0,0,COUNTIF('2023 FR_imgsummary'!E53:AC53,"IS")*100/R53)</f>
        <v>0</v>
      </c>
      <c r="AQ53">
        <f>IF(R53=0,0,COUNTIF('2023 FR_imgsummary'!E53:AC53,"LC")*100/R53)</f>
        <v>0</v>
      </c>
      <c r="AR53">
        <f>IF(R53=0,0,COUNTIF('2023 FR_imgsummary'!E53:AC53,"MD")*100/R53)</f>
        <v>0</v>
      </c>
      <c r="AS53">
        <f>IF(R53=0,0,COUNTIF('2023 FR_imgsummary'!E53:AC53,"MM")*100/R53)</f>
        <v>0</v>
      </c>
      <c r="AT53">
        <f>IF(R53=0,0,COUNTIF('2023 FR_imgsummary'!E53:AC53,"MAR")*100/R53)</f>
        <v>0</v>
      </c>
      <c r="AU53">
        <f>IF(R53=0,0,COUNTIF('2023 FR_imgsummary'!E53:AC53,"MME")*100/R53)</f>
        <v>0</v>
      </c>
      <c r="AV53">
        <f>IF(R53=0,0,COUNTIF('2023 FR_imgsummary'!E53:AC53,"MILA")*100/R53)</f>
        <v>0</v>
      </c>
      <c r="AW53">
        <f>IF(R53=0,0,COUNTIF('2023 FR_imgsummary'!E53:AC53,"MILC")*100/R53)</f>
        <v>0</v>
      </c>
      <c r="AX53">
        <f>IF(R53=0,0,COUNTIF('2023 FR_imgsummary'!E53:AC53,"MILS")*100/R53)</f>
        <v>0</v>
      </c>
      <c r="AY53">
        <f>IF(R53=0,0,COUNTIF('2023 FR_imgsummary'!E53:AC53,"MA")*100/R53)</f>
        <v>0</v>
      </c>
      <c r="AZ53">
        <f>IF(R53=0,0,COUNTIF('2023 FR_imgsummary'!E53:AC53,"MC")*100/R53)</f>
        <v>0</v>
      </c>
      <c r="BA53">
        <f>IF(R53=0,0,COUNTIF('2023 FR_imgsummary'!E53:AC53,"MFAV")*100/R53)</f>
        <v>0</v>
      </c>
      <c r="BB53">
        <f>IF(R53=0,0,COUNTIF('2023 FR_imgsummary'!E53:AC53,"MFRN")*100/R53)</f>
        <v>0</v>
      </c>
      <c r="BC53">
        <f>IF(R53=0,0,COUNTIF('2023 FR_imgsummary'!E53:AC53,"MAN")*100/R53)</f>
        <v>0</v>
      </c>
      <c r="BD53">
        <f>IF(R53=0,0,COUNTIF('2023 FR_imgsummary'!E53:AC53,"MAL")*100/R53)</f>
        <v>0</v>
      </c>
      <c r="BE53">
        <f>IF(R53=0,0,COUNTIF('2023 FR_imgsummary'!E53:AC53,"MDA")*100/R53)</f>
        <v>0</v>
      </c>
      <c r="BF53">
        <f>IF(R53=0,0,COUNTIF('2023 FR_imgsummary'!E53:AC53,"MF")*100/R53)</f>
        <v>0</v>
      </c>
      <c r="BG53">
        <f>IF(R53=0,0,COUNTIF('2023 FR_imgsummary'!E53:AC53,"ML")*100/R53)</f>
        <v>0</v>
      </c>
      <c r="BH53">
        <f>IF(R53=0,0,COUNTIF('2023 FR_imgsummary'!E53:AC53,"OD")*100/R53)</f>
        <v>0</v>
      </c>
      <c r="BI53">
        <f>IF(R53=0,0,COUNTIF('2023 FR_imgsummary'!E53:AC53,"PA")*100/R53)</f>
        <v>0</v>
      </c>
      <c r="BJ53">
        <f>IF(R53=0,0,COUNTIF('2023 FR_imgsummary'!E53:AC53,"PB")*100/R53)</f>
        <v>0</v>
      </c>
      <c r="BK53">
        <f>IF(R53=0,0,COUNTIF('2023 FR_imgsummary'!E53:AC53,"PD")*100/R53)</f>
        <v>0</v>
      </c>
      <c r="BL53">
        <f>IF(R53=0,0,COUNTIF('2023 FR_imgsummary'!E53:AC53,"PF")*100/R53)</f>
        <v>0</v>
      </c>
      <c r="BM53">
        <f>IF(R53=0,0,COUNTIF('2023 FR_imgsummary'!E53:AC53,"PP")*100/R53)</f>
        <v>0</v>
      </c>
      <c r="BN53">
        <f>IF(R53=0,0,COUNTIF('2023 FR_imgsummary'!E53:AC53,"SC")*100/R53)</f>
        <v>0</v>
      </c>
      <c r="BO53">
        <f>IF(R53=0,0,COUNTIF('2023 FR_imgsummary'!E53:AC53,"SL")*100/R53)</f>
        <v>0</v>
      </c>
      <c r="BP53">
        <f>IF(R53=0,0,COUNTIF('2023 FR_imgsummary'!E53:AC53,"SR")*100/R53)</f>
        <v>0</v>
      </c>
      <c r="BQ53">
        <f>IF(R53=0,0,COUNTIF('2023 FR_imgsummary'!E53:AC53,"SS")*100/R53)</f>
        <v>0</v>
      </c>
      <c r="BR53">
        <f>IF(R53=0,0,COUNTIF('2023 FR_imgsummary'!E53:AC53,"SB")*100/R53)</f>
        <v>0</v>
      </c>
      <c r="BS53">
        <f>IF(R53=0,0,COUNTIF('2023 FR_imgsummary'!E53:AC53,"SH")*100/R53)</f>
        <v>0</v>
      </c>
      <c r="BT53">
        <f>IF(R53=0,0,COUNTIF('2023 FR_imgsummary'!E53:AC53,"SM")*100/R53)</f>
        <v>0</v>
      </c>
      <c r="BU53">
        <f>IF(R53=0,0,COUNTIF('2023 FR_imgsummary'!E53:AC53,"TA")*100/R53)</f>
        <v>0</v>
      </c>
      <c r="BW53">
        <f>IF(R53=0,0,COUNTIF('2023 FR_imgsummary'!E53:AC53,"BRI")*100/R53)</f>
        <v>0</v>
      </c>
      <c r="BX53">
        <f>IF(R53=0,0,COUNTIF('2023 FR_imgsummary'!E53:AC53,"ERY")*100/R53)</f>
        <v>0</v>
      </c>
      <c r="BY53">
        <f>IF(R53=0,0,COUNTIF('2023 FR_imgsummary'!E53:AC53,"EUN")*100/R53)</f>
        <v>0</v>
      </c>
      <c r="BZ53">
        <f>IF(R53=0,0,COUNTIF('2023 FR_imgsummary'!E53:AC53,"GORG")*100/R53)</f>
        <v>0</v>
      </c>
      <c r="CA53">
        <f>IF(R53=0,0,COUNTIF('2023 FR_imgsummary'!E53:AC53,"ICIL")*100/R53)</f>
        <v>0</v>
      </c>
      <c r="CB53">
        <f>IF(R53=0,0,COUNTIF('2023 FR_imgsummary'!E53:AC53,"MUR")*100/R53)</f>
        <v>0</v>
      </c>
      <c r="CC53">
        <f>IF(R53=0,0,COUNTIF('2023 FR_imgsummary'!E53:AC53,"MOPS")*100/R53)</f>
        <v>0</v>
      </c>
      <c r="CD53">
        <f>IF(R53=0,0,COUNTIF('2023 FR_imgsummary'!E53:AC53,"PAURA")*100/R53)</f>
        <v>0</v>
      </c>
      <c r="CE53">
        <f>IF(R53=0,0,COUNTIF('2023 FR_imgsummary'!E53:AC53,"PRELA")*100/R53)</f>
        <v>0</v>
      </c>
      <c r="CF53">
        <f>IF(R53=0,0,COUNTIF('2023 FR_imgsummary'!E53:AC53,"PSDP")*100/R53)</f>
        <v>0</v>
      </c>
      <c r="CG53">
        <f>IF(R53=0,0,COUNTIF('2023 FR_imgsummary'!E53:AC53,"PSPT")*100/R53)</f>
        <v>0</v>
      </c>
      <c r="CH53">
        <f>IF(R53=0,0,COUNTIF('2023 FR_imgsummary'!E53:AC53,"PTER")*100/R53)</f>
        <v>0</v>
      </c>
      <c r="CJ53">
        <f>IF(R53=0,0,COUNTIF('2023 FR_imgsummary'!E53:AC53,"SPO")*100/R53)</f>
        <v>0</v>
      </c>
      <c r="CL53">
        <f>IF(R53=0,0,COUNTIF('2023 FR_imgsummary'!E53:AC53,"PAL")*100/R53)</f>
        <v>0</v>
      </c>
      <c r="CM53">
        <f>IF(R53=0,0,COUNTIF('2023 FR_imgsummary'!E53:AC53,"ZO")*100/R53)</f>
        <v>0</v>
      </c>
      <c r="CO53">
        <f>IF(R53=0,0,COUNTIF('2023 FR_imgsummary'!E53:AC53,"AMP")*100/R53)</f>
        <v>0</v>
      </c>
      <c r="CP53" s="31">
        <f>IF(R53=0,0,COUNTIF('2023 FR_imgsummary'!E53:AC53,"DICT")*100/R53)</f>
        <v>4.5454545454545459</v>
      </c>
      <c r="CQ53">
        <f>IF(R53=0,0,COUNTIF('2023 FR_imgsummary'!E53:AC53,"HALI")*100/R53)</f>
        <v>0</v>
      </c>
      <c r="CR53">
        <f>IF(R53=0,0,COUNTIF('2023 FR_imgsummary'!E53:AC53,"LIAG")*100/R53)</f>
        <v>0</v>
      </c>
      <c r="CS53">
        <f>IF(R53=0,0,COUNTIF('2023 FR_imgsummary'!E53:AC53,"LOBO")*100/R53)</f>
        <v>0</v>
      </c>
      <c r="CT53">
        <f>IF(R53=0,0,COUNTIF('2023 FR_imgsummary'!E53:AC53,"MACA")*100/R53)</f>
        <v>0</v>
      </c>
      <c r="CU53">
        <f>IF(R53=0,0,COUNTIF('2023 FR_imgsummary'!E53:AC53,"PAD")*100/R53)</f>
        <v>0</v>
      </c>
      <c r="CV53">
        <f>IF(R53=0,0,COUNTIF('2023 FR_imgsummary'!E53:AC53,"POR")*100/R53)</f>
        <v>0</v>
      </c>
      <c r="CW53">
        <f>IF(R53=0,0,COUNTIF('2023 FR_imgsummary'!E53:AC53,"SARG")*100/R53)</f>
        <v>0</v>
      </c>
      <c r="CX53">
        <f>IF(R53=0,0,COUNTIF('2023 FR_imgsummary'!E53:AC53,"SCHIZ")*100/R53)</f>
        <v>0</v>
      </c>
      <c r="CY53">
        <f>IF(R53=0,0,COUNTIF('2023 FR_imgsummary'!E53:AC53,"STY")*100/R53)</f>
        <v>0</v>
      </c>
      <c r="CZ53">
        <f>IF(R53=0,0,COUNTIF('2023 FR_imgsummary'!E53:AC53,"TURB")*100/R53)</f>
        <v>0</v>
      </c>
      <c r="DA53" s="31">
        <f>IF(R53=0,0,COUNTIF('2023 FR_imgsummary'!E53:AC53,"TURF")*100/R53)</f>
        <v>54.545454545454547</v>
      </c>
      <c r="DB53">
        <f>IF(R53=0,0,COUNTIF('2023 FR_imgsummary'!E53:AC53,"WRAN")*100/R53)</f>
        <v>0</v>
      </c>
      <c r="DD53">
        <f>IF(R53=0,0,COUNTIF('2023 FR_imgsummary'!E53:AC53,"ASC")*100/R53)</f>
        <v>0</v>
      </c>
      <c r="DE53">
        <f>IF(R53=0,0,COUNTIF('2023 FR_imgsummary'!E53:AC53,"O")*100/R53)</f>
        <v>0</v>
      </c>
      <c r="DG53">
        <f>IF(R53=0,0,COUNTIF('2023 FR_imgsummary'!E53:AC53,"DCA")*100/R53)</f>
        <v>0</v>
      </c>
      <c r="DH53">
        <f>IF(R53=0,0,COUNTIF('2023 FR_imgsummary'!E53:AC53,"DG")*100/R53)</f>
        <v>0</v>
      </c>
      <c r="DI53">
        <f>IF(R53=0,0,COUNTIF('2023 FR_imgsummary'!E53:AC53,"ODC")*100/R53)</f>
        <v>0</v>
      </c>
      <c r="DJ53">
        <f>IF(R53=0,0,COUNTIF('2023 FR_imgsummary'!E53:AC53,"RDC")*100/R53)</f>
        <v>0</v>
      </c>
      <c r="DL53">
        <f>IF(R53=0,0,COUNTIF('2023 FR_imgsummary'!E53:AC53,"CALG")*100/R53)</f>
        <v>0</v>
      </c>
      <c r="DN53">
        <f>IF(R53=0,0,COUNTIF('2023 FR_imgsummary'!E53:AC53,"DCOR")*100/R53)</f>
        <v>0</v>
      </c>
      <c r="DP53">
        <f>IF(R53=0,0,COUNTIF('2023 FR_imgsummary'!E53:AC53,"P")*100/R53)</f>
        <v>0</v>
      </c>
      <c r="DQ53">
        <f>IF(R53=0,0,COUNTIF('2023 FR_imgsummary'!E53:AC53,"R")*100/R53)</f>
        <v>0</v>
      </c>
      <c r="DR53" s="31">
        <f>IF(R53=0,0,COUNTIF('2023 FR_imgsummary'!E53:AC53,"S")*100/R53)</f>
        <v>40.909090909090907</v>
      </c>
      <c r="DT53">
        <f>IF(R53=0,0,COUNTIF('2023 FR_imgsummary'!E53:AC53,"UNK")*100/R53)</f>
        <v>0</v>
      </c>
      <c r="DV53">
        <f>COUNTIF('2023 FR_imgsummary'!E53:AC53,"SHAD")*100/25</f>
        <v>0</v>
      </c>
      <c r="DW53">
        <f>COUNTIF('2023 FR_imgsummary'!E53:AC53,"TAPE")*100/25</f>
        <v>0</v>
      </c>
      <c r="DX53" s="31">
        <f>COUNTIF('2023 FR_imgsummary'!E53:AC53,"WAND")*100/25</f>
        <v>12</v>
      </c>
      <c r="DZ53">
        <f>IF(R53=0,0,COUNTIF('2023 FR_imgsummary'!BC53:CA53,"ASP")*100/R53)</f>
        <v>0</v>
      </c>
      <c r="EA53">
        <f>IF(R53=0,0,COUNTIF('2023 FR_imgsummary'!BC53:CA53,"BL")*100/R53)</f>
        <v>0</v>
      </c>
      <c r="EB53">
        <f>IF(R53=0,0,COUNTIF('2023 FR_imgsummary'!BC53:CA53,"BBD")*100/R53)</f>
        <v>0</v>
      </c>
      <c r="EC53">
        <f>IF(R53=0,0,COUNTIF('2023 FR_imgsummary'!BC53:CA53,"OD")*100/R53)</f>
        <v>0</v>
      </c>
      <c r="ED53">
        <f>IF(R53=0,0,COUNTIF('2023 FR_imgsummary'!BC53:CA53,"PLA")*100/R53)</f>
        <v>0</v>
      </c>
      <c r="EE53">
        <f>IF(R53=0,0,COUNTIF('2023 FR_imgsummary'!BC53:CA53,"WBD")*100/R53)</f>
        <v>0</v>
      </c>
      <c r="EF53">
        <f>IF(R53=0,0,COUNTIF('2023 FR_imgsummary'!BC53:CA53,"YBD")*100/R53)</f>
        <v>0</v>
      </c>
    </row>
    <row r="54" spans="1:136" x14ac:dyDescent="0.25">
      <c r="A54">
        <v>52</v>
      </c>
      <c r="B54" t="s">
        <v>158</v>
      </c>
      <c r="F54">
        <f>IF(R54=0,0,COUNTIF('2023 FR_imgsummary'!AD54:BB54,"C")*100/R54)</f>
        <v>0</v>
      </c>
      <c r="G54">
        <f>IF(R54=0,0,COUNTIF('2023 FR_imgsummary'!AD54:BB54,"G")*100/R54)</f>
        <v>0</v>
      </c>
      <c r="H54" s="31">
        <f>IF(R54=0,0,COUNTIF('2023 FR_imgsummary'!AD54:BB54,"S")*100/R54)</f>
        <v>4.3478260869565215</v>
      </c>
      <c r="I54">
        <f>IF(R54=0,0,COUNTIF('2023 FR_imgsummary'!AD54:BB54,"Z")*100/R54)</f>
        <v>0</v>
      </c>
      <c r="J54" s="31">
        <f>IF(R54=0,0,COUNTIF('2023 FR_imgsummary'!AD54:BB54,"MA")*100/R54)</f>
        <v>30.434782608695652</v>
      </c>
      <c r="K54">
        <f>IF(R54=0,0,COUNTIF('2023 FR_imgsummary'!AD54:BB54,"OL")*100/R54)</f>
        <v>0</v>
      </c>
      <c r="L54">
        <f>IF(R54=0,0,COUNTIF('2023 FR_imgsummary'!AD54:BB54,"DCA")*100/R54)</f>
        <v>0</v>
      </c>
      <c r="M54">
        <f>IF(R54=0,0,COUNTIF('2023 FR_imgsummary'!AD54:BB54,"CA")*100/R54)</f>
        <v>0</v>
      </c>
      <c r="N54">
        <f>IF(R54=0,0,COUNTIF('2023 FR_imgsummary'!AD54:BB54,"DC")*100/R54)</f>
        <v>0</v>
      </c>
      <c r="O54" s="31">
        <f>IF(R54=0,0,COUNTIF('2023 FR_imgsummary'!AD54:BB54,"SPR")*100/R54)</f>
        <v>65.217391304347828</v>
      </c>
      <c r="P54">
        <f>IF(R54=0,0,COUNTIF('2023 FR_imgsummary'!AD54:BB54,"U")*100/R54)</f>
        <v>0</v>
      </c>
      <c r="Q54" s="31">
        <f>IF(R54=0,0,COUNTIF('2023 FR_imgsummary'!AD54:BB54,"TWS")*100/R54)</f>
        <v>8.695652173913043</v>
      </c>
      <c r="R54">
        <f>25-COUNTIF('2023 FR_imgsummary'!AD54:BB54,"TWS")</f>
        <v>23</v>
      </c>
      <c r="U54">
        <f>IF(R54=0,0,COUNTIF('2023 FR_imgsummary'!E54:AC54,"AC")*100/R54)</f>
        <v>0</v>
      </c>
      <c r="V54">
        <f>IF(R54=0,0,COUNTIF('2023 FR_imgsummary'!E54:AC54,"AP")*100/R54)</f>
        <v>0</v>
      </c>
      <c r="W54">
        <f>IF(R54=0,0,COUNTIF('2023 FR_imgsummary'!E54:AC54,"APR")*100/R54)</f>
        <v>0</v>
      </c>
      <c r="X54">
        <f>IF(R54=0,0,COUNTIF('2023 FR_imgsummary'!E54:AC54,"AA")*100/R54)</f>
        <v>0</v>
      </c>
      <c r="Y54">
        <f>IF(R54=0,0,COUNTIF('2023 FR_imgsummary'!E54:AC54,"AF")*100/R54)</f>
        <v>0</v>
      </c>
      <c r="Z54">
        <f>IF(R54=0,0,COUNTIF('2023 FR_imgsummary'!E54:AC54,"AG")*100/R54)</f>
        <v>0</v>
      </c>
      <c r="AA54">
        <f>IF(R54=0,0,COUNTIF('2023 FR_imgsummary'!E54:AC54,"AL")*100/R54)</f>
        <v>0</v>
      </c>
      <c r="AB54">
        <f>IF(R54=0,0,COUNTIF('2023 FR_imgsummary'!E54:AC54,"AT")*100/R54)</f>
        <v>0</v>
      </c>
      <c r="AC54">
        <f>IF(R54=0,0,COUNTIF('2023 FR_imgsummary'!E54:AC54,"AU")*100/R54)</f>
        <v>0</v>
      </c>
      <c r="AD54">
        <f>IF(R54=0,0,COUNTIF('2023 FR_imgsummary'!E54:AC54,"CB")*100/R54)</f>
        <v>0</v>
      </c>
      <c r="AE54">
        <f>IF(R54=0,0,COUNTIF('2023 FR_imgsummary'!E54:AC54,"CN")*100/R54)</f>
        <v>0</v>
      </c>
      <c r="AF54">
        <f>IF(R54=0,0,COUNTIF('2023 FR_imgsummary'!E54:AC54,"CORAL")*100/R54)</f>
        <v>0</v>
      </c>
      <c r="AG54">
        <f>IF(R54=0,0,COUNTIF('2023 FR_imgsummary'!E54:AC54,"CORJU")*100/R54)</f>
        <v>0</v>
      </c>
      <c r="AH54">
        <f>IF(R54=0,0,COUNTIF('2023 FR_imgsummary'!E54:AC54,"DCY")*100/R54)</f>
        <v>0</v>
      </c>
      <c r="AI54">
        <f>IF(R54=0,0,COUNTIF('2023 FR_imgsummary'!E54:AC54,"DST")*100/R54)</f>
        <v>0</v>
      </c>
      <c r="AJ54">
        <f>IF(R54=0,0,COUNTIF('2023 FR_imgsummary'!E54:AC54,"DSO")*100/R54)</f>
        <v>0</v>
      </c>
      <c r="AK54">
        <f>IF(R54=0,0,COUNTIF('2023 FR_imgsummary'!E54:AC54,"DC")*100/R54)</f>
        <v>0</v>
      </c>
      <c r="AL54">
        <f>IF(R54=0,0,COUNTIF('2023 FR_imgsummary'!E54:AC54,"DL")*100/R54)</f>
        <v>0</v>
      </c>
      <c r="AM54">
        <f>IF(R54=0,0,COUNTIF('2023 FR_imgsummary'!E54:AC54,"DS")*100/R54)</f>
        <v>0</v>
      </c>
      <c r="AN54">
        <f>IF(R54=0,0,COUNTIF('2023 FR_imgsummary'!E54:AC54,"EF")*100/R54)</f>
        <v>0</v>
      </c>
      <c r="AO54">
        <f>IF(R54=0,0,COUNTIF('2023 FR_imgsummary'!E54:AC54,"FF")*100/R54)</f>
        <v>0</v>
      </c>
      <c r="AP54">
        <f>IF(R54=0,0,COUNTIF('2023 FR_imgsummary'!E54:AC54,"IS")*100/R54)</f>
        <v>0</v>
      </c>
      <c r="AQ54">
        <f>IF(R54=0,0,COUNTIF('2023 FR_imgsummary'!E54:AC54,"LC")*100/R54)</f>
        <v>0</v>
      </c>
      <c r="AR54">
        <f>IF(R54=0,0,COUNTIF('2023 FR_imgsummary'!E54:AC54,"MD")*100/R54)</f>
        <v>0</v>
      </c>
      <c r="AS54">
        <f>IF(R54=0,0,COUNTIF('2023 FR_imgsummary'!E54:AC54,"MM")*100/R54)</f>
        <v>0</v>
      </c>
      <c r="AT54">
        <f>IF(R54=0,0,COUNTIF('2023 FR_imgsummary'!E54:AC54,"MAR")*100/R54)</f>
        <v>0</v>
      </c>
      <c r="AU54">
        <f>IF(R54=0,0,COUNTIF('2023 FR_imgsummary'!E54:AC54,"MME")*100/R54)</f>
        <v>0</v>
      </c>
      <c r="AV54">
        <f>IF(R54=0,0,COUNTIF('2023 FR_imgsummary'!E54:AC54,"MILA")*100/R54)</f>
        <v>0</v>
      </c>
      <c r="AW54">
        <f>IF(R54=0,0,COUNTIF('2023 FR_imgsummary'!E54:AC54,"MILC")*100/R54)</f>
        <v>0</v>
      </c>
      <c r="AX54">
        <f>IF(R54=0,0,COUNTIF('2023 FR_imgsummary'!E54:AC54,"MILS")*100/R54)</f>
        <v>0</v>
      </c>
      <c r="AY54">
        <f>IF(R54=0,0,COUNTIF('2023 FR_imgsummary'!E54:AC54,"MA")*100/R54)</f>
        <v>0</v>
      </c>
      <c r="AZ54">
        <f>IF(R54=0,0,COUNTIF('2023 FR_imgsummary'!E54:AC54,"MC")*100/R54)</f>
        <v>0</v>
      </c>
      <c r="BA54">
        <f>IF(R54=0,0,COUNTIF('2023 FR_imgsummary'!E54:AC54,"MFAV")*100/R54)</f>
        <v>0</v>
      </c>
      <c r="BB54">
        <f>IF(R54=0,0,COUNTIF('2023 FR_imgsummary'!E54:AC54,"MFRN")*100/R54)</f>
        <v>0</v>
      </c>
      <c r="BC54">
        <f>IF(R54=0,0,COUNTIF('2023 FR_imgsummary'!E54:AC54,"MAN")*100/R54)</f>
        <v>0</v>
      </c>
      <c r="BD54">
        <f>IF(R54=0,0,COUNTIF('2023 FR_imgsummary'!E54:AC54,"MAL")*100/R54)</f>
        <v>0</v>
      </c>
      <c r="BE54">
        <f>IF(R54=0,0,COUNTIF('2023 FR_imgsummary'!E54:AC54,"MDA")*100/R54)</f>
        <v>0</v>
      </c>
      <c r="BF54">
        <f>IF(R54=0,0,COUNTIF('2023 FR_imgsummary'!E54:AC54,"MF")*100/R54)</f>
        <v>0</v>
      </c>
      <c r="BG54">
        <f>IF(R54=0,0,COUNTIF('2023 FR_imgsummary'!E54:AC54,"ML")*100/R54)</f>
        <v>0</v>
      </c>
      <c r="BH54">
        <f>IF(R54=0,0,COUNTIF('2023 FR_imgsummary'!E54:AC54,"OD")*100/R54)</f>
        <v>0</v>
      </c>
      <c r="BI54">
        <f>IF(R54=0,0,COUNTIF('2023 FR_imgsummary'!E54:AC54,"PA")*100/R54)</f>
        <v>0</v>
      </c>
      <c r="BJ54">
        <f>IF(R54=0,0,COUNTIF('2023 FR_imgsummary'!E54:AC54,"PB")*100/R54)</f>
        <v>0</v>
      </c>
      <c r="BK54">
        <f>IF(R54=0,0,COUNTIF('2023 FR_imgsummary'!E54:AC54,"PD")*100/R54)</f>
        <v>0</v>
      </c>
      <c r="BL54">
        <f>IF(R54=0,0,COUNTIF('2023 FR_imgsummary'!E54:AC54,"PF")*100/R54)</f>
        <v>0</v>
      </c>
      <c r="BM54">
        <f>IF(R54=0,0,COUNTIF('2023 FR_imgsummary'!E54:AC54,"PP")*100/R54)</f>
        <v>0</v>
      </c>
      <c r="BN54">
        <f>IF(R54=0,0,COUNTIF('2023 FR_imgsummary'!E54:AC54,"SC")*100/R54)</f>
        <v>0</v>
      </c>
      <c r="BO54">
        <f>IF(R54=0,0,COUNTIF('2023 FR_imgsummary'!E54:AC54,"SL")*100/R54)</f>
        <v>0</v>
      </c>
      <c r="BP54">
        <f>IF(R54=0,0,COUNTIF('2023 FR_imgsummary'!E54:AC54,"SR")*100/R54)</f>
        <v>0</v>
      </c>
      <c r="BQ54">
        <f>IF(R54=0,0,COUNTIF('2023 FR_imgsummary'!E54:AC54,"SS")*100/R54)</f>
        <v>0</v>
      </c>
      <c r="BR54">
        <f>IF(R54=0,0,COUNTIF('2023 FR_imgsummary'!E54:AC54,"SB")*100/R54)</f>
        <v>0</v>
      </c>
      <c r="BS54">
        <f>IF(R54=0,0,COUNTIF('2023 FR_imgsummary'!E54:AC54,"SH")*100/R54)</f>
        <v>0</v>
      </c>
      <c r="BT54">
        <f>IF(R54=0,0,COUNTIF('2023 FR_imgsummary'!E54:AC54,"SM")*100/R54)</f>
        <v>0</v>
      </c>
      <c r="BU54">
        <f>IF(R54=0,0,COUNTIF('2023 FR_imgsummary'!E54:AC54,"TA")*100/R54)</f>
        <v>0</v>
      </c>
      <c r="BW54">
        <f>IF(R54=0,0,COUNTIF('2023 FR_imgsummary'!E54:AC54,"BRI")*100/R54)</f>
        <v>0</v>
      </c>
      <c r="BX54">
        <f>IF(R54=0,0,COUNTIF('2023 FR_imgsummary'!E54:AC54,"ERY")*100/R54)</f>
        <v>0</v>
      </c>
      <c r="BY54">
        <f>IF(R54=0,0,COUNTIF('2023 FR_imgsummary'!E54:AC54,"EUN")*100/R54)</f>
        <v>0</v>
      </c>
      <c r="BZ54">
        <f>IF(R54=0,0,COUNTIF('2023 FR_imgsummary'!E54:AC54,"GORG")*100/R54)</f>
        <v>0</v>
      </c>
      <c r="CA54">
        <f>IF(R54=0,0,COUNTIF('2023 FR_imgsummary'!E54:AC54,"ICIL")*100/R54)</f>
        <v>0</v>
      </c>
      <c r="CB54">
        <f>IF(R54=0,0,COUNTIF('2023 FR_imgsummary'!E54:AC54,"MUR")*100/R54)</f>
        <v>0</v>
      </c>
      <c r="CC54">
        <f>IF(R54=0,0,COUNTIF('2023 FR_imgsummary'!E54:AC54,"MOPS")*100/R54)</f>
        <v>0</v>
      </c>
      <c r="CD54">
        <f>IF(R54=0,0,COUNTIF('2023 FR_imgsummary'!E54:AC54,"PAURA")*100/R54)</f>
        <v>0</v>
      </c>
      <c r="CE54">
        <f>IF(R54=0,0,COUNTIF('2023 FR_imgsummary'!E54:AC54,"PRELA")*100/R54)</f>
        <v>0</v>
      </c>
      <c r="CF54">
        <f>IF(R54=0,0,COUNTIF('2023 FR_imgsummary'!E54:AC54,"PSDP")*100/R54)</f>
        <v>0</v>
      </c>
      <c r="CG54">
        <f>IF(R54=0,0,COUNTIF('2023 FR_imgsummary'!E54:AC54,"PSPT")*100/R54)</f>
        <v>0</v>
      </c>
      <c r="CH54">
        <f>IF(R54=0,0,COUNTIF('2023 FR_imgsummary'!E54:AC54,"PTER")*100/R54)</f>
        <v>0</v>
      </c>
      <c r="CJ54" s="31">
        <f>IF(R54=0,0,COUNTIF('2023 FR_imgsummary'!E54:AC54,"SPO")*100/R54)</f>
        <v>4.3478260869565215</v>
      </c>
      <c r="CL54">
        <f>IF(R54=0,0,COUNTIF('2023 FR_imgsummary'!E54:AC54,"PAL")*100/R54)</f>
        <v>0</v>
      </c>
      <c r="CM54">
        <f>IF(R54=0,0,COUNTIF('2023 FR_imgsummary'!E54:AC54,"ZO")*100/R54)</f>
        <v>0</v>
      </c>
      <c r="CO54">
        <f>IF(R54=0,0,COUNTIF('2023 FR_imgsummary'!E54:AC54,"AMP")*100/R54)</f>
        <v>0</v>
      </c>
      <c r="CP54" s="31">
        <f>IF(R54=0,0,COUNTIF('2023 FR_imgsummary'!E54:AC54,"DICT")*100/R54)</f>
        <v>13.043478260869565</v>
      </c>
      <c r="CQ54">
        <f>IF(R54=0,0,COUNTIF('2023 FR_imgsummary'!E54:AC54,"HALI")*100/R54)</f>
        <v>0</v>
      </c>
      <c r="CR54">
        <f>IF(R54=0,0,COUNTIF('2023 FR_imgsummary'!E54:AC54,"LIAG")*100/R54)</f>
        <v>0</v>
      </c>
      <c r="CS54">
        <f>IF(R54=0,0,COUNTIF('2023 FR_imgsummary'!E54:AC54,"LOBO")*100/R54)</f>
        <v>0</v>
      </c>
      <c r="CT54">
        <f>IF(R54=0,0,COUNTIF('2023 FR_imgsummary'!E54:AC54,"MACA")*100/R54)</f>
        <v>0</v>
      </c>
      <c r="CU54">
        <f>IF(R54=0,0,COUNTIF('2023 FR_imgsummary'!E54:AC54,"PAD")*100/R54)</f>
        <v>0</v>
      </c>
      <c r="CV54">
        <f>IF(R54=0,0,COUNTIF('2023 FR_imgsummary'!E54:AC54,"POR")*100/R54)</f>
        <v>0</v>
      </c>
      <c r="CW54">
        <f>IF(R54=0,0,COUNTIF('2023 FR_imgsummary'!E54:AC54,"SARG")*100/R54)</f>
        <v>0</v>
      </c>
      <c r="CX54">
        <f>IF(R54=0,0,COUNTIF('2023 FR_imgsummary'!E54:AC54,"SCHIZ")*100/R54)</f>
        <v>0</v>
      </c>
      <c r="CY54">
        <f>IF(R54=0,0,COUNTIF('2023 FR_imgsummary'!E54:AC54,"STY")*100/R54)</f>
        <v>0</v>
      </c>
      <c r="CZ54">
        <f>IF(R54=0,0,COUNTIF('2023 FR_imgsummary'!E54:AC54,"TURB")*100/R54)</f>
        <v>0</v>
      </c>
      <c r="DA54" s="31">
        <f>IF(R54=0,0,COUNTIF('2023 FR_imgsummary'!E54:AC54,"TURF")*100/R54)</f>
        <v>17.391304347826086</v>
      </c>
      <c r="DB54">
        <f>IF(R54=0,0,COUNTIF('2023 FR_imgsummary'!E54:AC54,"WRAN")*100/R54)</f>
        <v>0</v>
      </c>
      <c r="DD54">
        <f>IF(R54=0,0,COUNTIF('2023 FR_imgsummary'!E54:AC54,"ASC")*100/R54)</f>
        <v>0</v>
      </c>
      <c r="DE54">
        <f>IF(R54=0,0,COUNTIF('2023 FR_imgsummary'!E54:AC54,"O")*100/R54)</f>
        <v>0</v>
      </c>
      <c r="DG54">
        <f>IF(R54=0,0,COUNTIF('2023 FR_imgsummary'!E54:AC54,"DCA")*100/R54)</f>
        <v>0</v>
      </c>
      <c r="DH54">
        <f>IF(R54=0,0,COUNTIF('2023 FR_imgsummary'!E54:AC54,"DG")*100/R54)</f>
        <v>0</v>
      </c>
      <c r="DI54">
        <f>IF(R54=0,0,COUNTIF('2023 FR_imgsummary'!E54:AC54,"ODC")*100/R54)</f>
        <v>0</v>
      </c>
      <c r="DJ54">
        <f>IF(R54=0,0,COUNTIF('2023 FR_imgsummary'!E54:AC54,"RDC")*100/R54)</f>
        <v>0</v>
      </c>
      <c r="DL54">
        <f>IF(R54=0,0,COUNTIF('2023 FR_imgsummary'!E54:AC54,"CALG")*100/R54)</f>
        <v>0</v>
      </c>
      <c r="DN54">
        <f>IF(R54=0,0,COUNTIF('2023 FR_imgsummary'!E54:AC54,"DCOR")*100/R54)</f>
        <v>0</v>
      </c>
      <c r="DP54">
        <f>IF(R54=0,0,COUNTIF('2023 FR_imgsummary'!E54:AC54,"P")*100/R54)</f>
        <v>0</v>
      </c>
      <c r="DQ54">
        <f>IF(R54=0,0,COUNTIF('2023 FR_imgsummary'!E54:AC54,"R")*100/R54)</f>
        <v>0</v>
      </c>
      <c r="DR54" s="31">
        <f>IF(R54=0,0,COUNTIF('2023 FR_imgsummary'!E54:AC54,"S")*100/R54)</f>
        <v>65.217391304347828</v>
      </c>
      <c r="DT54">
        <f>IF(R54=0,0,COUNTIF('2023 FR_imgsummary'!E54:AC54,"UNK")*100/R54)</f>
        <v>0</v>
      </c>
      <c r="DV54">
        <f>COUNTIF('2023 FR_imgsummary'!E54:AC54,"SHAD")*100/25</f>
        <v>0</v>
      </c>
      <c r="DW54">
        <f>COUNTIF('2023 FR_imgsummary'!E54:AC54,"TAPE")*100/25</f>
        <v>0</v>
      </c>
      <c r="DX54" s="31">
        <f>COUNTIF('2023 FR_imgsummary'!E54:AC54,"WAND")*100/25</f>
        <v>8</v>
      </c>
      <c r="DZ54">
        <f>IF(R54=0,0,COUNTIF('2023 FR_imgsummary'!BC54:CA54,"ASP")*100/R54)</f>
        <v>0</v>
      </c>
      <c r="EA54">
        <f>IF(R54=0,0,COUNTIF('2023 FR_imgsummary'!BC54:CA54,"BL")*100/R54)</f>
        <v>0</v>
      </c>
      <c r="EB54">
        <f>IF(R54=0,0,COUNTIF('2023 FR_imgsummary'!BC54:CA54,"BBD")*100/R54)</f>
        <v>0</v>
      </c>
      <c r="EC54">
        <f>IF(R54=0,0,COUNTIF('2023 FR_imgsummary'!BC54:CA54,"OD")*100/R54)</f>
        <v>0</v>
      </c>
      <c r="ED54">
        <f>IF(R54=0,0,COUNTIF('2023 FR_imgsummary'!BC54:CA54,"PLA")*100/R54)</f>
        <v>0</v>
      </c>
      <c r="EE54">
        <f>IF(R54=0,0,COUNTIF('2023 FR_imgsummary'!BC54:CA54,"WBD")*100/R54)</f>
        <v>0</v>
      </c>
      <c r="EF54">
        <f>IF(R54=0,0,COUNTIF('2023 FR_imgsummary'!BC54:CA54,"YBD")*100/R54)</f>
        <v>0</v>
      </c>
    </row>
    <row r="55" spans="1:136" x14ac:dyDescent="0.25">
      <c r="A55">
        <v>53</v>
      </c>
      <c r="B55" t="s">
        <v>159</v>
      </c>
      <c r="F55">
        <f>IF(R55=0,0,COUNTIF('2023 FR_imgsummary'!AD55:BB55,"C")*100/R55)</f>
        <v>0</v>
      </c>
      <c r="G55">
        <f>IF(R55=0,0,COUNTIF('2023 FR_imgsummary'!AD55:BB55,"G")*100/R55)</f>
        <v>0</v>
      </c>
      <c r="H55">
        <f>IF(R55=0,0,COUNTIF('2023 FR_imgsummary'!AD55:BB55,"S")*100/R55)</f>
        <v>0</v>
      </c>
      <c r="I55">
        <f>IF(R55=0,0,COUNTIF('2023 FR_imgsummary'!AD55:BB55,"Z")*100/R55)</f>
        <v>0</v>
      </c>
      <c r="J55" s="31">
        <f>IF(R55=0,0,COUNTIF('2023 FR_imgsummary'!AD55:BB55,"MA")*100/R55)</f>
        <v>45.833333333333336</v>
      </c>
      <c r="K55">
        <f>IF(R55=0,0,COUNTIF('2023 FR_imgsummary'!AD55:BB55,"OL")*100/R55)</f>
        <v>0</v>
      </c>
      <c r="L55">
        <f>IF(R55=0,0,COUNTIF('2023 FR_imgsummary'!AD55:BB55,"DCA")*100/R55)</f>
        <v>0</v>
      </c>
      <c r="M55">
        <f>IF(R55=0,0,COUNTIF('2023 FR_imgsummary'!AD55:BB55,"CA")*100/R55)</f>
        <v>0</v>
      </c>
      <c r="N55">
        <f>IF(R55=0,0,COUNTIF('2023 FR_imgsummary'!AD55:BB55,"DC")*100/R55)</f>
        <v>0</v>
      </c>
      <c r="O55" s="31">
        <f>IF(R55=0,0,COUNTIF('2023 FR_imgsummary'!AD55:BB55,"SPR")*100/R55)</f>
        <v>54.166666666666664</v>
      </c>
      <c r="P55">
        <f>IF(R55=0,0,COUNTIF('2023 FR_imgsummary'!AD55:BB55,"U")*100/R55)</f>
        <v>0</v>
      </c>
      <c r="Q55" s="31">
        <f>IF(R55=0,0,COUNTIF('2023 FR_imgsummary'!AD55:BB55,"TWS")*100/R55)</f>
        <v>4.166666666666667</v>
      </c>
      <c r="R55">
        <f>25-COUNTIF('2023 FR_imgsummary'!AD55:BB55,"TWS")</f>
        <v>24</v>
      </c>
      <c r="U55">
        <f>IF(R55=0,0,COUNTIF('2023 FR_imgsummary'!E55:AC55,"AC")*100/R55)</f>
        <v>0</v>
      </c>
      <c r="V55">
        <f>IF(R55=0,0,COUNTIF('2023 FR_imgsummary'!E55:AC55,"AP")*100/R55)</f>
        <v>0</v>
      </c>
      <c r="W55">
        <f>IF(R55=0,0,COUNTIF('2023 FR_imgsummary'!E55:AC55,"APR")*100/R55)</f>
        <v>0</v>
      </c>
      <c r="X55">
        <f>IF(R55=0,0,COUNTIF('2023 FR_imgsummary'!E55:AC55,"AA")*100/R55)</f>
        <v>0</v>
      </c>
      <c r="Y55">
        <f>IF(R55=0,0,COUNTIF('2023 FR_imgsummary'!E55:AC55,"AF")*100/R55)</f>
        <v>0</v>
      </c>
      <c r="Z55">
        <f>IF(R55=0,0,COUNTIF('2023 FR_imgsummary'!E55:AC55,"AG")*100/R55)</f>
        <v>0</v>
      </c>
      <c r="AA55">
        <f>IF(R55=0,0,COUNTIF('2023 FR_imgsummary'!E55:AC55,"AL")*100/R55)</f>
        <v>0</v>
      </c>
      <c r="AB55">
        <f>IF(R55=0,0,COUNTIF('2023 FR_imgsummary'!E55:AC55,"AT")*100/R55)</f>
        <v>0</v>
      </c>
      <c r="AC55">
        <f>IF(R55=0,0,COUNTIF('2023 FR_imgsummary'!E55:AC55,"AU")*100/R55)</f>
        <v>0</v>
      </c>
      <c r="AD55">
        <f>IF(R55=0,0,COUNTIF('2023 FR_imgsummary'!E55:AC55,"CB")*100/R55)</f>
        <v>0</v>
      </c>
      <c r="AE55">
        <f>IF(R55=0,0,COUNTIF('2023 FR_imgsummary'!E55:AC55,"CN")*100/R55)</f>
        <v>0</v>
      </c>
      <c r="AF55">
        <f>IF(R55=0,0,COUNTIF('2023 FR_imgsummary'!E55:AC55,"CORAL")*100/R55)</f>
        <v>0</v>
      </c>
      <c r="AG55">
        <f>IF(R55=0,0,COUNTIF('2023 FR_imgsummary'!E55:AC55,"CORJU")*100/R55)</f>
        <v>0</v>
      </c>
      <c r="AH55">
        <f>IF(R55=0,0,COUNTIF('2023 FR_imgsummary'!E55:AC55,"DCY")*100/R55)</f>
        <v>0</v>
      </c>
      <c r="AI55">
        <f>IF(R55=0,0,COUNTIF('2023 FR_imgsummary'!E55:AC55,"DST")*100/R55)</f>
        <v>0</v>
      </c>
      <c r="AJ55">
        <f>IF(R55=0,0,COUNTIF('2023 FR_imgsummary'!E55:AC55,"DSO")*100/R55)</f>
        <v>0</v>
      </c>
      <c r="AK55">
        <f>IF(R55=0,0,COUNTIF('2023 FR_imgsummary'!E55:AC55,"DC")*100/R55)</f>
        <v>0</v>
      </c>
      <c r="AL55">
        <f>IF(R55=0,0,COUNTIF('2023 FR_imgsummary'!E55:AC55,"DL")*100/R55)</f>
        <v>0</v>
      </c>
      <c r="AM55">
        <f>IF(R55=0,0,COUNTIF('2023 FR_imgsummary'!E55:AC55,"DS")*100/R55)</f>
        <v>0</v>
      </c>
      <c r="AN55">
        <f>IF(R55=0,0,COUNTIF('2023 FR_imgsummary'!E55:AC55,"EF")*100/R55)</f>
        <v>0</v>
      </c>
      <c r="AO55">
        <f>IF(R55=0,0,COUNTIF('2023 FR_imgsummary'!E55:AC55,"FF")*100/R55)</f>
        <v>0</v>
      </c>
      <c r="AP55">
        <f>IF(R55=0,0,COUNTIF('2023 FR_imgsummary'!E55:AC55,"IS")*100/R55)</f>
        <v>0</v>
      </c>
      <c r="AQ55">
        <f>IF(R55=0,0,COUNTIF('2023 FR_imgsummary'!E55:AC55,"LC")*100/R55)</f>
        <v>0</v>
      </c>
      <c r="AR55">
        <f>IF(R55=0,0,COUNTIF('2023 FR_imgsummary'!E55:AC55,"MD")*100/R55)</f>
        <v>0</v>
      </c>
      <c r="AS55">
        <f>IF(R55=0,0,COUNTIF('2023 FR_imgsummary'!E55:AC55,"MM")*100/R55)</f>
        <v>0</v>
      </c>
      <c r="AT55">
        <f>IF(R55=0,0,COUNTIF('2023 FR_imgsummary'!E55:AC55,"MAR")*100/R55)</f>
        <v>0</v>
      </c>
      <c r="AU55">
        <f>IF(R55=0,0,COUNTIF('2023 FR_imgsummary'!E55:AC55,"MME")*100/R55)</f>
        <v>0</v>
      </c>
      <c r="AV55">
        <f>IF(R55=0,0,COUNTIF('2023 FR_imgsummary'!E55:AC55,"MILA")*100/R55)</f>
        <v>0</v>
      </c>
      <c r="AW55">
        <f>IF(R55=0,0,COUNTIF('2023 FR_imgsummary'!E55:AC55,"MILC")*100/R55)</f>
        <v>0</v>
      </c>
      <c r="AX55">
        <f>IF(R55=0,0,COUNTIF('2023 FR_imgsummary'!E55:AC55,"MILS")*100/R55)</f>
        <v>0</v>
      </c>
      <c r="AY55">
        <f>IF(R55=0,0,COUNTIF('2023 FR_imgsummary'!E55:AC55,"MA")*100/R55)</f>
        <v>0</v>
      </c>
      <c r="AZ55">
        <f>IF(R55=0,0,COUNTIF('2023 FR_imgsummary'!E55:AC55,"MC")*100/R55)</f>
        <v>0</v>
      </c>
      <c r="BA55">
        <f>IF(R55=0,0,COUNTIF('2023 FR_imgsummary'!E55:AC55,"MFAV")*100/R55)</f>
        <v>0</v>
      </c>
      <c r="BB55">
        <f>IF(R55=0,0,COUNTIF('2023 FR_imgsummary'!E55:AC55,"MFRN")*100/R55)</f>
        <v>0</v>
      </c>
      <c r="BC55">
        <f>IF(R55=0,0,COUNTIF('2023 FR_imgsummary'!E55:AC55,"MAN")*100/R55)</f>
        <v>0</v>
      </c>
      <c r="BD55">
        <f>IF(R55=0,0,COUNTIF('2023 FR_imgsummary'!E55:AC55,"MAL")*100/R55)</f>
        <v>0</v>
      </c>
      <c r="BE55">
        <f>IF(R55=0,0,COUNTIF('2023 FR_imgsummary'!E55:AC55,"MDA")*100/R55)</f>
        <v>0</v>
      </c>
      <c r="BF55">
        <f>IF(R55=0,0,COUNTIF('2023 FR_imgsummary'!E55:AC55,"MF")*100/R55)</f>
        <v>0</v>
      </c>
      <c r="BG55">
        <f>IF(R55=0,0,COUNTIF('2023 FR_imgsummary'!E55:AC55,"ML")*100/R55)</f>
        <v>0</v>
      </c>
      <c r="BH55">
        <f>IF(R55=0,0,COUNTIF('2023 FR_imgsummary'!E55:AC55,"OD")*100/R55)</f>
        <v>0</v>
      </c>
      <c r="BI55">
        <f>IF(R55=0,0,COUNTIF('2023 FR_imgsummary'!E55:AC55,"PA")*100/R55)</f>
        <v>0</v>
      </c>
      <c r="BJ55">
        <f>IF(R55=0,0,COUNTIF('2023 FR_imgsummary'!E55:AC55,"PB")*100/R55)</f>
        <v>0</v>
      </c>
      <c r="BK55">
        <f>IF(R55=0,0,COUNTIF('2023 FR_imgsummary'!E55:AC55,"PD")*100/R55)</f>
        <v>0</v>
      </c>
      <c r="BL55">
        <f>IF(R55=0,0,COUNTIF('2023 FR_imgsummary'!E55:AC55,"PF")*100/R55)</f>
        <v>0</v>
      </c>
      <c r="BM55">
        <f>IF(R55=0,0,COUNTIF('2023 FR_imgsummary'!E55:AC55,"PP")*100/R55)</f>
        <v>0</v>
      </c>
      <c r="BN55">
        <f>IF(R55=0,0,COUNTIF('2023 FR_imgsummary'!E55:AC55,"SC")*100/R55)</f>
        <v>0</v>
      </c>
      <c r="BO55">
        <f>IF(R55=0,0,COUNTIF('2023 FR_imgsummary'!E55:AC55,"SL")*100/R55)</f>
        <v>0</v>
      </c>
      <c r="BP55">
        <f>IF(R55=0,0,COUNTIF('2023 FR_imgsummary'!E55:AC55,"SR")*100/R55)</f>
        <v>0</v>
      </c>
      <c r="BQ55">
        <f>IF(R55=0,0,COUNTIF('2023 FR_imgsummary'!E55:AC55,"SS")*100/R55)</f>
        <v>0</v>
      </c>
      <c r="BR55">
        <f>IF(R55=0,0,COUNTIF('2023 FR_imgsummary'!E55:AC55,"SB")*100/R55)</f>
        <v>0</v>
      </c>
      <c r="BS55">
        <f>IF(R55=0,0,COUNTIF('2023 FR_imgsummary'!E55:AC55,"SH")*100/R55)</f>
        <v>0</v>
      </c>
      <c r="BT55">
        <f>IF(R55=0,0,COUNTIF('2023 FR_imgsummary'!E55:AC55,"SM")*100/R55)</f>
        <v>0</v>
      </c>
      <c r="BU55">
        <f>IF(R55=0,0,COUNTIF('2023 FR_imgsummary'!E55:AC55,"TA")*100/R55)</f>
        <v>0</v>
      </c>
      <c r="BW55">
        <f>IF(R55=0,0,COUNTIF('2023 FR_imgsummary'!E55:AC55,"BRI")*100/R55)</f>
        <v>0</v>
      </c>
      <c r="BX55">
        <f>IF(R55=0,0,COUNTIF('2023 FR_imgsummary'!E55:AC55,"ERY")*100/R55)</f>
        <v>0</v>
      </c>
      <c r="BY55">
        <f>IF(R55=0,0,COUNTIF('2023 FR_imgsummary'!E55:AC55,"EUN")*100/R55)</f>
        <v>0</v>
      </c>
      <c r="BZ55">
        <f>IF(R55=0,0,COUNTIF('2023 FR_imgsummary'!E55:AC55,"GORG")*100/R55)</f>
        <v>0</v>
      </c>
      <c r="CA55">
        <f>IF(R55=0,0,COUNTIF('2023 FR_imgsummary'!E55:AC55,"ICIL")*100/R55)</f>
        <v>0</v>
      </c>
      <c r="CB55">
        <f>IF(R55=0,0,COUNTIF('2023 FR_imgsummary'!E55:AC55,"MUR")*100/R55)</f>
        <v>0</v>
      </c>
      <c r="CC55">
        <f>IF(R55=0,0,COUNTIF('2023 FR_imgsummary'!E55:AC55,"MOPS")*100/R55)</f>
        <v>0</v>
      </c>
      <c r="CD55">
        <f>IF(R55=0,0,COUNTIF('2023 FR_imgsummary'!E55:AC55,"PAURA")*100/R55)</f>
        <v>0</v>
      </c>
      <c r="CE55">
        <f>IF(R55=0,0,COUNTIF('2023 FR_imgsummary'!E55:AC55,"PRELA")*100/R55)</f>
        <v>0</v>
      </c>
      <c r="CF55">
        <f>IF(R55=0,0,COUNTIF('2023 FR_imgsummary'!E55:AC55,"PSDP")*100/R55)</f>
        <v>0</v>
      </c>
      <c r="CG55">
        <f>IF(R55=0,0,COUNTIF('2023 FR_imgsummary'!E55:AC55,"PSPT")*100/R55)</f>
        <v>0</v>
      </c>
      <c r="CH55">
        <f>IF(R55=0,0,COUNTIF('2023 FR_imgsummary'!E55:AC55,"PTER")*100/R55)</f>
        <v>0</v>
      </c>
      <c r="CJ55">
        <f>IF(R55=0,0,COUNTIF('2023 FR_imgsummary'!E55:AC55,"SPO")*100/R55)</f>
        <v>0</v>
      </c>
      <c r="CL55">
        <f>IF(R55=0,0,COUNTIF('2023 FR_imgsummary'!E55:AC55,"PAL")*100/R55)</f>
        <v>0</v>
      </c>
      <c r="CM55">
        <f>IF(R55=0,0,COUNTIF('2023 FR_imgsummary'!E55:AC55,"ZO")*100/R55)</f>
        <v>0</v>
      </c>
      <c r="CO55">
        <f>IF(R55=0,0,COUNTIF('2023 FR_imgsummary'!E55:AC55,"AMP")*100/R55)</f>
        <v>0</v>
      </c>
      <c r="CP55" s="31">
        <f>IF(R55=0,0,COUNTIF('2023 FR_imgsummary'!E55:AC55,"DICT")*100/R55)</f>
        <v>41.666666666666664</v>
      </c>
      <c r="CQ55">
        <f>IF(R55=0,0,COUNTIF('2023 FR_imgsummary'!E55:AC55,"HALI")*100/R55)</f>
        <v>0</v>
      </c>
      <c r="CR55">
        <f>IF(R55=0,0,COUNTIF('2023 FR_imgsummary'!E55:AC55,"LIAG")*100/R55)</f>
        <v>0</v>
      </c>
      <c r="CS55">
        <f>IF(R55=0,0,COUNTIF('2023 FR_imgsummary'!E55:AC55,"LOBO")*100/R55)</f>
        <v>0</v>
      </c>
      <c r="CT55">
        <f>IF(R55=0,0,COUNTIF('2023 FR_imgsummary'!E55:AC55,"MACA")*100/R55)</f>
        <v>0</v>
      </c>
      <c r="CU55">
        <f>IF(R55=0,0,COUNTIF('2023 FR_imgsummary'!E55:AC55,"PAD")*100/R55)</f>
        <v>0</v>
      </c>
      <c r="CV55" s="31">
        <f>IF(R55=0,0,COUNTIF('2023 FR_imgsummary'!E55:AC55,"POR")*100/R55)</f>
        <v>4.166666666666667</v>
      </c>
      <c r="CW55">
        <f>IF(R55=0,0,COUNTIF('2023 FR_imgsummary'!E55:AC55,"SARG")*100/R55)</f>
        <v>0</v>
      </c>
      <c r="CX55">
        <f>IF(R55=0,0,COUNTIF('2023 FR_imgsummary'!E55:AC55,"SCHIZ")*100/R55)</f>
        <v>0</v>
      </c>
      <c r="CY55">
        <f>IF(R55=0,0,COUNTIF('2023 FR_imgsummary'!E55:AC55,"STY")*100/R55)</f>
        <v>0</v>
      </c>
      <c r="CZ55">
        <f>IF(R55=0,0,COUNTIF('2023 FR_imgsummary'!E55:AC55,"TURB")*100/R55)</f>
        <v>0</v>
      </c>
      <c r="DA55">
        <f>IF(R55=0,0,COUNTIF('2023 FR_imgsummary'!E55:AC55,"TURF")*100/R55)</f>
        <v>0</v>
      </c>
      <c r="DB55">
        <f>IF(R55=0,0,COUNTIF('2023 FR_imgsummary'!E55:AC55,"WRAN")*100/R55)</f>
        <v>0</v>
      </c>
      <c r="DD55">
        <f>IF(R55=0,0,COUNTIF('2023 FR_imgsummary'!E55:AC55,"ASC")*100/R55)</f>
        <v>0</v>
      </c>
      <c r="DE55">
        <f>IF(R55=0,0,COUNTIF('2023 FR_imgsummary'!E55:AC55,"O")*100/R55)</f>
        <v>0</v>
      </c>
      <c r="DG55">
        <f>IF(R55=0,0,COUNTIF('2023 FR_imgsummary'!E55:AC55,"DCA")*100/R55)</f>
        <v>0</v>
      </c>
      <c r="DH55">
        <f>IF(R55=0,0,COUNTIF('2023 FR_imgsummary'!E55:AC55,"DG")*100/R55)</f>
        <v>0</v>
      </c>
      <c r="DI55">
        <f>IF(R55=0,0,COUNTIF('2023 FR_imgsummary'!E55:AC55,"ODC")*100/R55)</f>
        <v>0</v>
      </c>
      <c r="DJ55">
        <f>IF(R55=0,0,COUNTIF('2023 FR_imgsummary'!E55:AC55,"RDC")*100/R55)</f>
        <v>0</v>
      </c>
      <c r="DL55">
        <f>IF(R55=0,0,COUNTIF('2023 FR_imgsummary'!E55:AC55,"CALG")*100/R55)</f>
        <v>0</v>
      </c>
      <c r="DN55">
        <f>IF(R55=0,0,COUNTIF('2023 FR_imgsummary'!E55:AC55,"DCOR")*100/R55)</f>
        <v>0</v>
      </c>
      <c r="DP55">
        <f>IF(R55=0,0,COUNTIF('2023 FR_imgsummary'!E55:AC55,"P")*100/R55)</f>
        <v>0</v>
      </c>
      <c r="DQ55">
        <f>IF(R55=0,0,COUNTIF('2023 FR_imgsummary'!E55:AC55,"R")*100/R55)</f>
        <v>0</v>
      </c>
      <c r="DR55" s="31">
        <f>IF(R55=0,0,COUNTIF('2023 FR_imgsummary'!E55:AC55,"S")*100/R55)</f>
        <v>54.166666666666664</v>
      </c>
      <c r="DT55">
        <f>IF(R55=0,0,COUNTIF('2023 FR_imgsummary'!E55:AC55,"UNK")*100/R55)</f>
        <v>0</v>
      </c>
      <c r="DV55">
        <f>COUNTIF('2023 FR_imgsummary'!E55:AC55,"SHAD")*100/25</f>
        <v>0</v>
      </c>
      <c r="DW55" s="31">
        <f>COUNTIF('2023 FR_imgsummary'!E55:AC55,"TAPE")*100/25</f>
        <v>4</v>
      </c>
      <c r="DX55">
        <f>COUNTIF('2023 FR_imgsummary'!E55:AC55,"WAND")*100/25</f>
        <v>0</v>
      </c>
      <c r="DZ55">
        <f>IF(R55=0,0,COUNTIF('2023 FR_imgsummary'!BC55:CA55,"ASP")*100/R55)</f>
        <v>0</v>
      </c>
      <c r="EA55">
        <f>IF(R55=0,0,COUNTIF('2023 FR_imgsummary'!BC55:CA55,"BL")*100/R55)</f>
        <v>0</v>
      </c>
      <c r="EB55">
        <f>IF(R55=0,0,COUNTIF('2023 FR_imgsummary'!BC55:CA55,"BBD")*100/R55)</f>
        <v>0</v>
      </c>
      <c r="EC55">
        <f>IF(R55=0,0,COUNTIF('2023 FR_imgsummary'!BC55:CA55,"OD")*100/R55)</f>
        <v>0</v>
      </c>
      <c r="ED55">
        <f>IF(R55=0,0,COUNTIF('2023 FR_imgsummary'!BC55:CA55,"PLA")*100/R55)</f>
        <v>0</v>
      </c>
      <c r="EE55">
        <f>IF(R55=0,0,COUNTIF('2023 FR_imgsummary'!BC55:CA55,"WBD")*100/R55)</f>
        <v>0</v>
      </c>
      <c r="EF55">
        <f>IF(R55=0,0,COUNTIF('2023 FR_imgsummary'!BC55:CA55,"YBD")*100/R55)</f>
        <v>0</v>
      </c>
    </row>
    <row r="56" spans="1:136" x14ac:dyDescent="0.25">
      <c r="A56">
        <v>54</v>
      </c>
      <c r="B56" t="s">
        <v>160</v>
      </c>
      <c r="F56">
        <f>IF(R56=0,0,COUNTIF('2023 FR_imgsummary'!AD56:BB56,"C")*100/R56)</f>
        <v>0</v>
      </c>
      <c r="G56">
        <f>IF(R56=0,0,COUNTIF('2023 FR_imgsummary'!AD56:BB56,"G")*100/R56)</f>
        <v>0</v>
      </c>
      <c r="H56">
        <f>IF(R56=0,0,COUNTIF('2023 FR_imgsummary'!AD56:BB56,"S")*100/R56)</f>
        <v>0</v>
      </c>
      <c r="I56">
        <f>IF(R56=0,0,COUNTIF('2023 FR_imgsummary'!AD56:BB56,"Z")*100/R56)</f>
        <v>0</v>
      </c>
      <c r="J56" s="31">
        <f>IF(R56=0,0,COUNTIF('2023 FR_imgsummary'!AD56:BB56,"MA")*100/R56)</f>
        <v>16.666666666666668</v>
      </c>
      <c r="K56">
        <f>IF(R56=0,0,COUNTIF('2023 FR_imgsummary'!AD56:BB56,"OL")*100/R56)</f>
        <v>0</v>
      </c>
      <c r="L56">
        <f>IF(R56=0,0,COUNTIF('2023 FR_imgsummary'!AD56:BB56,"DCA")*100/R56)</f>
        <v>0</v>
      </c>
      <c r="M56">
        <f>IF(R56=0,0,COUNTIF('2023 FR_imgsummary'!AD56:BB56,"CA")*100/R56)</f>
        <v>0</v>
      </c>
      <c r="N56">
        <f>IF(R56=0,0,COUNTIF('2023 FR_imgsummary'!AD56:BB56,"DC")*100/R56)</f>
        <v>0</v>
      </c>
      <c r="O56" s="31">
        <f>IF(R56=0,0,COUNTIF('2023 FR_imgsummary'!AD56:BB56,"SPR")*100/R56)</f>
        <v>83.333333333333329</v>
      </c>
      <c r="P56">
        <f>IF(R56=0,0,COUNTIF('2023 FR_imgsummary'!AD56:BB56,"U")*100/R56)</f>
        <v>0</v>
      </c>
      <c r="Q56" s="31">
        <f>IF(R56=0,0,COUNTIF('2023 FR_imgsummary'!AD56:BB56,"TWS")*100/R56)</f>
        <v>4.166666666666667</v>
      </c>
      <c r="R56">
        <f>25-COUNTIF('2023 FR_imgsummary'!AD56:BB56,"TWS")</f>
        <v>24</v>
      </c>
      <c r="U56">
        <f>IF(R56=0,0,COUNTIF('2023 FR_imgsummary'!E56:AC56,"AC")*100/R56)</f>
        <v>0</v>
      </c>
      <c r="V56">
        <f>IF(R56=0,0,COUNTIF('2023 FR_imgsummary'!E56:AC56,"AP")*100/R56)</f>
        <v>0</v>
      </c>
      <c r="W56">
        <f>IF(R56=0,0,COUNTIF('2023 FR_imgsummary'!E56:AC56,"APR")*100/R56)</f>
        <v>0</v>
      </c>
      <c r="X56">
        <f>IF(R56=0,0,COUNTIF('2023 FR_imgsummary'!E56:AC56,"AA")*100/R56)</f>
        <v>0</v>
      </c>
      <c r="Y56">
        <f>IF(R56=0,0,COUNTIF('2023 FR_imgsummary'!E56:AC56,"AF")*100/R56)</f>
        <v>0</v>
      </c>
      <c r="Z56">
        <f>IF(R56=0,0,COUNTIF('2023 FR_imgsummary'!E56:AC56,"AG")*100/R56)</f>
        <v>0</v>
      </c>
      <c r="AA56">
        <f>IF(R56=0,0,COUNTIF('2023 FR_imgsummary'!E56:AC56,"AL")*100/R56)</f>
        <v>0</v>
      </c>
      <c r="AB56">
        <f>IF(R56=0,0,COUNTIF('2023 FR_imgsummary'!E56:AC56,"AT")*100/R56)</f>
        <v>0</v>
      </c>
      <c r="AC56">
        <f>IF(R56=0,0,COUNTIF('2023 FR_imgsummary'!E56:AC56,"AU")*100/R56)</f>
        <v>0</v>
      </c>
      <c r="AD56">
        <f>IF(R56=0,0,COUNTIF('2023 FR_imgsummary'!E56:AC56,"CB")*100/R56)</f>
        <v>0</v>
      </c>
      <c r="AE56">
        <f>IF(R56=0,0,COUNTIF('2023 FR_imgsummary'!E56:AC56,"CN")*100/R56)</f>
        <v>0</v>
      </c>
      <c r="AF56">
        <f>IF(R56=0,0,COUNTIF('2023 FR_imgsummary'!E56:AC56,"CORAL")*100/R56)</f>
        <v>0</v>
      </c>
      <c r="AG56">
        <f>IF(R56=0,0,COUNTIF('2023 FR_imgsummary'!E56:AC56,"CORJU")*100/R56)</f>
        <v>0</v>
      </c>
      <c r="AH56">
        <f>IF(R56=0,0,COUNTIF('2023 FR_imgsummary'!E56:AC56,"DCY")*100/R56)</f>
        <v>0</v>
      </c>
      <c r="AI56">
        <f>IF(R56=0,0,COUNTIF('2023 FR_imgsummary'!E56:AC56,"DST")*100/R56)</f>
        <v>0</v>
      </c>
      <c r="AJ56">
        <f>IF(R56=0,0,COUNTIF('2023 FR_imgsummary'!E56:AC56,"DSO")*100/R56)</f>
        <v>0</v>
      </c>
      <c r="AK56">
        <f>IF(R56=0,0,COUNTIF('2023 FR_imgsummary'!E56:AC56,"DC")*100/R56)</f>
        <v>0</v>
      </c>
      <c r="AL56">
        <f>IF(R56=0,0,COUNTIF('2023 FR_imgsummary'!E56:AC56,"DL")*100/R56)</f>
        <v>0</v>
      </c>
      <c r="AM56">
        <f>IF(R56=0,0,COUNTIF('2023 FR_imgsummary'!E56:AC56,"DS")*100/R56)</f>
        <v>0</v>
      </c>
      <c r="AN56">
        <f>IF(R56=0,0,COUNTIF('2023 FR_imgsummary'!E56:AC56,"EF")*100/R56)</f>
        <v>0</v>
      </c>
      <c r="AO56">
        <f>IF(R56=0,0,COUNTIF('2023 FR_imgsummary'!E56:AC56,"FF")*100/R56)</f>
        <v>0</v>
      </c>
      <c r="AP56">
        <f>IF(R56=0,0,COUNTIF('2023 FR_imgsummary'!E56:AC56,"IS")*100/R56)</f>
        <v>0</v>
      </c>
      <c r="AQ56">
        <f>IF(R56=0,0,COUNTIF('2023 FR_imgsummary'!E56:AC56,"LC")*100/R56)</f>
        <v>0</v>
      </c>
      <c r="AR56">
        <f>IF(R56=0,0,COUNTIF('2023 FR_imgsummary'!E56:AC56,"MD")*100/R56)</f>
        <v>0</v>
      </c>
      <c r="AS56">
        <f>IF(R56=0,0,COUNTIF('2023 FR_imgsummary'!E56:AC56,"MM")*100/R56)</f>
        <v>0</v>
      </c>
      <c r="AT56">
        <f>IF(R56=0,0,COUNTIF('2023 FR_imgsummary'!E56:AC56,"MAR")*100/R56)</f>
        <v>0</v>
      </c>
      <c r="AU56">
        <f>IF(R56=0,0,COUNTIF('2023 FR_imgsummary'!E56:AC56,"MME")*100/R56)</f>
        <v>0</v>
      </c>
      <c r="AV56">
        <f>IF(R56=0,0,COUNTIF('2023 FR_imgsummary'!E56:AC56,"MILA")*100/R56)</f>
        <v>0</v>
      </c>
      <c r="AW56">
        <f>IF(R56=0,0,COUNTIF('2023 FR_imgsummary'!E56:AC56,"MILC")*100/R56)</f>
        <v>0</v>
      </c>
      <c r="AX56">
        <f>IF(R56=0,0,COUNTIF('2023 FR_imgsummary'!E56:AC56,"MILS")*100/R56)</f>
        <v>0</v>
      </c>
      <c r="AY56">
        <f>IF(R56=0,0,COUNTIF('2023 FR_imgsummary'!E56:AC56,"MA")*100/R56)</f>
        <v>0</v>
      </c>
      <c r="AZ56">
        <f>IF(R56=0,0,COUNTIF('2023 FR_imgsummary'!E56:AC56,"MC")*100/R56)</f>
        <v>0</v>
      </c>
      <c r="BA56">
        <f>IF(R56=0,0,COUNTIF('2023 FR_imgsummary'!E56:AC56,"MFAV")*100/R56)</f>
        <v>0</v>
      </c>
      <c r="BB56">
        <f>IF(R56=0,0,COUNTIF('2023 FR_imgsummary'!E56:AC56,"MFRN")*100/R56)</f>
        <v>0</v>
      </c>
      <c r="BC56">
        <f>IF(R56=0,0,COUNTIF('2023 FR_imgsummary'!E56:AC56,"MAN")*100/R56)</f>
        <v>0</v>
      </c>
      <c r="BD56">
        <f>IF(R56=0,0,COUNTIF('2023 FR_imgsummary'!E56:AC56,"MAL")*100/R56)</f>
        <v>0</v>
      </c>
      <c r="BE56">
        <f>IF(R56=0,0,COUNTIF('2023 FR_imgsummary'!E56:AC56,"MDA")*100/R56)</f>
        <v>0</v>
      </c>
      <c r="BF56">
        <f>IF(R56=0,0,COUNTIF('2023 FR_imgsummary'!E56:AC56,"MF")*100/R56)</f>
        <v>0</v>
      </c>
      <c r="BG56">
        <f>IF(R56=0,0,COUNTIF('2023 FR_imgsummary'!E56:AC56,"ML")*100/R56)</f>
        <v>0</v>
      </c>
      <c r="BH56">
        <f>IF(R56=0,0,COUNTIF('2023 FR_imgsummary'!E56:AC56,"OD")*100/R56)</f>
        <v>0</v>
      </c>
      <c r="BI56">
        <f>IF(R56=0,0,COUNTIF('2023 FR_imgsummary'!E56:AC56,"PA")*100/R56)</f>
        <v>0</v>
      </c>
      <c r="BJ56">
        <f>IF(R56=0,0,COUNTIF('2023 FR_imgsummary'!E56:AC56,"PB")*100/R56)</f>
        <v>0</v>
      </c>
      <c r="BK56">
        <f>IF(R56=0,0,COUNTIF('2023 FR_imgsummary'!E56:AC56,"PD")*100/R56)</f>
        <v>0</v>
      </c>
      <c r="BL56">
        <f>IF(R56=0,0,COUNTIF('2023 FR_imgsummary'!E56:AC56,"PF")*100/R56)</f>
        <v>0</v>
      </c>
      <c r="BM56">
        <f>IF(R56=0,0,COUNTIF('2023 FR_imgsummary'!E56:AC56,"PP")*100/R56)</f>
        <v>0</v>
      </c>
      <c r="BN56">
        <f>IF(R56=0,0,COUNTIF('2023 FR_imgsummary'!E56:AC56,"SC")*100/R56)</f>
        <v>0</v>
      </c>
      <c r="BO56">
        <f>IF(R56=0,0,COUNTIF('2023 FR_imgsummary'!E56:AC56,"SL")*100/R56)</f>
        <v>0</v>
      </c>
      <c r="BP56">
        <f>IF(R56=0,0,COUNTIF('2023 FR_imgsummary'!E56:AC56,"SR")*100/R56)</f>
        <v>0</v>
      </c>
      <c r="BQ56">
        <f>IF(R56=0,0,COUNTIF('2023 FR_imgsummary'!E56:AC56,"SS")*100/R56)</f>
        <v>0</v>
      </c>
      <c r="BR56">
        <f>IF(R56=0,0,COUNTIF('2023 FR_imgsummary'!E56:AC56,"SB")*100/R56)</f>
        <v>0</v>
      </c>
      <c r="BS56">
        <f>IF(R56=0,0,COUNTIF('2023 FR_imgsummary'!E56:AC56,"SH")*100/R56)</f>
        <v>0</v>
      </c>
      <c r="BT56">
        <f>IF(R56=0,0,COUNTIF('2023 FR_imgsummary'!E56:AC56,"SM")*100/R56)</f>
        <v>0</v>
      </c>
      <c r="BU56">
        <f>IF(R56=0,0,COUNTIF('2023 FR_imgsummary'!E56:AC56,"TA")*100/R56)</f>
        <v>0</v>
      </c>
      <c r="BW56">
        <f>IF(R56=0,0,COUNTIF('2023 FR_imgsummary'!E56:AC56,"BRI")*100/R56)</f>
        <v>0</v>
      </c>
      <c r="BX56">
        <f>IF(R56=0,0,COUNTIF('2023 FR_imgsummary'!E56:AC56,"ERY")*100/R56)</f>
        <v>0</v>
      </c>
      <c r="BY56">
        <f>IF(R56=0,0,COUNTIF('2023 FR_imgsummary'!E56:AC56,"EUN")*100/R56)</f>
        <v>0</v>
      </c>
      <c r="BZ56">
        <f>IF(R56=0,0,COUNTIF('2023 FR_imgsummary'!E56:AC56,"GORG")*100/R56)</f>
        <v>0</v>
      </c>
      <c r="CA56">
        <f>IF(R56=0,0,COUNTIF('2023 FR_imgsummary'!E56:AC56,"ICIL")*100/R56)</f>
        <v>0</v>
      </c>
      <c r="CB56">
        <f>IF(R56=0,0,COUNTIF('2023 FR_imgsummary'!E56:AC56,"MUR")*100/R56)</f>
        <v>0</v>
      </c>
      <c r="CC56">
        <f>IF(R56=0,0,COUNTIF('2023 FR_imgsummary'!E56:AC56,"MOPS")*100/R56)</f>
        <v>0</v>
      </c>
      <c r="CD56">
        <f>IF(R56=0,0,COUNTIF('2023 FR_imgsummary'!E56:AC56,"PAURA")*100/R56)</f>
        <v>0</v>
      </c>
      <c r="CE56">
        <f>IF(R56=0,0,COUNTIF('2023 FR_imgsummary'!E56:AC56,"PRELA")*100/R56)</f>
        <v>0</v>
      </c>
      <c r="CF56">
        <f>IF(R56=0,0,COUNTIF('2023 FR_imgsummary'!E56:AC56,"PSDP")*100/R56)</f>
        <v>0</v>
      </c>
      <c r="CG56">
        <f>IF(R56=0,0,COUNTIF('2023 FR_imgsummary'!E56:AC56,"PSPT")*100/R56)</f>
        <v>0</v>
      </c>
      <c r="CH56">
        <f>IF(R56=0,0,COUNTIF('2023 FR_imgsummary'!E56:AC56,"PTER")*100/R56)</f>
        <v>0</v>
      </c>
      <c r="CJ56">
        <f>IF(R56=0,0,COUNTIF('2023 FR_imgsummary'!E56:AC56,"SPO")*100/R56)</f>
        <v>0</v>
      </c>
      <c r="CL56">
        <f>IF(R56=0,0,COUNTIF('2023 FR_imgsummary'!E56:AC56,"PAL")*100/R56)</f>
        <v>0</v>
      </c>
      <c r="CM56">
        <f>IF(R56=0,0,COUNTIF('2023 FR_imgsummary'!E56:AC56,"ZO")*100/R56)</f>
        <v>0</v>
      </c>
      <c r="CO56">
        <f>IF(R56=0,0,COUNTIF('2023 FR_imgsummary'!E56:AC56,"AMP")*100/R56)</f>
        <v>0</v>
      </c>
      <c r="CP56" s="31">
        <f>IF(R56=0,0,COUNTIF('2023 FR_imgsummary'!E56:AC56,"DICT")*100/R56)</f>
        <v>12.5</v>
      </c>
      <c r="CQ56">
        <f>IF(R56=0,0,COUNTIF('2023 FR_imgsummary'!E56:AC56,"HALI")*100/R56)</f>
        <v>0</v>
      </c>
      <c r="CR56">
        <f>IF(R56=0,0,COUNTIF('2023 FR_imgsummary'!E56:AC56,"LIAG")*100/R56)</f>
        <v>0</v>
      </c>
      <c r="CS56">
        <f>IF(R56=0,0,COUNTIF('2023 FR_imgsummary'!E56:AC56,"LOBO")*100/R56)</f>
        <v>0</v>
      </c>
      <c r="CT56">
        <f>IF(R56=0,0,COUNTIF('2023 FR_imgsummary'!E56:AC56,"MACA")*100/R56)</f>
        <v>0</v>
      </c>
      <c r="CU56">
        <f>IF(R56=0,0,COUNTIF('2023 FR_imgsummary'!E56:AC56,"PAD")*100/R56)</f>
        <v>0</v>
      </c>
      <c r="CV56" s="31">
        <f>IF(R56=0,0,COUNTIF('2023 FR_imgsummary'!E56:AC56,"POR")*100/R56)</f>
        <v>4.166666666666667</v>
      </c>
      <c r="CW56">
        <f>IF(R56=0,0,COUNTIF('2023 FR_imgsummary'!E56:AC56,"SARG")*100/R56)</f>
        <v>0</v>
      </c>
      <c r="CX56">
        <f>IF(R56=0,0,COUNTIF('2023 FR_imgsummary'!E56:AC56,"SCHIZ")*100/R56)</f>
        <v>0</v>
      </c>
      <c r="CY56">
        <f>IF(R56=0,0,COUNTIF('2023 FR_imgsummary'!E56:AC56,"STY")*100/R56)</f>
        <v>0</v>
      </c>
      <c r="CZ56">
        <f>IF(R56=0,0,COUNTIF('2023 FR_imgsummary'!E56:AC56,"TURB")*100/R56)</f>
        <v>0</v>
      </c>
      <c r="DA56">
        <f>IF(R56=0,0,COUNTIF('2023 FR_imgsummary'!E56:AC56,"TURF")*100/R56)</f>
        <v>0</v>
      </c>
      <c r="DB56">
        <f>IF(R56=0,0,COUNTIF('2023 FR_imgsummary'!E56:AC56,"WRAN")*100/R56)</f>
        <v>0</v>
      </c>
      <c r="DD56">
        <f>IF(R56=0,0,COUNTIF('2023 FR_imgsummary'!E56:AC56,"ASC")*100/R56)</f>
        <v>0</v>
      </c>
      <c r="DE56">
        <f>IF(R56=0,0,COUNTIF('2023 FR_imgsummary'!E56:AC56,"O")*100/R56)</f>
        <v>0</v>
      </c>
      <c r="DG56">
        <f>IF(R56=0,0,COUNTIF('2023 FR_imgsummary'!E56:AC56,"DCA")*100/R56)</f>
        <v>0</v>
      </c>
      <c r="DH56">
        <f>IF(R56=0,0,COUNTIF('2023 FR_imgsummary'!E56:AC56,"DG")*100/R56)</f>
        <v>0</v>
      </c>
      <c r="DI56">
        <f>IF(R56=0,0,COUNTIF('2023 FR_imgsummary'!E56:AC56,"ODC")*100/R56)</f>
        <v>0</v>
      </c>
      <c r="DJ56">
        <f>IF(R56=0,0,COUNTIF('2023 FR_imgsummary'!E56:AC56,"RDC")*100/R56)</f>
        <v>0</v>
      </c>
      <c r="DL56">
        <f>IF(R56=0,0,COUNTIF('2023 FR_imgsummary'!E56:AC56,"CALG")*100/R56)</f>
        <v>0</v>
      </c>
      <c r="DN56">
        <f>IF(R56=0,0,COUNTIF('2023 FR_imgsummary'!E56:AC56,"DCOR")*100/R56)</f>
        <v>0</v>
      </c>
      <c r="DP56" s="31">
        <f>IF(R56=0,0,COUNTIF('2023 FR_imgsummary'!E56:AC56,"P")*100/R56)</f>
        <v>20.833333333333332</v>
      </c>
      <c r="DQ56" s="31">
        <f>IF(R56=0,0,COUNTIF('2023 FR_imgsummary'!E56:AC56,"R")*100/R56)</f>
        <v>16.666666666666668</v>
      </c>
      <c r="DR56" s="31">
        <f>IF(R56=0,0,COUNTIF('2023 FR_imgsummary'!E56:AC56,"S")*100/R56)</f>
        <v>45.833333333333336</v>
      </c>
      <c r="DT56">
        <f>IF(R56=0,0,COUNTIF('2023 FR_imgsummary'!E56:AC56,"UNK")*100/R56)</f>
        <v>0</v>
      </c>
      <c r="DV56">
        <f>COUNTIF('2023 FR_imgsummary'!E56:AC56,"SHAD")*100/25</f>
        <v>0</v>
      </c>
      <c r="DW56">
        <f>COUNTIF('2023 FR_imgsummary'!E56:AC56,"TAPE")*100/25</f>
        <v>0</v>
      </c>
      <c r="DX56" s="31">
        <f>COUNTIF('2023 FR_imgsummary'!E56:AC56,"WAND")*100/25</f>
        <v>4</v>
      </c>
      <c r="DZ56">
        <f>IF(R56=0,0,COUNTIF('2023 FR_imgsummary'!BC56:CA56,"ASP")*100/R56)</f>
        <v>0</v>
      </c>
      <c r="EA56">
        <f>IF(R56=0,0,COUNTIF('2023 FR_imgsummary'!BC56:CA56,"BL")*100/R56)</f>
        <v>0</v>
      </c>
      <c r="EB56">
        <f>IF(R56=0,0,COUNTIF('2023 FR_imgsummary'!BC56:CA56,"BBD")*100/R56)</f>
        <v>0</v>
      </c>
      <c r="EC56">
        <f>IF(R56=0,0,COUNTIF('2023 FR_imgsummary'!BC56:CA56,"OD")*100/R56)</f>
        <v>0</v>
      </c>
      <c r="ED56">
        <f>IF(R56=0,0,COUNTIF('2023 FR_imgsummary'!BC56:CA56,"PLA")*100/R56)</f>
        <v>0</v>
      </c>
      <c r="EE56">
        <f>IF(R56=0,0,COUNTIF('2023 FR_imgsummary'!BC56:CA56,"WBD")*100/R56)</f>
        <v>0</v>
      </c>
      <c r="EF56">
        <f>IF(R56=0,0,COUNTIF('2023 FR_imgsummary'!BC56:CA56,"YBD")*100/R56)</f>
        <v>0</v>
      </c>
    </row>
    <row r="57" spans="1:136" x14ac:dyDescent="0.25">
      <c r="A57">
        <v>55</v>
      </c>
      <c r="B57" t="s">
        <v>161</v>
      </c>
      <c r="F57">
        <f>IF(R57=0,0,COUNTIF('2023 FR_imgsummary'!AD57:BB57,"C")*100/R57)</f>
        <v>0</v>
      </c>
      <c r="G57">
        <f>IF(R57=0,0,COUNTIF('2023 FR_imgsummary'!AD57:BB57,"G")*100/R57)</f>
        <v>0</v>
      </c>
      <c r="H57" s="31">
        <f>IF(R57=0,0,COUNTIF('2023 FR_imgsummary'!AD57:BB57,"S")*100/R57)</f>
        <v>8</v>
      </c>
      <c r="I57">
        <f>IF(R57=0,0,COUNTIF('2023 FR_imgsummary'!AD57:BB57,"Z")*100/R57)</f>
        <v>0</v>
      </c>
      <c r="J57" s="31">
        <f>IF(R57=0,0,COUNTIF('2023 FR_imgsummary'!AD57:BB57,"MA")*100/R57)</f>
        <v>44</v>
      </c>
      <c r="K57">
        <f>IF(R57=0,0,COUNTIF('2023 FR_imgsummary'!AD57:BB57,"OL")*100/R57)</f>
        <v>0</v>
      </c>
      <c r="L57">
        <f>IF(R57=0,0,COUNTIF('2023 FR_imgsummary'!AD57:BB57,"DCA")*100/R57)</f>
        <v>0</v>
      </c>
      <c r="M57">
        <f>IF(R57=0,0,COUNTIF('2023 FR_imgsummary'!AD57:BB57,"CA")*100/R57)</f>
        <v>0</v>
      </c>
      <c r="N57">
        <f>IF(R57=0,0,COUNTIF('2023 FR_imgsummary'!AD57:BB57,"DC")*100/R57)</f>
        <v>0</v>
      </c>
      <c r="O57" s="31">
        <f>IF(R57=0,0,COUNTIF('2023 FR_imgsummary'!AD57:BB57,"SPR")*100/R57)</f>
        <v>48</v>
      </c>
      <c r="P57">
        <f>IF(R57=0,0,COUNTIF('2023 FR_imgsummary'!AD57:BB57,"U")*100/R57)</f>
        <v>0</v>
      </c>
      <c r="Q57">
        <f>IF(R57=0,0,COUNTIF('2023 FR_imgsummary'!AD57:BB57,"TWS")*100/R57)</f>
        <v>0</v>
      </c>
      <c r="R57">
        <f>25-COUNTIF('2023 FR_imgsummary'!AD57:BB57,"TWS")</f>
        <v>25</v>
      </c>
      <c r="U57">
        <f>IF(R57=0,0,COUNTIF('2023 FR_imgsummary'!E57:AC57,"AC")*100/R57)</f>
        <v>0</v>
      </c>
      <c r="V57">
        <f>IF(R57=0,0,COUNTIF('2023 FR_imgsummary'!E57:AC57,"AP")*100/R57)</f>
        <v>0</v>
      </c>
      <c r="W57">
        <f>IF(R57=0,0,COUNTIF('2023 FR_imgsummary'!E57:AC57,"APR")*100/R57)</f>
        <v>0</v>
      </c>
      <c r="X57">
        <f>IF(R57=0,0,COUNTIF('2023 FR_imgsummary'!E57:AC57,"AA")*100/R57)</f>
        <v>0</v>
      </c>
      <c r="Y57">
        <f>IF(R57=0,0,COUNTIF('2023 FR_imgsummary'!E57:AC57,"AF")*100/R57)</f>
        <v>0</v>
      </c>
      <c r="Z57">
        <f>IF(R57=0,0,COUNTIF('2023 FR_imgsummary'!E57:AC57,"AG")*100/R57)</f>
        <v>0</v>
      </c>
      <c r="AA57">
        <f>IF(R57=0,0,COUNTIF('2023 FR_imgsummary'!E57:AC57,"AL")*100/R57)</f>
        <v>0</v>
      </c>
      <c r="AB57">
        <f>IF(R57=0,0,COUNTIF('2023 FR_imgsummary'!E57:AC57,"AT")*100/R57)</f>
        <v>0</v>
      </c>
      <c r="AC57">
        <f>IF(R57=0,0,COUNTIF('2023 FR_imgsummary'!E57:AC57,"AU")*100/R57)</f>
        <v>0</v>
      </c>
      <c r="AD57">
        <f>IF(R57=0,0,COUNTIF('2023 FR_imgsummary'!E57:AC57,"CB")*100/R57)</f>
        <v>0</v>
      </c>
      <c r="AE57">
        <f>IF(R57=0,0,COUNTIF('2023 FR_imgsummary'!E57:AC57,"CN")*100/R57)</f>
        <v>0</v>
      </c>
      <c r="AF57">
        <f>IF(R57=0,0,COUNTIF('2023 FR_imgsummary'!E57:AC57,"CORAL")*100/R57)</f>
        <v>0</v>
      </c>
      <c r="AG57">
        <f>IF(R57=0,0,COUNTIF('2023 FR_imgsummary'!E57:AC57,"CORJU")*100/R57)</f>
        <v>0</v>
      </c>
      <c r="AH57">
        <f>IF(R57=0,0,COUNTIF('2023 FR_imgsummary'!E57:AC57,"DCY")*100/R57)</f>
        <v>0</v>
      </c>
      <c r="AI57">
        <f>IF(R57=0,0,COUNTIF('2023 FR_imgsummary'!E57:AC57,"DST")*100/R57)</f>
        <v>0</v>
      </c>
      <c r="AJ57">
        <f>IF(R57=0,0,COUNTIF('2023 FR_imgsummary'!E57:AC57,"DSO")*100/R57)</f>
        <v>0</v>
      </c>
      <c r="AK57">
        <f>IF(R57=0,0,COUNTIF('2023 FR_imgsummary'!E57:AC57,"DC")*100/R57)</f>
        <v>0</v>
      </c>
      <c r="AL57">
        <f>IF(R57=0,0,COUNTIF('2023 FR_imgsummary'!E57:AC57,"DL")*100/R57)</f>
        <v>0</v>
      </c>
      <c r="AM57">
        <f>IF(R57=0,0,COUNTIF('2023 FR_imgsummary'!E57:AC57,"DS")*100/R57)</f>
        <v>0</v>
      </c>
      <c r="AN57">
        <f>IF(R57=0,0,COUNTIF('2023 FR_imgsummary'!E57:AC57,"EF")*100/R57)</f>
        <v>0</v>
      </c>
      <c r="AO57">
        <f>IF(R57=0,0,COUNTIF('2023 FR_imgsummary'!E57:AC57,"FF")*100/R57)</f>
        <v>0</v>
      </c>
      <c r="AP57">
        <f>IF(R57=0,0,COUNTIF('2023 FR_imgsummary'!E57:AC57,"IS")*100/R57)</f>
        <v>0</v>
      </c>
      <c r="AQ57">
        <f>IF(R57=0,0,COUNTIF('2023 FR_imgsummary'!E57:AC57,"LC")*100/R57)</f>
        <v>0</v>
      </c>
      <c r="AR57">
        <f>IF(R57=0,0,COUNTIF('2023 FR_imgsummary'!E57:AC57,"MD")*100/R57)</f>
        <v>0</v>
      </c>
      <c r="AS57">
        <f>IF(R57=0,0,COUNTIF('2023 FR_imgsummary'!E57:AC57,"MM")*100/R57)</f>
        <v>0</v>
      </c>
      <c r="AT57">
        <f>IF(R57=0,0,COUNTIF('2023 FR_imgsummary'!E57:AC57,"MAR")*100/R57)</f>
        <v>0</v>
      </c>
      <c r="AU57">
        <f>IF(R57=0,0,COUNTIF('2023 FR_imgsummary'!E57:AC57,"MME")*100/R57)</f>
        <v>0</v>
      </c>
      <c r="AV57">
        <f>IF(R57=0,0,COUNTIF('2023 FR_imgsummary'!E57:AC57,"MILA")*100/R57)</f>
        <v>0</v>
      </c>
      <c r="AW57">
        <f>IF(R57=0,0,COUNTIF('2023 FR_imgsummary'!E57:AC57,"MILC")*100/R57)</f>
        <v>0</v>
      </c>
      <c r="AX57">
        <f>IF(R57=0,0,COUNTIF('2023 FR_imgsummary'!E57:AC57,"MILS")*100/R57)</f>
        <v>0</v>
      </c>
      <c r="AY57">
        <f>IF(R57=0,0,COUNTIF('2023 FR_imgsummary'!E57:AC57,"MA")*100/R57)</f>
        <v>0</v>
      </c>
      <c r="AZ57">
        <f>IF(R57=0,0,COUNTIF('2023 FR_imgsummary'!E57:AC57,"MC")*100/R57)</f>
        <v>0</v>
      </c>
      <c r="BA57">
        <f>IF(R57=0,0,COUNTIF('2023 FR_imgsummary'!E57:AC57,"MFAV")*100/R57)</f>
        <v>0</v>
      </c>
      <c r="BB57">
        <f>IF(R57=0,0,COUNTIF('2023 FR_imgsummary'!E57:AC57,"MFRN")*100/R57)</f>
        <v>0</v>
      </c>
      <c r="BC57">
        <f>IF(R57=0,0,COUNTIF('2023 FR_imgsummary'!E57:AC57,"MAN")*100/R57)</f>
        <v>0</v>
      </c>
      <c r="BD57">
        <f>IF(R57=0,0,COUNTIF('2023 FR_imgsummary'!E57:AC57,"MAL")*100/R57)</f>
        <v>0</v>
      </c>
      <c r="BE57">
        <f>IF(R57=0,0,COUNTIF('2023 FR_imgsummary'!E57:AC57,"MDA")*100/R57)</f>
        <v>0</v>
      </c>
      <c r="BF57">
        <f>IF(R57=0,0,COUNTIF('2023 FR_imgsummary'!E57:AC57,"MF")*100/R57)</f>
        <v>0</v>
      </c>
      <c r="BG57">
        <f>IF(R57=0,0,COUNTIF('2023 FR_imgsummary'!E57:AC57,"ML")*100/R57)</f>
        <v>0</v>
      </c>
      <c r="BH57">
        <f>IF(R57=0,0,COUNTIF('2023 FR_imgsummary'!E57:AC57,"OD")*100/R57)</f>
        <v>0</v>
      </c>
      <c r="BI57">
        <f>IF(R57=0,0,COUNTIF('2023 FR_imgsummary'!E57:AC57,"PA")*100/R57)</f>
        <v>0</v>
      </c>
      <c r="BJ57">
        <f>IF(R57=0,0,COUNTIF('2023 FR_imgsummary'!E57:AC57,"PB")*100/R57)</f>
        <v>0</v>
      </c>
      <c r="BK57">
        <f>IF(R57=0,0,COUNTIF('2023 FR_imgsummary'!E57:AC57,"PD")*100/R57)</f>
        <v>0</v>
      </c>
      <c r="BL57">
        <f>IF(R57=0,0,COUNTIF('2023 FR_imgsummary'!E57:AC57,"PF")*100/R57)</f>
        <v>0</v>
      </c>
      <c r="BM57">
        <f>IF(R57=0,0,COUNTIF('2023 FR_imgsummary'!E57:AC57,"PP")*100/R57)</f>
        <v>0</v>
      </c>
      <c r="BN57">
        <f>IF(R57=0,0,COUNTIF('2023 FR_imgsummary'!E57:AC57,"SC")*100/R57)</f>
        <v>0</v>
      </c>
      <c r="BO57">
        <f>IF(R57=0,0,COUNTIF('2023 FR_imgsummary'!E57:AC57,"SL")*100/R57)</f>
        <v>0</v>
      </c>
      <c r="BP57">
        <f>IF(R57=0,0,COUNTIF('2023 FR_imgsummary'!E57:AC57,"SR")*100/R57)</f>
        <v>0</v>
      </c>
      <c r="BQ57">
        <f>IF(R57=0,0,COUNTIF('2023 FR_imgsummary'!E57:AC57,"SS")*100/R57)</f>
        <v>0</v>
      </c>
      <c r="BR57">
        <f>IF(R57=0,0,COUNTIF('2023 FR_imgsummary'!E57:AC57,"SB")*100/R57)</f>
        <v>0</v>
      </c>
      <c r="BS57">
        <f>IF(R57=0,0,COUNTIF('2023 FR_imgsummary'!E57:AC57,"SH")*100/R57)</f>
        <v>0</v>
      </c>
      <c r="BT57">
        <f>IF(R57=0,0,COUNTIF('2023 FR_imgsummary'!E57:AC57,"SM")*100/R57)</f>
        <v>0</v>
      </c>
      <c r="BU57">
        <f>IF(R57=0,0,COUNTIF('2023 FR_imgsummary'!E57:AC57,"TA")*100/R57)</f>
        <v>0</v>
      </c>
      <c r="BW57">
        <f>IF(R57=0,0,COUNTIF('2023 FR_imgsummary'!E57:AC57,"BRI")*100/R57)</f>
        <v>0</v>
      </c>
      <c r="BX57">
        <f>IF(R57=0,0,COUNTIF('2023 FR_imgsummary'!E57:AC57,"ERY")*100/R57)</f>
        <v>0</v>
      </c>
      <c r="BY57">
        <f>IF(R57=0,0,COUNTIF('2023 FR_imgsummary'!E57:AC57,"EUN")*100/R57)</f>
        <v>0</v>
      </c>
      <c r="BZ57">
        <f>IF(R57=0,0,COUNTIF('2023 FR_imgsummary'!E57:AC57,"GORG")*100/R57)</f>
        <v>0</v>
      </c>
      <c r="CA57">
        <f>IF(R57=0,0,COUNTIF('2023 FR_imgsummary'!E57:AC57,"ICIL")*100/R57)</f>
        <v>0</v>
      </c>
      <c r="CB57">
        <f>IF(R57=0,0,COUNTIF('2023 FR_imgsummary'!E57:AC57,"MUR")*100/R57)</f>
        <v>0</v>
      </c>
      <c r="CC57">
        <f>IF(R57=0,0,COUNTIF('2023 FR_imgsummary'!E57:AC57,"MOPS")*100/R57)</f>
        <v>0</v>
      </c>
      <c r="CD57">
        <f>IF(R57=0,0,COUNTIF('2023 FR_imgsummary'!E57:AC57,"PAURA")*100/R57)</f>
        <v>0</v>
      </c>
      <c r="CE57">
        <f>IF(R57=0,0,COUNTIF('2023 FR_imgsummary'!E57:AC57,"PRELA")*100/R57)</f>
        <v>0</v>
      </c>
      <c r="CF57">
        <f>IF(R57=0,0,COUNTIF('2023 FR_imgsummary'!E57:AC57,"PSDP")*100/R57)</f>
        <v>0</v>
      </c>
      <c r="CG57">
        <f>IF(R57=0,0,COUNTIF('2023 FR_imgsummary'!E57:AC57,"PSPT")*100/R57)</f>
        <v>0</v>
      </c>
      <c r="CH57">
        <f>IF(R57=0,0,COUNTIF('2023 FR_imgsummary'!E57:AC57,"PTER")*100/R57)</f>
        <v>0</v>
      </c>
      <c r="CJ57" s="31">
        <f>IF(R57=0,0,COUNTIF('2023 FR_imgsummary'!E57:AC57,"SPO")*100/R57)</f>
        <v>8</v>
      </c>
      <c r="CL57">
        <f>IF(R57=0,0,COUNTIF('2023 FR_imgsummary'!E57:AC57,"PAL")*100/R57)</f>
        <v>0</v>
      </c>
      <c r="CM57">
        <f>IF(R57=0,0,COUNTIF('2023 FR_imgsummary'!E57:AC57,"ZO")*100/R57)</f>
        <v>0</v>
      </c>
      <c r="CO57">
        <f>IF(R57=0,0,COUNTIF('2023 FR_imgsummary'!E57:AC57,"AMP")*100/R57)</f>
        <v>0</v>
      </c>
      <c r="CP57" s="31">
        <f>IF(R57=0,0,COUNTIF('2023 FR_imgsummary'!E57:AC57,"DICT")*100/R57)</f>
        <v>16</v>
      </c>
      <c r="CQ57">
        <f>IF(R57=0,0,COUNTIF('2023 FR_imgsummary'!E57:AC57,"HALI")*100/R57)</f>
        <v>0</v>
      </c>
      <c r="CR57">
        <f>IF(R57=0,0,COUNTIF('2023 FR_imgsummary'!E57:AC57,"LIAG")*100/R57)</f>
        <v>0</v>
      </c>
      <c r="CS57">
        <f>IF(R57=0,0,COUNTIF('2023 FR_imgsummary'!E57:AC57,"LOBO")*100/R57)</f>
        <v>0</v>
      </c>
      <c r="CT57">
        <f>IF(R57=0,0,COUNTIF('2023 FR_imgsummary'!E57:AC57,"MACA")*100/R57)</f>
        <v>0</v>
      </c>
      <c r="CU57">
        <f>IF(R57=0,0,COUNTIF('2023 FR_imgsummary'!E57:AC57,"PAD")*100/R57)</f>
        <v>0</v>
      </c>
      <c r="CV57">
        <f>IF(R57=0,0,COUNTIF('2023 FR_imgsummary'!E57:AC57,"POR")*100/R57)</f>
        <v>0</v>
      </c>
      <c r="CW57">
        <f>IF(R57=0,0,COUNTIF('2023 FR_imgsummary'!E57:AC57,"SARG")*100/R57)</f>
        <v>0</v>
      </c>
      <c r="CX57">
        <f>IF(R57=0,0,COUNTIF('2023 FR_imgsummary'!E57:AC57,"SCHIZ")*100/R57)</f>
        <v>0</v>
      </c>
      <c r="CY57">
        <f>IF(R57=0,0,COUNTIF('2023 FR_imgsummary'!E57:AC57,"STY")*100/R57)</f>
        <v>0</v>
      </c>
      <c r="CZ57">
        <f>IF(R57=0,0,COUNTIF('2023 FR_imgsummary'!E57:AC57,"TURB")*100/R57)</f>
        <v>0</v>
      </c>
      <c r="DA57" s="31">
        <f>IF(R57=0,0,COUNTIF('2023 FR_imgsummary'!E57:AC57,"TURF")*100/R57)</f>
        <v>28</v>
      </c>
      <c r="DB57">
        <f>IF(R57=0,0,COUNTIF('2023 FR_imgsummary'!E57:AC57,"WRAN")*100/R57)</f>
        <v>0</v>
      </c>
      <c r="DD57">
        <f>IF(R57=0,0,COUNTIF('2023 FR_imgsummary'!E57:AC57,"ASC")*100/R57)</f>
        <v>0</v>
      </c>
      <c r="DE57">
        <f>IF(R57=0,0,COUNTIF('2023 FR_imgsummary'!E57:AC57,"O")*100/R57)</f>
        <v>0</v>
      </c>
      <c r="DG57">
        <f>IF(R57=0,0,COUNTIF('2023 FR_imgsummary'!E57:AC57,"DCA")*100/R57)</f>
        <v>0</v>
      </c>
      <c r="DH57">
        <f>IF(R57=0,0,COUNTIF('2023 FR_imgsummary'!E57:AC57,"DG")*100/R57)</f>
        <v>0</v>
      </c>
      <c r="DI57">
        <f>IF(R57=0,0,COUNTIF('2023 FR_imgsummary'!E57:AC57,"ODC")*100/R57)</f>
        <v>0</v>
      </c>
      <c r="DJ57">
        <f>IF(R57=0,0,COUNTIF('2023 FR_imgsummary'!E57:AC57,"RDC")*100/R57)</f>
        <v>0</v>
      </c>
      <c r="DL57">
        <f>IF(R57=0,0,COUNTIF('2023 FR_imgsummary'!E57:AC57,"CALG")*100/R57)</f>
        <v>0</v>
      </c>
      <c r="DN57">
        <f>IF(R57=0,0,COUNTIF('2023 FR_imgsummary'!E57:AC57,"DCOR")*100/R57)</f>
        <v>0</v>
      </c>
      <c r="DP57" s="31">
        <f>IF(R57=0,0,COUNTIF('2023 FR_imgsummary'!E57:AC57,"P")*100/R57)</f>
        <v>4</v>
      </c>
      <c r="DQ57">
        <f>IF(R57=0,0,COUNTIF('2023 FR_imgsummary'!E57:AC57,"R")*100/R57)</f>
        <v>0</v>
      </c>
      <c r="DR57" s="31">
        <f>IF(R57=0,0,COUNTIF('2023 FR_imgsummary'!E57:AC57,"S")*100/R57)</f>
        <v>44</v>
      </c>
      <c r="DT57">
        <f>IF(R57=0,0,COUNTIF('2023 FR_imgsummary'!E57:AC57,"UNK")*100/R57)</f>
        <v>0</v>
      </c>
      <c r="DV57">
        <f>COUNTIF('2023 FR_imgsummary'!E57:AC57,"SHAD")*100/25</f>
        <v>0</v>
      </c>
      <c r="DW57">
        <f>COUNTIF('2023 FR_imgsummary'!E57:AC57,"TAPE")*100/25</f>
        <v>0</v>
      </c>
      <c r="DX57">
        <f>COUNTIF('2023 FR_imgsummary'!E57:AC57,"WAND")*100/25</f>
        <v>0</v>
      </c>
      <c r="DZ57">
        <f>IF(R57=0,0,COUNTIF('2023 FR_imgsummary'!BC57:CA57,"ASP")*100/R57)</f>
        <v>0</v>
      </c>
      <c r="EA57">
        <f>IF(R57=0,0,COUNTIF('2023 FR_imgsummary'!BC57:CA57,"BL")*100/R57)</f>
        <v>0</v>
      </c>
      <c r="EB57">
        <f>IF(R57=0,0,COUNTIF('2023 FR_imgsummary'!BC57:CA57,"BBD")*100/R57)</f>
        <v>0</v>
      </c>
      <c r="EC57">
        <f>IF(R57=0,0,COUNTIF('2023 FR_imgsummary'!BC57:CA57,"OD")*100/R57)</f>
        <v>0</v>
      </c>
      <c r="ED57">
        <f>IF(R57=0,0,COUNTIF('2023 FR_imgsummary'!BC57:CA57,"PLA")*100/R57)</f>
        <v>0</v>
      </c>
      <c r="EE57">
        <f>IF(R57=0,0,COUNTIF('2023 FR_imgsummary'!BC57:CA57,"WBD")*100/R57)</f>
        <v>0</v>
      </c>
      <c r="EF57">
        <f>IF(R57=0,0,COUNTIF('2023 FR_imgsummary'!BC57:CA57,"YBD")*100/R57)</f>
        <v>0</v>
      </c>
    </row>
    <row r="58" spans="1:136" x14ac:dyDescent="0.25">
      <c r="A58">
        <v>56</v>
      </c>
      <c r="B58" t="s">
        <v>162</v>
      </c>
      <c r="F58">
        <f>IF(R58=0,0,COUNTIF('2023 FR_imgsummary'!AD58:BB58,"C")*100/R58)</f>
        <v>0</v>
      </c>
      <c r="G58">
        <f>IF(R58=0,0,COUNTIF('2023 FR_imgsummary'!AD58:BB58,"G")*100/R58)</f>
        <v>0</v>
      </c>
      <c r="H58">
        <f>IF(R58=0,0,COUNTIF('2023 FR_imgsummary'!AD58:BB58,"S")*100/R58)</f>
        <v>0</v>
      </c>
      <c r="I58">
        <f>IF(R58=0,0,COUNTIF('2023 FR_imgsummary'!AD58:BB58,"Z")*100/R58)</f>
        <v>0</v>
      </c>
      <c r="J58" s="31">
        <f>IF(R58=0,0,COUNTIF('2023 FR_imgsummary'!AD58:BB58,"MA")*100/R58)</f>
        <v>16</v>
      </c>
      <c r="K58">
        <f>IF(R58=0,0,COUNTIF('2023 FR_imgsummary'!AD58:BB58,"OL")*100/R58)</f>
        <v>0</v>
      </c>
      <c r="L58">
        <f>IF(R58=0,0,COUNTIF('2023 FR_imgsummary'!AD58:BB58,"DCA")*100/R58)</f>
        <v>0</v>
      </c>
      <c r="M58">
        <f>IF(R58=0,0,COUNTIF('2023 FR_imgsummary'!AD58:BB58,"CA")*100/R58)</f>
        <v>0</v>
      </c>
      <c r="N58">
        <f>IF(R58=0,0,COUNTIF('2023 FR_imgsummary'!AD58:BB58,"DC")*100/R58)</f>
        <v>0</v>
      </c>
      <c r="O58" s="31">
        <f>IF(R58=0,0,COUNTIF('2023 FR_imgsummary'!AD58:BB58,"SPR")*100/R58)</f>
        <v>84</v>
      </c>
      <c r="P58">
        <f>IF(R58=0,0,COUNTIF('2023 FR_imgsummary'!AD58:BB58,"U")*100/R58)</f>
        <v>0</v>
      </c>
      <c r="Q58">
        <f>IF(R58=0,0,COUNTIF('2023 FR_imgsummary'!AD58:BB58,"TWS")*100/R58)</f>
        <v>0</v>
      </c>
      <c r="R58">
        <f>25-COUNTIF('2023 FR_imgsummary'!AD58:BB58,"TWS")</f>
        <v>25</v>
      </c>
      <c r="U58">
        <f>IF(R58=0,0,COUNTIF('2023 FR_imgsummary'!E58:AC58,"AC")*100/R58)</f>
        <v>0</v>
      </c>
      <c r="V58">
        <f>IF(R58=0,0,COUNTIF('2023 FR_imgsummary'!E58:AC58,"AP")*100/R58)</f>
        <v>0</v>
      </c>
      <c r="W58">
        <f>IF(R58=0,0,COUNTIF('2023 FR_imgsummary'!E58:AC58,"APR")*100/R58)</f>
        <v>0</v>
      </c>
      <c r="X58">
        <f>IF(R58=0,0,COUNTIF('2023 FR_imgsummary'!E58:AC58,"AA")*100/R58)</f>
        <v>0</v>
      </c>
      <c r="Y58">
        <f>IF(R58=0,0,COUNTIF('2023 FR_imgsummary'!E58:AC58,"AF")*100/R58)</f>
        <v>0</v>
      </c>
      <c r="Z58">
        <f>IF(R58=0,0,COUNTIF('2023 FR_imgsummary'!E58:AC58,"AG")*100/R58)</f>
        <v>0</v>
      </c>
      <c r="AA58">
        <f>IF(R58=0,0,COUNTIF('2023 FR_imgsummary'!E58:AC58,"AL")*100/R58)</f>
        <v>0</v>
      </c>
      <c r="AB58">
        <f>IF(R58=0,0,COUNTIF('2023 FR_imgsummary'!E58:AC58,"AT")*100/R58)</f>
        <v>0</v>
      </c>
      <c r="AC58">
        <f>IF(R58=0,0,COUNTIF('2023 FR_imgsummary'!E58:AC58,"AU")*100/R58)</f>
        <v>0</v>
      </c>
      <c r="AD58">
        <f>IF(R58=0,0,COUNTIF('2023 FR_imgsummary'!E58:AC58,"CB")*100/R58)</f>
        <v>0</v>
      </c>
      <c r="AE58">
        <f>IF(R58=0,0,COUNTIF('2023 FR_imgsummary'!E58:AC58,"CN")*100/R58)</f>
        <v>0</v>
      </c>
      <c r="AF58">
        <f>IF(R58=0,0,COUNTIF('2023 FR_imgsummary'!E58:AC58,"CORAL")*100/R58)</f>
        <v>0</v>
      </c>
      <c r="AG58">
        <f>IF(R58=0,0,COUNTIF('2023 FR_imgsummary'!E58:AC58,"CORJU")*100/R58)</f>
        <v>0</v>
      </c>
      <c r="AH58">
        <f>IF(R58=0,0,COUNTIF('2023 FR_imgsummary'!E58:AC58,"DCY")*100/R58)</f>
        <v>0</v>
      </c>
      <c r="AI58">
        <f>IF(R58=0,0,COUNTIF('2023 FR_imgsummary'!E58:AC58,"DST")*100/R58)</f>
        <v>0</v>
      </c>
      <c r="AJ58">
        <f>IF(R58=0,0,COUNTIF('2023 FR_imgsummary'!E58:AC58,"DSO")*100/R58)</f>
        <v>0</v>
      </c>
      <c r="AK58">
        <f>IF(R58=0,0,COUNTIF('2023 FR_imgsummary'!E58:AC58,"DC")*100/R58)</f>
        <v>0</v>
      </c>
      <c r="AL58">
        <f>IF(R58=0,0,COUNTIF('2023 FR_imgsummary'!E58:AC58,"DL")*100/R58)</f>
        <v>0</v>
      </c>
      <c r="AM58">
        <f>IF(R58=0,0,COUNTIF('2023 FR_imgsummary'!E58:AC58,"DS")*100/R58)</f>
        <v>0</v>
      </c>
      <c r="AN58">
        <f>IF(R58=0,0,COUNTIF('2023 FR_imgsummary'!E58:AC58,"EF")*100/R58)</f>
        <v>0</v>
      </c>
      <c r="AO58">
        <f>IF(R58=0,0,COUNTIF('2023 FR_imgsummary'!E58:AC58,"FF")*100/R58)</f>
        <v>0</v>
      </c>
      <c r="AP58">
        <f>IF(R58=0,0,COUNTIF('2023 FR_imgsummary'!E58:AC58,"IS")*100/R58)</f>
        <v>0</v>
      </c>
      <c r="AQ58">
        <f>IF(R58=0,0,COUNTIF('2023 FR_imgsummary'!E58:AC58,"LC")*100/R58)</f>
        <v>0</v>
      </c>
      <c r="AR58">
        <f>IF(R58=0,0,COUNTIF('2023 FR_imgsummary'!E58:AC58,"MD")*100/R58)</f>
        <v>0</v>
      </c>
      <c r="AS58">
        <f>IF(R58=0,0,COUNTIF('2023 FR_imgsummary'!E58:AC58,"MM")*100/R58)</f>
        <v>0</v>
      </c>
      <c r="AT58">
        <f>IF(R58=0,0,COUNTIF('2023 FR_imgsummary'!E58:AC58,"MAR")*100/R58)</f>
        <v>0</v>
      </c>
      <c r="AU58">
        <f>IF(R58=0,0,COUNTIF('2023 FR_imgsummary'!E58:AC58,"MME")*100/R58)</f>
        <v>0</v>
      </c>
      <c r="AV58">
        <f>IF(R58=0,0,COUNTIF('2023 FR_imgsummary'!E58:AC58,"MILA")*100/R58)</f>
        <v>0</v>
      </c>
      <c r="AW58">
        <f>IF(R58=0,0,COUNTIF('2023 FR_imgsummary'!E58:AC58,"MILC")*100/R58)</f>
        <v>0</v>
      </c>
      <c r="AX58">
        <f>IF(R58=0,0,COUNTIF('2023 FR_imgsummary'!E58:AC58,"MILS")*100/R58)</f>
        <v>0</v>
      </c>
      <c r="AY58">
        <f>IF(R58=0,0,COUNTIF('2023 FR_imgsummary'!E58:AC58,"MA")*100/R58)</f>
        <v>0</v>
      </c>
      <c r="AZ58">
        <f>IF(R58=0,0,COUNTIF('2023 FR_imgsummary'!E58:AC58,"MC")*100/R58)</f>
        <v>0</v>
      </c>
      <c r="BA58">
        <f>IF(R58=0,0,COUNTIF('2023 FR_imgsummary'!E58:AC58,"MFAV")*100/R58)</f>
        <v>0</v>
      </c>
      <c r="BB58">
        <f>IF(R58=0,0,COUNTIF('2023 FR_imgsummary'!E58:AC58,"MFRN")*100/R58)</f>
        <v>0</v>
      </c>
      <c r="BC58">
        <f>IF(R58=0,0,COUNTIF('2023 FR_imgsummary'!E58:AC58,"MAN")*100/R58)</f>
        <v>0</v>
      </c>
      <c r="BD58">
        <f>IF(R58=0,0,COUNTIF('2023 FR_imgsummary'!E58:AC58,"MAL")*100/R58)</f>
        <v>0</v>
      </c>
      <c r="BE58">
        <f>IF(R58=0,0,COUNTIF('2023 FR_imgsummary'!E58:AC58,"MDA")*100/R58)</f>
        <v>0</v>
      </c>
      <c r="BF58">
        <f>IF(R58=0,0,COUNTIF('2023 FR_imgsummary'!E58:AC58,"MF")*100/R58)</f>
        <v>0</v>
      </c>
      <c r="BG58">
        <f>IF(R58=0,0,COUNTIF('2023 FR_imgsummary'!E58:AC58,"ML")*100/R58)</f>
        <v>0</v>
      </c>
      <c r="BH58">
        <f>IF(R58=0,0,COUNTIF('2023 FR_imgsummary'!E58:AC58,"OD")*100/R58)</f>
        <v>0</v>
      </c>
      <c r="BI58">
        <f>IF(R58=0,0,COUNTIF('2023 FR_imgsummary'!E58:AC58,"PA")*100/R58)</f>
        <v>0</v>
      </c>
      <c r="BJ58">
        <f>IF(R58=0,0,COUNTIF('2023 FR_imgsummary'!E58:AC58,"PB")*100/R58)</f>
        <v>0</v>
      </c>
      <c r="BK58">
        <f>IF(R58=0,0,COUNTIF('2023 FR_imgsummary'!E58:AC58,"PD")*100/R58)</f>
        <v>0</v>
      </c>
      <c r="BL58">
        <f>IF(R58=0,0,COUNTIF('2023 FR_imgsummary'!E58:AC58,"PF")*100/R58)</f>
        <v>0</v>
      </c>
      <c r="BM58">
        <f>IF(R58=0,0,COUNTIF('2023 FR_imgsummary'!E58:AC58,"PP")*100/R58)</f>
        <v>0</v>
      </c>
      <c r="BN58">
        <f>IF(R58=0,0,COUNTIF('2023 FR_imgsummary'!E58:AC58,"SC")*100/R58)</f>
        <v>0</v>
      </c>
      <c r="BO58">
        <f>IF(R58=0,0,COUNTIF('2023 FR_imgsummary'!E58:AC58,"SL")*100/R58)</f>
        <v>0</v>
      </c>
      <c r="BP58">
        <f>IF(R58=0,0,COUNTIF('2023 FR_imgsummary'!E58:AC58,"SR")*100/R58)</f>
        <v>0</v>
      </c>
      <c r="BQ58">
        <f>IF(R58=0,0,COUNTIF('2023 FR_imgsummary'!E58:AC58,"SS")*100/R58)</f>
        <v>0</v>
      </c>
      <c r="BR58">
        <f>IF(R58=0,0,COUNTIF('2023 FR_imgsummary'!E58:AC58,"SB")*100/R58)</f>
        <v>0</v>
      </c>
      <c r="BS58">
        <f>IF(R58=0,0,COUNTIF('2023 FR_imgsummary'!E58:AC58,"SH")*100/R58)</f>
        <v>0</v>
      </c>
      <c r="BT58">
        <f>IF(R58=0,0,COUNTIF('2023 FR_imgsummary'!E58:AC58,"SM")*100/R58)</f>
        <v>0</v>
      </c>
      <c r="BU58">
        <f>IF(R58=0,0,COUNTIF('2023 FR_imgsummary'!E58:AC58,"TA")*100/R58)</f>
        <v>0</v>
      </c>
      <c r="BW58">
        <f>IF(R58=0,0,COUNTIF('2023 FR_imgsummary'!E58:AC58,"BRI")*100/R58)</f>
        <v>0</v>
      </c>
      <c r="BX58">
        <f>IF(R58=0,0,COUNTIF('2023 FR_imgsummary'!E58:AC58,"ERY")*100/R58)</f>
        <v>0</v>
      </c>
      <c r="BY58">
        <f>IF(R58=0,0,COUNTIF('2023 FR_imgsummary'!E58:AC58,"EUN")*100/R58)</f>
        <v>0</v>
      </c>
      <c r="BZ58">
        <f>IF(R58=0,0,COUNTIF('2023 FR_imgsummary'!E58:AC58,"GORG")*100/R58)</f>
        <v>0</v>
      </c>
      <c r="CA58">
        <f>IF(R58=0,0,COUNTIF('2023 FR_imgsummary'!E58:AC58,"ICIL")*100/R58)</f>
        <v>0</v>
      </c>
      <c r="CB58">
        <f>IF(R58=0,0,COUNTIF('2023 FR_imgsummary'!E58:AC58,"MUR")*100/R58)</f>
        <v>0</v>
      </c>
      <c r="CC58">
        <f>IF(R58=0,0,COUNTIF('2023 FR_imgsummary'!E58:AC58,"MOPS")*100/R58)</f>
        <v>0</v>
      </c>
      <c r="CD58">
        <f>IF(R58=0,0,COUNTIF('2023 FR_imgsummary'!E58:AC58,"PAURA")*100/R58)</f>
        <v>0</v>
      </c>
      <c r="CE58">
        <f>IF(R58=0,0,COUNTIF('2023 FR_imgsummary'!E58:AC58,"PRELA")*100/R58)</f>
        <v>0</v>
      </c>
      <c r="CF58">
        <f>IF(R58=0,0,COUNTIF('2023 FR_imgsummary'!E58:AC58,"PSDP")*100/R58)</f>
        <v>0</v>
      </c>
      <c r="CG58">
        <f>IF(R58=0,0,COUNTIF('2023 FR_imgsummary'!E58:AC58,"PSPT")*100/R58)</f>
        <v>0</v>
      </c>
      <c r="CH58">
        <f>IF(R58=0,0,COUNTIF('2023 FR_imgsummary'!E58:AC58,"PTER")*100/R58)</f>
        <v>0</v>
      </c>
      <c r="CJ58">
        <f>IF(R58=0,0,COUNTIF('2023 FR_imgsummary'!E58:AC58,"SPO")*100/R58)</f>
        <v>0</v>
      </c>
      <c r="CL58">
        <f>IF(R58=0,0,COUNTIF('2023 FR_imgsummary'!E58:AC58,"PAL")*100/R58)</f>
        <v>0</v>
      </c>
      <c r="CM58">
        <f>IF(R58=0,0,COUNTIF('2023 FR_imgsummary'!E58:AC58,"ZO")*100/R58)</f>
        <v>0</v>
      </c>
      <c r="CO58">
        <f>IF(R58=0,0,COUNTIF('2023 FR_imgsummary'!E58:AC58,"AMP")*100/R58)</f>
        <v>0</v>
      </c>
      <c r="CP58">
        <f>IF(R58=0,0,COUNTIF('2023 FR_imgsummary'!E58:AC58,"DICT")*100/R58)</f>
        <v>0</v>
      </c>
      <c r="CQ58">
        <f>IF(R58=0,0,COUNTIF('2023 FR_imgsummary'!E58:AC58,"HALI")*100/R58)</f>
        <v>0</v>
      </c>
      <c r="CR58">
        <f>IF(R58=0,0,COUNTIF('2023 FR_imgsummary'!E58:AC58,"LIAG")*100/R58)</f>
        <v>0</v>
      </c>
      <c r="CS58">
        <f>IF(R58=0,0,COUNTIF('2023 FR_imgsummary'!E58:AC58,"LOBO")*100/R58)</f>
        <v>0</v>
      </c>
      <c r="CT58">
        <f>IF(R58=0,0,COUNTIF('2023 FR_imgsummary'!E58:AC58,"MACA")*100/R58)</f>
        <v>0</v>
      </c>
      <c r="CU58">
        <f>IF(R58=0,0,COUNTIF('2023 FR_imgsummary'!E58:AC58,"PAD")*100/R58)</f>
        <v>0</v>
      </c>
      <c r="CV58">
        <f>IF(R58=0,0,COUNTIF('2023 FR_imgsummary'!E58:AC58,"POR")*100/R58)</f>
        <v>0</v>
      </c>
      <c r="CW58">
        <f>IF(R58=0,0,COUNTIF('2023 FR_imgsummary'!E58:AC58,"SARG")*100/R58)</f>
        <v>0</v>
      </c>
      <c r="CX58">
        <f>IF(R58=0,0,COUNTIF('2023 FR_imgsummary'!E58:AC58,"SCHIZ")*100/R58)</f>
        <v>0</v>
      </c>
      <c r="CY58">
        <f>IF(R58=0,0,COUNTIF('2023 FR_imgsummary'!E58:AC58,"STY")*100/R58)</f>
        <v>0</v>
      </c>
      <c r="CZ58">
        <f>IF(R58=0,0,COUNTIF('2023 FR_imgsummary'!E58:AC58,"TURB")*100/R58)</f>
        <v>0</v>
      </c>
      <c r="DA58" s="31">
        <f>IF(R58=0,0,COUNTIF('2023 FR_imgsummary'!E58:AC58,"TURF")*100/R58)</f>
        <v>16</v>
      </c>
      <c r="DB58">
        <f>IF(R58=0,0,COUNTIF('2023 FR_imgsummary'!E58:AC58,"WRAN")*100/R58)</f>
        <v>0</v>
      </c>
      <c r="DD58">
        <f>IF(R58=0,0,COUNTIF('2023 FR_imgsummary'!E58:AC58,"ASC")*100/R58)</f>
        <v>0</v>
      </c>
      <c r="DE58">
        <f>IF(R58=0,0,COUNTIF('2023 FR_imgsummary'!E58:AC58,"O")*100/R58)</f>
        <v>0</v>
      </c>
      <c r="DG58">
        <f>IF(R58=0,0,COUNTIF('2023 FR_imgsummary'!E58:AC58,"DCA")*100/R58)</f>
        <v>0</v>
      </c>
      <c r="DH58">
        <f>IF(R58=0,0,COUNTIF('2023 FR_imgsummary'!E58:AC58,"DG")*100/R58)</f>
        <v>0</v>
      </c>
      <c r="DI58">
        <f>IF(R58=0,0,COUNTIF('2023 FR_imgsummary'!E58:AC58,"ODC")*100/R58)</f>
        <v>0</v>
      </c>
      <c r="DJ58">
        <f>IF(R58=0,0,COUNTIF('2023 FR_imgsummary'!E58:AC58,"RDC")*100/R58)</f>
        <v>0</v>
      </c>
      <c r="DL58">
        <f>IF(R58=0,0,COUNTIF('2023 FR_imgsummary'!E58:AC58,"CALG")*100/R58)</f>
        <v>0</v>
      </c>
      <c r="DN58">
        <f>IF(R58=0,0,COUNTIF('2023 FR_imgsummary'!E58:AC58,"DCOR")*100/R58)</f>
        <v>0</v>
      </c>
      <c r="DP58">
        <f>IF(R58=0,0,COUNTIF('2023 FR_imgsummary'!E58:AC58,"P")*100/R58)</f>
        <v>0</v>
      </c>
      <c r="DQ58">
        <f>IF(R58=0,0,COUNTIF('2023 FR_imgsummary'!E58:AC58,"R")*100/R58)</f>
        <v>0</v>
      </c>
      <c r="DR58" s="31">
        <f>IF(R58=0,0,COUNTIF('2023 FR_imgsummary'!E58:AC58,"S")*100/R58)</f>
        <v>84</v>
      </c>
      <c r="DT58">
        <f>IF(R58=0,0,COUNTIF('2023 FR_imgsummary'!E58:AC58,"UNK")*100/R58)</f>
        <v>0</v>
      </c>
      <c r="DV58">
        <f>COUNTIF('2023 FR_imgsummary'!E58:AC58,"SHAD")*100/25</f>
        <v>0</v>
      </c>
      <c r="DW58">
        <f>COUNTIF('2023 FR_imgsummary'!E58:AC58,"TAPE")*100/25</f>
        <v>0</v>
      </c>
      <c r="DX58">
        <f>COUNTIF('2023 FR_imgsummary'!E58:AC58,"WAND")*100/25</f>
        <v>0</v>
      </c>
      <c r="DZ58">
        <f>IF(R58=0,0,COUNTIF('2023 FR_imgsummary'!BC58:CA58,"ASP")*100/R58)</f>
        <v>0</v>
      </c>
      <c r="EA58">
        <f>IF(R58=0,0,COUNTIF('2023 FR_imgsummary'!BC58:CA58,"BL")*100/R58)</f>
        <v>0</v>
      </c>
      <c r="EB58">
        <f>IF(R58=0,0,COUNTIF('2023 FR_imgsummary'!BC58:CA58,"BBD")*100/R58)</f>
        <v>0</v>
      </c>
      <c r="EC58">
        <f>IF(R58=0,0,COUNTIF('2023 FR_imgsummary'!BC58:CA58,"OD")*100/R58)</f>
        <v>0</v>
      </c>
      <c r="ED58">
        <f>IF(R58=0,0,COUNTIF('2023 FR_imgsummary'!BC58:CA58,"PLA")*100/R58)</f>
        <v>0</v>
      </c>
      <c r="EE58">
        <f>IF(R58=0,0,COUNTIF('2023 FR_imgsummary'!BC58:CA58,"WBD")*100/R58)</f>
        <v>0</v>
      </c>
      <c r="EF58">
        <f>IF(R58=0,0,COUNTIF('2023 FR_imgsummary'!BC58:CA58,"YBD")*100/R58)</f>
        <v>0</v>
      </c>
    </row>
    <row r="59" spans="1:136" x14ac:dyDescent="0.25">
      <c r="A59">
        <v>57</v>
      </c>
      <c r="B59" t="s">
        <v>163</v>
      </c>
      <c r="F59">
        <f>IF(R59=0,0,COUNTIF('2023 FR_imgsummary'!AD59:BB59,"C")*100/R59)</f>
        <v>0</v>
      </c>
      <c r="G59">
        <f>IF(R59=0,0,COUNTIF('2023 FR_imgsummary'!AD59:BB59,"G")*100/R59)</f>
        <v>0</v>
      </c>
      <c r="H59" s="31">
        <f>IF(R59=0,0,COUNTIF('2023 FR_imgsummary'!AD59:BB59,"S")*100/R59)</f>
        <v>4.3478260869565215</v>
      </c>
      <c r="I59">
        <f>IF(R59=0,0,COUNTIF('2023 FR_imgsummary'!AD59:BB59,"Z")*100/R59)</f>
        <v>0</v>
      </c>
      <c r="J59" s="31">
        <f>IF(R59=0,0,COUNTIF('2023 FR_imgsummary'!AD59:BB59,"MA")*100/R59)</f>
        <v>30.434782608695652</v>
      </c>
      <c r="K59">
        <f>IF(R59=0,0,COUNTIF('2023 FR_imgsummary'!AD59:BB59,"OL")*100/R59)</f>
        <v>0</v>
      </c>
      <c r="L59">
        <f>IF(R59=0,0,COUNTIF('2023 FR_imgsummary'!AD59:BB59,"DCA")*100/R59)</f>
        <v>0</v>
      </c>
      <c r="M59">
        <f>IF(R59=0,0,COUNTIF('2023 FR_imgsummary'!AD59:BB59,"CA")*100/R59)</f>
        <v>0</v>
      </c>
      <c r="N59">
        <f>IF(R59=0,0,COUNTIF('2023 FR_imgsummary'!AD59:BB59,"DC")*100/R59)</f>
        <v>0</v>
      </c>
      <c r="O59" s="31">
        <f>IF(R59=0,0,COUNTIF('2023 FR_imgsummary'!AD59:BB59,"SPR")*100/R59)</f>
        <v>65.217391304347828</v>
      </c>
      <c r="P59">
        <f>IF(R59=0,0,COUNTIF('2023 FR_imgsummary'!AD59:BB59,"U")*100/R59)</f>
        <v>0</v>
      </c>
      <c r="Q59" s="31">
        <f>IF(R59=0,0,COUNTIF('2023 FR_imgsummary'!AD59:BB59,"TWS")*100/R59)</f>
        <v>8.695652173913043</v>
      </c>
      <c r="R59">
        <f>25-COUNTIF('2023 FR_imgsummary'!AD59:BB59,"TWS")</f>
        <v>23</v>
      </c>
      <c r="U59">
        <f>IF(R59=0,0,COUNTIF('2023 FR_imgsummary'!E59:AC59,"AC")*100/R59)</f>
        <v>0</v>
      </c>
      <c r="V59">
        <f>IF(R59=0,0,COUNTIF('2023 FR_imgsummary'!E59:AC59,"AP")*100/R59)</f>
        <v>0</v>
      </c>
      <c r="W59">
        <f>IF(R59=0,0,COUNTIF('2023 FR_imgsummary'!E59:AC59,"APR")*100/R59)</f>
        <v>0</v>
      </c>
      <c r="X59">
        <f>IF(R59=0,0,COUNTIF('2023 FR_imgsummary'!E59:AC59,"AA")*100/R59)</f>
        <v>0</v>
      </c>
      <c r="Y59">
        <f>IF(R59=0,0,COUNTIF('2023 FR_imgsummary'!E59:AC59,"AF")*100/R59)</f>
        <v>0</v>
      </c>
      <c r="Z59">
        <f>IF(R59=0,0,COUNTIF('2023 FR_imgsummary'!E59:AC59,"AG")*100/R59)</f>
        <v>0</v>
      </c>
      <c r="AA59">
        <f>IF(R59=0,0,COUNTIF('2023 FR_imgsummary'!E59:AC59,"AL")*100/R59)</f>
        <v>0</v>
      </c>
      <c r="AB59">
        <f>IF(R59=0,0,COUNTIF('2023 FR_imgsummary'!E59:AC59,"AT")*100/R59)</f>
        <v>0</v>
      </c>
      <c r="AC59">
        <f>IF(R59=0,0,COUNTIF('2023 FR_imgsummary'!E59:AC59,"AU")*100/R59)</f>
        <v>0</v>
      </c>
      <c r="AD59">
        <f>IF(R59=0,0,COUNTIF('2023 FR_imgsummary'!E59:AC59,"CB")*100/R59)</f>
        <v>0</v>
      </c>
      <c r="AE59">
        <f>IF(R59=0,0,COUNTIF('2023 FR_imgsummary'!E59:AC59,"CN")*100/R59)</f>
        <v>0</v>
      </c>
      <c r="AF59">
        <f>IF(R59=0,0,COUNTIF('2023 FR_imgsummary'!E59:AC59,"CORAL")*100/R59)</f>
        <v>0</v>
      </c>
      <c r="AG59">
        <f>IF(R59=0,0,COUNTIF('2023 FR_imgsummary'!E59:AC59,"CORJU")*100/R59)</f>
        <v>0</v>
      </c>
      <c r="AH59">
        <f>IF(R59=0,0,COUNTIF('2023 FR_imgsummary'!E59:AC59,"DCY")*100/R59)</f>
        <v>0</v>
      </c>
      <c r="AI59">
        <f>IF(R59=0,0,COUNTIF('2023 FR_imgsummary'!E59:AC59,"DST")*100/R59)</f>
        <v>0</v>
      </c>
      <c r="AJ59">
        <f>IF(R59=0,0,COUNTIF('2023 FR_imgsummary'!E59:AC59,"DSO")*100/R59)</f>
        <v>0</v>
      </c>
      <c r="AK59">
        <f>IF(R59=0,0,COUNTIF('2023 FR_imgsummary'!E59:AC59,"DC")*100/R59)</f>
        <v>0</v>
      </c>
      <c r="AL59">
        <f>IF(R59=0,0,COUNTIF('2023 FR_imgsummary'!E59:AC59,"DL")*100/R59)</f>
        <v>0</v>
      </c>
      <c r="AM59">
        <f>IF(R59=0,0,COUNTIF('2023 FR_imgsummary'!E59:AC59,"DS")*100/R59)</f>
        <v>0</v>
      </c>
      <c r="AN59">
        <f>IF(R59=0,0,COUNTIF('2023 FR_imgsummary'!E59:AC59,"EF")*100/R59)</f>
        <v>0</v>
      </c>
      <c r="AO59">
        <f>IF(R59=0,0,COUNTIF('2023 FR_imgsummary'!E59:AC59,"FF")*100/R59)</f>
        <v>0</v>
      </c>
      <c r="AP59">
        <f>IF(R59=0,0,COUNTIF('2023 FR_imgsummary'!E59:AC59,"IS")*100/R59)</f>
        <v>0</v>
      </c>
      <c r="AQ59">
        <f>IF(R59=0,0,COUNTIF('2023 FR_imgsummary'!E59:AC59,"LC")*100/R59)</f>
        <v>0</v>
      </c>
      <c r="AR59">
        <f>IF(R59=0,0,COUNTIF('2023 FR_imgsummary'!E59:AC59,"MD")*100/R59)</f>
        <v>0</v>
      </c>
      <c r="AS59">
        <f>IF(R59=0,0,COUNTIF('2023 FR_imgsummary'!E59:AC59,"MM")*100/R59)</f>
        <v>0</v>
      </c>
      <c r="AT59">
        <f>IF(R59=0,0,COUNTIF('2023 FR_imgsummary'!E59:AC59,"MAR")*100/R59)</f>
        <v>0</v>
      </c>
      <c r="AU59">
        <f>IF(R59=0,0,COUNTIF('2023 FR_imgsummary'!E59:AC59,"MME")*100/R59)</f>
        <v>0</v>
      </c>
      <c r="AV59">
        <f>IF(R59=0,0,COUNTIF('2023 FR_imgsummary'!E59:AC59,"MILA")*100/R59)</f>
        <v>0</v>
      </c>
      <c r="AW59">
        <f>IF(R59=0,0,COUNTIF('2023 FR_imgsummary'!E59:AC59,"MILC")*100/R59)</f>
        <v>0</v>
      </c>
      <c r="AX59">
        <f>IF(R59=0,0,COUNTIF('2023 FR_imgsummary'!E59:AC59,"MILS")*100/R59)</f>
        <v>0</v>
      </c>
      <c r="AY59">
        <f>IF(R59=0,0,COUNTIF('2023 FR_imgsummary'!E59:AC59,"MA")*100/R59)</f>
        <v>0</v>
      </c>
      <c r="AZ59">
        <f>IF(R59=0,0,COUNTIF('2023 FR_imgsummary'!E59:AC59,"MC")*100/R59)</f>
        <v>0</v>
      </c>
      <c r="BA59">
        <f>IF(R59=0,0,COUNTIF('2023 FR_imgsummary'!E59:AC59,"MFAV")*100/R59)</f>
        <v>0</v>
      </c>
      <c r="BB59">
        <f>IF(R59=0,0,COUNTIF('2023 FR_imgsummary'!E59:AC59,"MFRN")*100/R59)</f>
        <v>0</v>
      </c>
      <c r="BC59">
        <f>IF(R59=0,0,COUNTIF('2023 FR_imgsummary'!E59:AC59,"MAN")*100/R59)</f>
        <v>0</v>
      </c>
      <c r="BD59">
        <f>IF(R59=0,0,COUNTIF('2023 FR_imgsummary'!E59:AC59,"MAL")*100/R59)</f>
        <v>0</v>
      </c>
      <c r="BE59">
        <f>IF(R59=0,0,COUNTIF('2023 FR_imgsummary'!E59:AC59,"MDA")*100/R59)</f>
        <v>0</v>
      </c>
      <c r="BF59">
        <f>IF(R59=0,0,COUNTIF('2023 FR_imgsummary'!E59:AC59,"MF")*100/R59)</f>
        <v>0</v>
      </c>
      <c r="BG59">
        <f>IF(R59=0,0,COUNTIF('2023 FR_imgsummary'!E59:AC59,"ML")*100/R59)</f>
        <v>0</v>
      </c>
      <c r="BH59">
        <f>IF(R59=0,0,COUNTIF('2023 FR_imgsummary'!E59:AC59,"OD")*100/R59)</f>
        <v>0</v>
      </c>
      <c r="BI59">
        <f>IF(R59=0,0,COUNTIF('2023 FR_imgsummary'!E59:AC59,"PA")*100/R59)</f>
        <v>0</v>
      </c>
      <c r="BJ59">
        <f>IF(R59=0,0,COUNTIF('2023 FR_imgsummary'!E59:AC59,"PB")*100/R59)</f>
        <v>0</v>
      </c>
      <c r="BK59">
        <f>IF(R59=0,0,COUNTIF('2023 FR_imgsummary'!E59:AC59,"PD")*100/R59)</f>
        <v>0</v>
      </c>
      <c r="BL59">
        <f>IF(R59=0,0,COUNTIF('2023 FR_imgsummary'!E59:AC59,"PF")*100/R59)</f>
        <v>0</v>
      </c>
      <c r="BM59">
        <f>IF(R59=0,0,COUNTIF('2023 FR_imgsummary'!E59:AC59,"PP")*100/R59)</f>
        <v>0</v>
      </c>
      <c r="BN59">
        <f>IF(R59=0,0,COUNTIF('2023 FR_imgsummary'!E59:AC59,"SC")*100/R59)</f>
        <v>0</v>
      </c>
      <c r="BO59">
        <f>IF(R59=0,0,COUNTIF('2023 FR_imgsummary'!E59:AC59,"SL")*100/R59)</f>
        <v>0</v>
      </c>
      <c r="BP59">
        <f>IF(R59=0,0,COUNTIF('2023 FR_imgsummary'!E59:AC59,"SR")*100/R59)</f>
        <v>0</v>
      </c>
      <c r="BQ59">
        <f>IF(R59=0,0,COUNTIF('2023 FR_imgsummary'!E59:AC59,"SS")*100/R59)</f>
        <v>0</v>
      </c>
      <c r="BR59">
        <f>IF(R59=0,0,COUNTIF('2023 FR_imgsummary'!E59:AC59,"SB")*100/R59)</f>
        <v>0</v>
      </c>
      <c r="BS59">
        <f>IF(R59=0,0,COUNTIF('2023 FR_imgsummary'!E59:AC59,"SH")*100/R59)</f>
        <v>0</v>
      </c>
      <c r="BT59">
        <f>IF(R59=0,0,COUNTIF('2023 FR_imgsummary'!E59:AC59,"SM")*100/R59)</f>
        <v>0</v>
      </c>
      <c r="BU59">
        <f>IF(R59=0,0,COUNTIF('2023 FR_imgsummary'!E59:AC59,"TA")*100/R59)</f>
        <v>0</v>
      </c>
      <c r="BW59">
        <f>IF(R59=0,0,COUNTIF('2023 FR_imgsummary'!E59:AC59,"BRI")*100/R59)</f>
        <v>0</v>
      </c>
      <c r="BX59">
        <f>IF(R59=0,0,COUNTIF('2023 FR_imgsummary'!E59:AC59,"ERY")*100/R59)</f>
        <v>0</v>
      </c>
      <c r="BY59">
        <f>IF(R59=0,0,COUNTIF('2023 FR_imgsummary'!E59:AC59,"EUN")*100/R59)</f>
        <v>0</v>
      </c>
      <c r="BZ59">
        <f>IF(R59=0,0,COUNTIF('2023 FR_imgsummary'!E59:AC59,"GORG")*100/R59)</f>
        <v>0</v>
      </c>
      <c r="CA59">
        <f>IF(R59=0,0,COUNTIF('2023 FR_imgsummary'!E59:AC59,"ICIL")*100/R59)</f>
        <v>0</v>
      </c>
      <c r="CB59">
        <f>IF(R59=0,0,COUNTIF('2023 FR_imgsummary'!E59:AC59,"MUR")*100/R59)</f>
        <v>0</v>
      </c>
      <c r="CC59">
        <f>IF(R59=0,0,COUNTIF('2023 FR_imgsummary'!E59:AC59,"MOPS")*100/R59)</f>
        <v>0</v>
      </c>
      <c r="CD59">
        <f>IF(R59=0,0,COUNTIF('2023 FR_imgsummary'!E59:AC59,"PAURA")*100/R59)</f>
        <v>0</v>
      </c>
      <c r="CE59">
        <f>IF(R59=0,0,COUNTIF('2023 FR_imgsummary'!E59:AC59,"PRELA")*100/R59)</f>
        <v>0</v>
      </c>
      <c r="CF59">
        <f>IF(R59=0,0,COUNTIF('2023 FR_imgsummary'!E59:AC59,"PSDP")*100/R59)</f>
        <v>0</v>
      </c>
      <c r="CG59">
        <f>IF(R59=0,0,COUNTIF('2023 FR_imgsummary'!E59:AC59,"PSPT")*100/R59)</f>
        <v>0</v>
      </c>
      <c r="CH59">
        <f>IF(R59=0,0,COUNTIF('2023 FR_imgsummary'!E59:AC59,"PTER")*100/R59)</f>
        <v>0</v>
      </c>
      <c r="CJ59" s="31">
        <f>IF(R59=0,0,COUNTIF('2023 FR_imgsummary'!E59:AC59,"SPO")*100/R59)</f>
        <v>4.3478260869565215</v>
      </c>
      <c r="CL59">
        <f>IF(R59=0,0,COUNTIF('2023 FR_imgsummary'!E59:AC59,"PAL")*100/R59)</f>
        <v>0</v>
      </c>
      <c r="CM59">
        <f>IF(R59=0,0,COUNTIF('2023 FR_imgsummary'!E59:AC59,"ZO")*100/R59)</f>
        <v>0</v>
      </c>
      <c r="CO59">
        <f>IF(R59=0,0,COUNTIF('2023 FR_imgsummary'!E59:AC59,"AMP")*100/R59)</f>
        <v>0</v>
      </c>
      <c r="CP59" s="31">
        <f>IF(R59=0,0,COUNTIF('2023 FR_imgsummary'!E59:AC59,"DICT")*100/R59)</f>
        <v>13.043478260869565</v>
      </c>
      <c r="CQ59">
        <f>IF(R59=0,0,COUNTIF('2023 FR_imgsummary'!E59:AC59,"HALI")*100/R59)</f>
        <v>0</v>
      </c>
      <c r="CR59">
        <f>IF(R59=0,0,COUNTIF('2023 FR_imgsummary'!E59:AC59,"LIAG")*100/R59)</f>
        <v>0</v>
      </c>
      <c r="CS59">
        <f>IF(R59=0,0,COUNTIF('2023 FR_imgsummary'!E59:AC59,"LOBO")*100/R59)</f>
        <v>0</v>
      </c>
      <c r="CT59">
        <f>IF(R59=0,0,COUNTIF('2023 FR_imgsummary'!E59:AC59,"MACA")*100/R59)</f>
        <v>0</v>
      </c>
      <c r="CU59">
        <f>IF(R59=0,0,COUNTIF('2023 FR_imgsummary'!E59:AC59,"PAD")*100/R59)</f>
        <v>0</v>
      </c>
      <c r="CV59">
        <f>IF(R59=0,0,COUNTIF('2023 FR_imgsummary'!E59:AC59,"POR")*100/R59)</f>
        <v>0</v>
      </c>
      <c r="CW59">
        <f>IF(R59=0,0,COUNTIF('2023 FR_imgsummary'!E59:AC59,"SARG")*100/R59)</f>
        <v>0</v>
      </c>
      <c r="CX59">
        <f>IF(R59=0,0,COUNTIF('2023 FR_imgsummary'!E59:AC59,"SCHIZ")*100/R59)</f>
        <v>0</v>
      </c>
      <c r="CY59">
        <f>IF(R59=0,0,COUNTIF('2023 FR_imgsummary'!E59:AC59,"STY")*100/R59)</f>
        <v>0</v>
      </c>
      <c r="CZ59">
        <f>IF(R59=0,0,COUNTIF('2023 FR_imgsummary'!E59:AC59,"TURB")*100/R59)</f>
        <v>0</v>
      </c>
      <c r="DA59" s="31">
        <f>IF(R59=0,0,COUNTIF('2023 FR_imgsummary'!E59:AC59,"TURF")*100/R59)</f>
        <v>17.391304347826086</v>
      </c>
      <c r="DB59">
        <f>IF(R59=0,0,COUNTIF('2023 FR_imgsummary'!E59:AC59,"WRAN")*100/R59)</f>
        <v>0</v>
      </c>
      <c r="DD59">
        <f>IF(R59=0,0,COUNTIF('2023 FR_imgsummary'!E59:AC59,"ASC")*100/R59)</f>
        <v>0</v>
      </c>
      <c r="DE59">
        <f>IF(R59=0,0,COUNTIF('2023 FR_imgsummary'!E59:AC59,"O")*100/R59)</f>
        <v>0</v>
      </c>
      <c r="DG59">
        <f>IF(R59=0,0,COUNTIF('2023 FR_imgsummary'!E59:AC59,"DCA")*100/R59)</f>
        <v>0</v>
      </c>
      <c r="DH59">
        <f>IF(R59=0,0,COUNTIF('2023 FR_imgsummary'!E59:AC59,"DG")*100/R59)</f>
        <v>0</v>
      </c>
      <c r="DI59">
        <f>IF(R59=0,0,COUNTIF('2023 FR_imgsummary'!E59:AC59,"ODC")*100/R59)</f>
        <v>0</v>
      </c>
      <c r="DJ59">
        <f>IF(R59=0,0,COUNTIF('2023 FR_imgsummary'!E59:AC59,"RDC")*100/R59)</f>
        <v>0</v>
      </c>
      <c r="DL59">
        <f>IF(R59=0,0,COUNTIF('2023 FR_imgsummary'!E59:AC59,"CALG")*100/R59)</f>
        <v>0</v>
      </c>
      <c r="DN59">
        <f>IF(R59=0,0,COUNTIF('2023 FR_imgsummary'!E59:AC59,"DCOR")*100/R59)</f>
        <v>0</v>
      </c>
      <c r="DP59" s="31">
        <f>IF(R59=0,0,COUNTIF('2023 FR_imgsummary'!E59:AC59,"P")*100/R59)</f>
        <v>21.739130434782609</v>
      </c>
      <c r="DQ59">
        <f>IF(R59=0,0,COUNTIF('2023 FR_imgsummary'!E59:AC59,"R")*100/R59)</f>
        <v>0</v>
      </c>
      <c r="DR59" s="31">
        <f>IF(R59=0,0,COUNTIF('2023 FR_imgsummary'!E59:AC59,"S")*100/R59)</f>
        <v>43.478260869565219</v>
      </c>
      <c r="DT59">
        <f>IF(R59=0,0,COUNTIF('2023 FR_imgsummary'!E59:AC59,"UNK")*100/R59)</f>
        <v>0</v>
      </c>
      <c r="DV59">
        <f>COUNTIF('2023 FR_imgsummary'!E59:AC59,"SHAD")*100/25</f>
        <v>0</v>
      </c>
      <c r="DW59" s="31">
        <f>COUNTIF('2023 FR_imgsummary'!E59:AC59,"TAPE")*100/25</f>
        <v>4</v>
      </c>
      <c r="DX59" s="31">
        <f>COUNTIF('2023 FR_imgsummary'!E59:AC59,"WAND")*100/25</f>
        <v>4</v>
      </c>
      <c r="DZ59">
        <f>IF(R59=0,0,COUNTIF('2023 FR_imgsummary'!BC59:CA59,"ASP")*100/R59)</f>
        <v>0</v>
      </c>
      <c r="EA59">
        <f>IF(R59=0,0,COUNTIF('2023 FR_imgsummary'!BC59:CA59,"BL")*100/R59)</f>
        <v>0</v>
      </c>
      <c r="EB59">
        <f>IF(R59=0,0,COUNTIF('2023 FR_imgsummary'!BC59:CA59,"BBD")*100/R59)</f>
        <v>0</v>
      </c>
      <c r="EC59">
        <f>IF(R59=0,0,COUNTIF('2023 FR_imgsummary'!BC59:CA59,"OD")*100/R59)</f>
        <v>0</v>
      </c>
      <c r="ED59">
        <f>IF(R59=0,0,COUNTIF('2023 FR_imgsummary'!BC59:CA59,"PLA")*100/R59)</f>
        <v>0</v>
      </c>
      <c r="EE59">
        <f>IF(R59=0,0,COUNTIF('2023 FR_imgsummary'!BC59:CA59,"WBD")*100/R59)</f>
        <v>0</v>
      </c>
      <c r="EF59">
        <f>IF(R59=0,0,COUNTIF('2023 FR_imgsummary'!BC59:CA59,"YBD")*100/R59)</f>
        <v>0</v>
      </c>
    </row>
    <row r="60" spans="1:136" x14ac:dyDescent="0.25">
      <c r="A60">
        <v>58</v>
      </c>
      <c r="B60" t="s">
        <v>164</v>
      </c>
      <c r="F60" s="31">
        <f>IF(R60=0,0,COUNTIF('2023 FR_imgsummary'!AD60:BB60,"C")*100/R60)</f>
        <v>4</v>
      </c>
      <c r="G60">
        <f>IF(R60=0,0,COUNTIF('2023 FR_imgsummary'!AD60:BB60,"G")*100/R60)</f>
        <v>0</v>
      </c>
      <c r="H60" s="31">
        <f>IF(R60=0,0,COUNTIF('2023 FR_imgsummary'!AD60:BB60,"S")*100/R60)</f>
        <v>4</v>
      </c>
      <c r="I60">
        <f>IF(R60=0,0,COUNTIF('2023 FR_imgsummary'!AD60:BB60,"Z")*100/R60)</f>
        <v>0</v>
      </c>
      <c r="J60" s="31">
        <f>IF(R60=0,0,COUNTIF('2023 FR_imgsummary'!AD60:BB60,"MA")*100/R60)</f>
        <v>24</v>
      </c>
      <c r="K60">
        <f>IF(R60=0,0,COUNTIF('2023 FR_imgsummary'!AD60:BB60,"OL")*100/R60)</f>
        <v>0</v>
      </c>
      <c r="L60">
        <f>IF(R60=0,0,COUNTIF('2023 FR_imgsummary'!AD60:BB60,"DCA")*100/R60)</f>
        <v>0</v>
      </c>
      <c r="M60">
        <f>IF(R60=0,0,COUNTIF('2023 FR_imgsummary'!AD60:BB60,"CA")*100/R60)</f>
        <v>0</v>
      </c>
      <c r="N60">
        <f>IF(R60=0,0,COUNTIF('2023 FR_imgsummary'!AD60:BB60,"DC")*100/R60)</f>
        <v>0</v>
      </c>
      <c r="O60" s="31">
        <f>IF(R60=0,0,COUNTIF('2023 FR_imgsummary'!AD60:BB60,"SPR")*100/R60)</f>
        <v>68</v>
      </c>
      <c r="P60">
        <f>IF(R60=0,0,COUNTIF('2023 FR_imgsummary'!AD60:BB60,"U")*100/R60)</f>
        <v>0</v>
      </c>
      <c r="Q60">
        <f>IF(R60=0,0,COUNTIF('2023 FR_imgsummary'!AD60:BB60,"TWS")*100/R60)</f>
        <v>0</v>
      </c>
      <c r="R60">
        <f>25-COUNTIF('2023 FR_imgsummary'!AD60:BB60,"TWS")</f>
        <v>25</v>
      </c>
      <c r="U60">
        <f>IF(R60=0,0,COUNTIF('2023 FR_imgsummary'!E60:AC60,"AC")*100/R60)</f>
        <v>0</v>
      </c>
      <c r="V60">
        <f>IF(R60=0,0,COUNTIF('2023 FR_imgsummary'!E60:AC60,"AP")*100/R60)</f>
        <v>0</v>
      </c>
      <c r="W60">
        <f>IF(R60=0,0,COUNTIF('2023 FR_imgsummary'!E60:AC60,"APR")*100/R60)</f>
        <v>0</v>
      </c>
      <c r="X60">
        <f>IF(R60=0,0,COUNTIF('2023 FR_imgsummary'!E60:AC60,"AA")*100/R60)</f>
        <v>0</v>
      </c>
      <c r="Y60">
        <f>IF(R60=0,0,COUNTIF('2023 FR_imgsummary'!E60:AC60,"AF")*100/R60)</f>
        <v>0</v>
      </c>
      <c r="Z60">
        <f>IF(R60=0,0,COUNTIF('2023 FR_imgsummary'!E60:AC60,"AG")*100/R60)</f>
        <v>0</v>
      </c>
      <c r="AA60">
        <f>IF(R60=0,0,COUNTIF('2023 FR_imgsummary'!E60:AC60,"AL")*100/R60)</f>
        <v>0</v>
      </c>
      <c r="AB60">
        <f>IF(R60=0,0,COUNTIF('2023 FR_imgsummary'!E60:AC60,"AT")*100/R60)</f>
        <v>0</v>
      </c>
      <c r="AC60">
        <f>IF(R60=0,0,COUNTIF('2023 FR_imgsummary'!E60:AC60,"AU")*100/R60)</f>
        <v>0</v>
      </c>
      <c r="AD60">
        <f>IF(R60=0,0,COUNTIF('2023 FR_imgsummary'!E60:AC60,"CB")*100/R60)</f>
        <v>0</v>
      </c>
      <c r="AE60">
        <f>IF(R60=0,0,COUNTIF('2023 FR_imgsummary'!E60:AC60,"CN")*100/R60)</f>
        <v>0</v>
      </c>
      <c r="AF60">
        <f>IF(R60=0,0,COUNTIF('2023 FR_imgsummary'!E60:AC60,"CORAL")*100/R60)</f>
        <v>0</v>
      </c>
      <c r="AG60">
        <f>IF(R60=0,0,COUNTIF('2023 FR_imgsummary'!E60:AC60,"CORJU")*100/R60)</f>
        <v>0</v>
      </c>
      <c r="AH60">
        <f>IF(R60=0,0,COUNTIF('2023 FR_imgsummary'!E60:AC60,"DCY")*100/R60)</f>
        <v>0</v>
      </c>
      <c r="AI60">
        <f>IF(R60=0,0,COUNTIF('2023 FR_imgsummary'!E60:AC60,"DST")*100/R60)</f>
        <v>0</v>
      </c>
      <c r="AJ60">
        <f>IF(R60=0,0,COUNTIF('2023 FR_imgsummary'!E60:AC60,"DSO")*100/R60)</f>
        <v>0</v>
      </c>
      <c r="AK60">
        <f>IF(R60=0,0,COUNTIF('2023 FR_imgsummary'!E60:AC60,"DC")*100/R60)</f>
        <v>0</v>
      </c>
      <c r="AL60">
        <f>IF(R60=0,0,COUNTIF('2023 FR_imgsummary'!E60:AC60,"DL")*100/R60)</f>
        <v>0</v>
      </c>
      <c r="AM60">
        <f>IF(R60=0,0,COUNTIF('2023 FR_imgsummary'!E60:AC60,"DS")*100/R60)</f>
        <v>0</v>
      </c>
      <c r="AN60">
        <f>IF(R60=0,0,COUNTIF('2023 FR_imgsummary'!E60:AC60,"EF")*100/R60)</f>
        <v>0</v>
      </c>
      <c r="AO60">
        <f>IF(R60=0,0,COUNTIF('2023 FR_imgsummary'!E60:AC60,"FF")*100/R60)</f>
        <v>0</v>
      </c>
      <c r="AP60">
        <f>IF(R60=0,0,COUNTIF('2023 FR_imgsummary'!E60:AC60,"IS")*100/R60)</f>
        <v>0</v>
      </c>
      <c r="AQ60">
        <f>IF(R60=0,0,COUNTIF('2023 FR_imgsummary'!E60:AC60,"LC")*100/R60)</f>
        <v>0</v>
      </c>
      <c r="AR60">
        <f>IF(R60=0,0,COUNTIF('2023 FR_imgsummary'!E60:AC60,"MD")*100/R60)</f>
        <v>0</v>
      </c>
      <c r="AS60">
        <f>IF(R60=0,0,COUNTIF('2023 FR_imgsummary'!E60:AC60,"MM")*100/R60)</f>
        <v>0</v>
      </c>
      <c r="AT60">
        <f>IF(R60=0,0,COUNTIF('2023 FR_imgsummary'!E60:AC60,"MAR")*100/R60)</f>
        <v>0</v>
      </c>
      <c r="AU60">
        <f>IF(R60=0,0,COUNTIF('2023 FR_imgsummary'!E60:AC60,"MME")*100/R60)</f>
        <v>0</v>
      </c>
      <c r="AV60">
        <f>IF(R60=0,0,COUNTIF('2023 FR_imgsummary'!E60:AC60,"MILA")*100/R60)</f>
        <v>0</v>
      </c>
      <c r="AW60">
        <f>IF(R60=0,0,COUNTIF('2023 FR_imgsummary'!E60:AC60,"MILC")*100/R60)</f>
        <v>0</v>
      </c>
      <c r="AX60">
        <f>IF(R60=0,0,COUNTIF('2023 FR_imgsummary'!E60:AC60,"MILS")*100/R60)</f>
        <v>0</v>
      </c>
      <c r="AY60">
        <f>IF(R60=0,0,COUNTIF('2023 FR_imgsummary'!E60:AC60,"MA")*100/R60)</f>
        <v>0</v>
      </c>
      <c r="AZ60">
        <f>IF(R60=0,0,COUNTIF('2023 FR_imgsummary'!E60:AC60,"MC")*100/R60)</f>
        <v>0</v>
      </c>
      <c r="BA60">
        <f>IF(R60=0,0,COUNTIF('2023 FR_imgsummary'!E60:AC60,"MFAV")*100/R60)</f>
        <v>0</v>
      </c>
      <c r="BB60">
        <f>IF(R60=0,0,COUNTIF('2023 FR_imgsummary'!E60:AC60,"MFRN")*100/R60)</f>
        <v>0</v>
      </c>
      <c r="BC60">
        <f>IF(R60=0,0,COUNTIF('2023 FR_imgsummary'!E60:AC60,"MAN")*100/R60)</f>
        <v>0</v>
      </c>
      <c r="BD60">
        <f>IF(R60=0,0,COUNTIF('2023 FR_imgsummary'!E60:AC60,"MAL")*100/R60)</f>
        <v>0</v>
      </c>
      <c r="BE60">
        <f>IF(R60=0,0,COUNTIF('2023 FR_imgsummary'!E60:AC60,"MDA")*100/R60)</f>
        <v>0</v>
      </c>
      <c r="BF60">
        <f>IF(R60=0,0,COUNTIF('2023 FR_imgsummary'!E60:AC60,"MF")*100/R60)</f>
        <v>0</v>
      </c>
      <c r="BG60">
        <f>IF(R60=0,0,COUNTIF('2023 FR_imgsummary'!E60:AC60,"ML")*100/R60)</f>
        <v>0</v>
      </c>
      <c r="BH60">
        <f>IF(R60=0,0,COUNTIF('2023 FR_imgsummary'!E60:AC60,"OD")*100/R60)</f>
        <v>0</v>
      </c>
      <c r="BI60">
        <f>IF(R60=0,0,COUNTIF('2023 FR_imgsummary'!E60:AC60,"PA")*100/R60)</f>
        <v>0</v>
      </c>
      <c r="BJ60">
        <f>IF(R60=0,0,COUNTIF('2023 FR_imgsummary'!E60:AC60,"PB")*100/R60)</f>
        <v>0</v>
      </c>
      <c r="BK60">
        <f>IF(R60=0,0,COUNTIF('2023 FR_imgsummary'!E60:AC60,"PD")*100/R60)</f>
        <v>0</v>
      </c>
      <c r="BL60">
        <f>IF(R60=0,0,COUNTIF('2023 FR_imgsummary'!E60:AC60,"PF")*100/R60)</f>
        <v>0</v>
      </c>
      <c r="BM60">
        <f>IF(R60=0,0,COUNTIF('2023 FR_imgsummary'!E60:AC60,"PP")*100/R60)</f>
        <v>0</v>
      </c>
      <c r="BN60">
        <f>IF(R60=0,0,COUNTIF('2023 FR_imgsummary'!E60:AC60,"SC")*100/R60)</f>
        <v>0</v>
      </c>
      <c r="BO60">
        <f>IF(R60=0,0,COUNTIF('2023 FR_imgsummary'!E60:AC60,"SL")*100/R60)</f>
        <v>0</v>
      </c>
      <c r="BP60">
        <f>IF(R60=0,0,COUNTIF('2023 FR_imgsummary'!E60:AC60,"SR")*100/R60)</f>
        <v>0</v>
      </c>
      <c r="BQ60" s="31">
        <f>IF(R60=0,0,COUNTIF('2023 FR_imgsummary'!E60:AC60,"SS")*100/R60)</f>
        <v>4</v>
      </c>
      <c r="BR60">
        <f>IF(R60=0,0,COUNTIF('2023 FR_imgsummary'!E60:AC60,"SB")*100/R60)</f>
        <v>0</v>
      </c>
      <c r="BS60">
        <f>IF(R60=0,0,COUNTIF('2023 FR_imgsummary'!E60:AC60,"SH")*100/R60)</f>
        <v>0</v>
      </c>
      <c r="BT60">
        <f>IF(R60=0,0,COUNTIF('2023 FR_imgsummary'!E60:AC60,"SM")*100/R60)</f>
        <v>0</v>
      </c>
      <c r="BU60">
        <f>IF(R60=0,0,COUNTIF('2023 FR_imgsummary'!E60:AC60,"TA")*100/R60)</f>
        <v>0</v>
      </c>
      <c r="BW60">
        <f>IF(R60=0,0,COUNTIF('2023 FR_imgsummary'!E60:AC60,"BRI")*100/R60)</f>
        <v>0</v>
      </c>
      <c r="BX60">
        <f>IF(R60=0,0,COUNTIF('2023 FR_imgsummary'!E60:AC60,"ERY")*100/R60)</f>
        <v>0</v>
      </c>
      <c r="BY60">
        <f>IF(R60=0,0,COUNTIF('2023 FR_imgsummary'!E60:AC60,"EUN")*100/R60)</f>
        <v>0</v>
      </c>
      <c r="BZ60">
        <f>IF(R60=0,0,COUNTIF('2023 FR_imgsummary'!E60:AC60,"GORG")*100/R60)</f>
        <v>0</v>
      </c>
      <c r="CA60">
        <f>IF(R60=0,0,COUNTIF('2023 FR_imgsummary'!E60:AC60,"ICIL")*100/R60)</f>
        <v>0</v>
      </c>
      <c r="CB60">
        <f>IF(R60=0,0,COUNTIF('2023 FR_imgsummary'!E60:AC60,"MUR")*100/R60)</f>
        <v>0</v>
      </c>
      <c r="CC60">
        <f>IF(R60=0,0,COUNTIF('2023 FR_imgsummary'!E60:AC60,"MOPS")*100/R60)</f>
        <v>0</v>
      </c>
      <c r="CD60">
        <f>IF(R60=0,0,COUNTIF('2023 FR_imgsummary'!E60:AC60,"PAURA")*100/R60)</f>
        <v>0</v>
      </c>
      <c r="CE60">
        <f>IF(R60=0,0,COUNTIF('2023 FR_imgsummary'!E60:AC60,"PRELA")*100/R60)</f>
        <v>0</v>
      </c>
      <c r="CF60">
        <f>IF(R60=0,0,COUNTIF('2023 FR_imgsummary'!E60:AC60,"PSDP")*100/R60)</f>
        <v>0</v>
      </c>
      <c r="CG60">
        <f>IF(R60=0,0,COUNTIF('2023 FR_imgsummary'!E60:AC60,"PSPT")*100/R60)</f>
        <v>0</v>
      </c>
      <c r="CH60">
        <f>IF(R60=0,0,COUNTIF('2023 FR_imgsummary'!E60:AC60,"PTER")*100/R60)</f>
        <v>0</v>
      </c>
      <c r="CJ60" s="31">
        <f>IF(R60=0,0,COUNTIF('2023 FR_imgsummary'!E60:AC60,"SPO")*100/R60)</f>
        <v>4</v>
      </c>
      <c r="CL60">
        <f>IF(R60=0,0,COUNTIF('2023 FR_imgsummary'!E60:AC60,"PAL")*100/R60)</f>
        <v>0</v>
      </c>
      <c r="CM60">
        <f>IF(R60=0,0,COUNTIF('2023 FR_imgsummary'!E60:AC60,"ZO")*100/R60)</f>
        <v>0</v>
      </c>
      <c r="CO60">
        <f>IF(R60=0,0,COUNTIF('2023 FR_imgsummary'!E60:AC60,"AMP")*100/R60)</f>
        <v>0</v>
      </c>
      <c r="CP60" s="31">
        <f>IF(R60=0,0,COUNTIF('2023 FR_imgsummary'!E60:AC60,"DICT")*100/R60)</f>
        <v>16</v>
      </c>
      <c r="CQ60">
        <f>IF(R60=0,0,COUNTIF('2023 FR_imgsummary'!E60:AC60,"HALI")*100/R60)</f>
        <v>0</v>
      </c>
      <c r="CR60">
        <f>IF(R60=0,0,COUNTIF('2023 FR_imgsummary'!E60:AC60,"LIAG")*100/R60)</f>
        <v>0</v>
      </c>
      <c r="CS60">
        <f>IF(R60=0,0,COUNTIF('2023 FR_imgsummary'!E60:AC60,"LOBO")*100/R60)</f>
        <v>0</v>
      </c>
      <c r="CT60">
        <f>IF(R60=0,0,COUNTIF('2023 FR_imgsummary'!E60:AC60,"MACA")*100/R60)</f>
        <v>0</v>
      </c>
      <c r="CU60">
        <f>IF(R60=0,0,COUNTIF('2023 FR_imgsummary'!E60:AC60,"PAD")*100/R60)</f>
        <v>0</v>
      </c>
      <c r="CV60">
        <f>IF(R60=0,0,COUNTIF('2023 FR_imgsummary'!E60:AC60,"POR")*100/R60)</f>
        <v>0</v>
      </c>
      <c r="CW60">
        <f>IF(R60=0,0,COUNTIF('2023 FR_imgsummary'!E60:AC60,"SARG")*100/R60)</f>
        <v>0</v>
      </c>
      <c r="CX60">
        <f>IF(R60=0,0,COUNTIF('2023 FR_imgsummary'!E60:AC60,"SCHIZ")*100/R60)</f>
        <v>0</v>
      </c>
      <c r="CY60">
        <f>IF(R60=0,0,COUNTIF('2023 FR_imgsummary'!E60:AC60,"STY")*100/R60)</f>
        <v>0</v>
      </c>
      <c r="CZ60">
        <f>IF(R60=0,0,COUNTIF('2023 FR_imgsummary'!E60:AC60,"TURB")*100/R60)</f>
        <v>0</v>
      </c>
      <c r="DA60" s="31">
        <f>IF(R60=0,0,COUNTIF('2023 FR_imgsummary'!E60:AC60,"TURF")*100/R60)</f>
        <v>8</v>
      </c>
      <c r="DB60">
        <f>IF(R60=0,0,COUNTIF('2023 FR_imgsummary'!E60:AC60,"WRAN")*100/R60)</f>
        <v>0</v>
      </c>
      <c r="DD60">
        <f>IF(R60=0,0,COUNTIF('2023 FR_imgsummary'!E60:AC60,"ASC")*100/R60)</f>
        <v>0</v>
      </c>
      <c r="DE60">
        <f>IF(R60=0,0,COUNTIF('2023 FR_imgsummary'!E60:AC60,"O")*100/R60)</f>
        <v>0</v>
      </c>
      <c r="DG60">
        <f>IF(R60=0,0,COUNTIF('2023 FR_imgsummary'!E60:AC60,"DCA")*100/R60)</f>
        <v>0</v>
      </c>
      <c r="DH60">
        <f>IF(R60=0,0,COUNTIF('2023 FR_imgsummary'!E60:AC60,"DG")*100/R60)</f>
        <v>0</v>
      </c>
      <c r="DI60">
        <f>IF(R60=0,0,COUNTIF('2023 FR_imgsummary'!E60:AC60,"ODC")*100/R60)</f>
        <v>0</v>
      </c>
      <c r="DJ60">
        <f>IF(R60=0,0,COUNTIF('2023 FR_imgsummary'!E60:AC60,"RDC")*100/R60)</f>
        <v>0</v>
      </c>
      <c r="DL60">
        <f>IF(R60=0,0,COUNTIF('2023 FR_imgsummary'!E60:AC60,"CALG")*100/R60)</f>
        <v>0</v>
      </c>
      <c r="DN60">
        <f>IF(R60=0,0,COUNTIF('2023 FR_imgsummary'!E60:AC60,"DCOR")*100/R60)</f>
        <v>0</v>
      </c>
      <c r="DP60">
        <f>IF(R60=0,0,COUNTIF('2023 FR_imgsummary'!E60:AC60,"P")*100/R60)</f>
        <v>0</v>
      </c>
      <c r="DQ60">
        <f>IF(R60=0,0,COUNTIF('2023 FR_imgsummary'!E60:AC60,"R")*100/R60)</f>
        <v>0</v>
      </c>
      <c r="DR60" s="31">
        <f>IF(R60=0,0,COUNTIF('2023 FR_imgsummary'!E60:AC60,"S")*100/R60)</f>
        <v>68</v>
      </c>
      <c r="DT60">
        <f>IF(R60=0,0,COUNTIF('2023 FR_imgsummary'!E60:AC60,"UNK")*100/R60)</f>
        <v>0</v>
      </c>
      <c r="DV60">
        <f>COUNTIF('2023 FR_imgsummary'!E60:AC60,"SHAD")*100/25</f>
        <v>0</v>
      </c>
      <c r="DW60">
        <f>COUNTIF('2023 FR_imgsummary'!E60:AC60,"TAPE")*100/25</f>
        <v>0</v>
      </c>
      <c r="DX60">
        <f>COUNTIF('2023 FR_imgsummary'!E60:AC60,"WAND")*100/25</f>
        <v>0</v>
      </c>
      <c r="DZ60">
        <f>IF(R60=0,0,COUNTIF('2023 FR_imgsummary'!BC60:CA60,"ASP")*100/R60)</f>
        <v>0</v>
      </c>
      <c r="EA60">
        <f>IF(R60=0,0,COUNTIF('2023 FR_imgsummary'!BC60:CA60,"BL")*100/R60)</f>
        <v>0</v>
      </c>
      <c r="EB60">
        <f>IF(R60=0,0,COUNTIF('2023 FR_imgsummary'!BC60:CA60,"BBD")*100/R60)</f>
        <v>0</v>
      </c>
      <c r="EC60">
        <f>IF(R60=0,0,COUNTIF('2023 FR_imgsummary'!BC60:CA60,"OD")*100/R60)</f>
        <v>0</v>
      </c>
      <c r="ED60">
        <f>IF(R60=0,0,COUNTIF('2023 FR_imgsummary'!BC60:CA60,"PLA")*100/R60)</f>
        <v>0</v>
      </c>
      <c r="EE60">
        <f>IF(R60=0,0,COUNTIF('2023 FR_imgsummary'!BC60:CA60,"WBD")*100/R60)</f>
        <v>0</v>
      </c>
      <c r="EF60">
        <f>IF(R60=0,0,COUNTIF('2023 FR_imgsummary'!BC60:CA60,"YBD")*100/R60)</f>
        <v>0</v>
      </c>
    </row>
    <row r="61" spans="1:136" x14ac:dyDescent="0.25">
      <c r="A61">
        <v>59</v>
      </c>
      <c r="B61" t="s">
        <v>165</v>
      </c>
      <c r="F61" s="31">
        <f>IF(R61=0,0,COUNTIF('2023 FR_imgsummary'!AD61:BB61,"C")*100/R61)</f>
        <v>12.5</v>
      </c>
      <c r="G61">
        <f>IF(R61=0,0,COUNTIF('2023 FR_imgsummary'!AD61:BB61,"G")*100/R61)</f>
        <v>0</v>
      </c>
      <c r="H61">
        <f>IF(R61=0,0,COUNTIF('2023 FR_imgsummary'!AD61:BB61,"S")*100/R61)</f>
        <v>0</v>
      </c>
      <c r="I61">
        <f>IF(R61=0,0,COUNTIF('2023 FR_imgsummary'!AD61:BB61,"Z")*100/R61)</f>
        <v>0</v>
      </c>
      <c r="J61" s="31">
        <f>IF(R61=0,0,COUNTIF('2023 FR_imgsummary'!AD61:BB61,"MA")*100/R61)</f>
        <v>50</v>
      </c>
      <c r="K61">
        <f>IF(R61=0,0,COUNTIF('2023 FR_imgsummary'!AD61:BB61,"OL")*100/R61)</f>
        <v>0</v>
      </c>
      <c r="L61">
        <f>IF(R61=0,0,COUNTIF('2023 FR_imgsummary'!AD61:BB61,"DCA")*100/R61)</f>
        <v>0</v>
      </c>
      <c r="M61">
        <f>IF(R61=0,0,COUNTIF('2023 FR_imgsummary'!AD61:BB61,"CA")*100/R61)</f>
        <v>0</v>
      </c>
      <c r="N61">
        <f>IF(R61=0,0,COUNTIF('2023 FR_imgsummary'!AD61:BB61,"DC")*100/R61)</f>
        <v>0</v>
      </c>
      <c r="O61" s="31">
        <f>IF(R61=0,0,COUNTIF('2023 FR_imgsummary'!AD61:BB61,"SPR")*100/R61)</f>
        <v>37.5</v>
      </c>
      <c r="P61">
        <f>IF(R61=0,0,COUNTIF('2023 FR_imgsummary'!AD61:BB61,"U")*100/R61)</f>
        <v>0</v>
      </c>
      <c r="Q61" s="31">
        <f>IF(R61=0,0,COUNTIF('2023 FR_imgsummary'!AD61:BB61,"TWS")*100/R61)</f>
        <v>4.166666666666667</v>
      </c>
      <c r="R61">
        <f>25-COUNTIF('2023 FR_imgsummary'!AD61:BB61,"TWS")</f>
        <v>24</v>
      </c>
      <c r="U61">
        <f>IF(R61=0,0,COUNTIF('2023 FR_imgsummary'!E61:AC61,"AC")*100/R61)</f>
        <v>0</v>
      </c>
      <c r="V61">
        <f>IF(R61=0,0,COUNTIF('2023 FR_imgsummary'!E61:AC61,"AP")*100/R61)</f>
        <v>0</v>
      </c>
      <c r="W61">
        <f>IF(R61=0,0,COUNTIF('2023 FR_imgsummary'!E61:AC61,"APR")*100/R61)</f>
        <v>0</v>
      </c>
      <c r="X61">
        <f>IF(R61=0,0,COUNTIF('2023 FR_imgsummary'!E61:AC61,"AA")*100/R61)</f>
        <v>0</v>
      </c>
      <c r="Y61">
        <f>IF(R61=0,0,COUNTIF('2023 FR_imgsummary'!E61:AC61,"AF")*100/R61)</f>
        <v>0</v>
      </c>
      <c r="Z61">
        <f>IF(R61=0,0,COUNTIF('2023 FR_imgsummary'!E61:AC61,"AG")*100/R61)</f>
        <v>0</v>
      </c>
      <c r="AA61">
        <f>IF(R61=0,0,COUNTIF('2023 FR_imgsummary'!E61:AC61,"AL")*100/R61)</f>
        <v>0</v>
      </c>
      <c r="AB61">
        <f>IF(R61=0,0,COUNTIF('2023 FR_imgsummary'!E61:AC61,"AT")*100/R61)</f>
        <v>0</v>
      </c>
      <c r="AC61">
        <f>IF(R61=0,0,COUNTIF('2023 FR_imgsummary'!E61:AC61,"AU")*100/R61)</f>
        <v>0</v>
      </c>
      <c r="AD61">
        <f>IF(R61=0,0,COUNTIF('2023 FR_imgsummary'!E61:AC61,"CB")*100/R61)</f>
        <v>0</v>
      </c>
      <c r="AE61">
        <f>IF(R61=0,0,COUNTIF('2023 FR_imgsummary'!E61:AC61,"CN")*100/R61)</f>
        <v>0</v>
      </c>
      <c r="AF61">
        <f>IF(R61=0,0,COUNTIF('2023 FR_imgsummary'!E61:AC61,"CORAL")*100/R61)</f>
        <v>0</v>
      </c>
      <c r="AG61">
        <f>IF(R61=0,0,COUNTIF('2023 FR_imgsummary'!E61:AC61,"CORJU")*100/R61)</f>
        <v>0</v>
      </c>
      <c r="AH61">
        <f>IF(R61=0,0,COUNTIF('2023 FR_imgsummary'!E61:AC61,"DCY")*100/R61)</f>
        <v>0</v>
      </c>
      <c r="AI61">
        <f>IF(R61=0,0,COUNTIF('2023 FR_imgsummary'!E61:AC61,"DST")*100/R61)</f>
        <v>0</v>
      </c>
      <c r="AJ61">
        <f>IF(R61=0,0,COUNTIF('2023 FR_imgsummary'!E61:AC61,"DSO")*100/R61)</f>
        <v>0</v>
      </c>
      <c r="AK61">
        <f>IF(R61=0,0,COUNTIF('2023 FR_imgsummary'!E61:AC61,"DC")*100/R61)</f>
        <v>0</v>
      </c>
      <c r="AL61">
        <f>IF(R61=0,0,COUNTIF('2023 FR_imgsummary'!E61:AC61,"DL")*100/R61)</f>
        <v>0</v>
      </c>
      <c r="AM61">
        <f>IF(R61=0,0,COUNTIF('2023 FR_imgsummary'!E61:AC61,"DS")*100/R61)</f>
        <v>0</v>
      </c>
      <c r="AN61">
        <f>IF(R61=0,0,COUNTIF('2023 FR_imgsummary'!E61:AC61,"EF")*100/R61)</f>
        <v>0</v>
      </c>
      <c r="AO61">
        <f>IF(R61=0,0,COUNTIF('2023 FR_imgsummary'!E61:AC61,"FF")*100/R61)</f>
        <v>0</v>
      </c>
      <c r="AP61">
        <f>IF(R61=0,0,COUNTIF('2023 FR_imgsummary'!E61:AC61,"IS")*100/R61)</f>
        <v>0</v>
      </c>
      <c r="AQ61">
        <f>IF(R61=0,0,COUNTIF('2023 FR_imgsummary'!E61:AC61,"LC")*100/R61)</f>
        <v>0</v>
      </c>
      <c r="AR61">
        <f>IF(R61=0,0,COUNTIF('2023 FR_imgsummary'!E61:AC61,"MD")*100/R61)</f>
        <v>0</v>
      </c>
      <c r="AS61">
        <f>IF(R61=0,0,COUNTIF('2023 FR_imgsummary'!E61:AC61,"MM")*100/R61)</f>
        <v>0</v>
      </c>
      <c r="AT61">
        <f>IF(R61=0,0,COUNTIF('2023 FR_imgsummary'!E61:AC61,"MAR")*100/R61)</f>
        <v>0</v>
      </c>
      <c r="AU61">
        <f>IF(R61=0,0,COUNTIF('2023 FR_imgsummary'!E61:AC61,"MME")*100/R61)</f>
        <v>0</v>
      </c>
      <c r="AV61">
        <f>IF(R61=0,0,COUNTIF('2023 FR_imgsummary'!E61:AC61,"MILA")*100/R61)</f>
        <v>0</v>
      </c>
      <c r="AW61" s="31">
        <f>IF(R61=0,0,COUNTIF('2023 FR_imgsummary'!E61:AC61,"MILC")*100/R61)</f>
        <v>4.166666666666667</v>
      </c>
      <c r="AX61" s="31">
        <f>IF(R61=0,0,COUNTIF('2023 FR_imgsummary'!E61:AC61,"MILS")*100/R61)</f>
        <v>8.3333333333333339</v>
      </c>
      <c r="AY61">
        <f>IF(R61=0,0,COUNTIF('2023 FR_imgsummary'!E61:AC61,"MA")*100/R61)</f>
        <v>0</v>
      </c>
      <c r="AZ61">
        <f>IF(R61=0,0,COUNTIF('2023 FR_imgsummary'!E61:AC61,"MC")*100/R61)</f>
        <v>0</v>
      </c>
      <c r="BA61">
        <f>IF(R61=0,0,COUNTIF('2023 FR_imgsummary'!E61:AC61,"MFAV")*100/R61)</f>
        <v>0</v>
      </c>
      <c r="BB61">
        <f>IF(R61=0,0,COUNTIF('2023 FR_imgsummary'!E61:AC61,"MFRN")*100/R61)</f>
        <v>0</v>
      </c>
      <c r="BC61">
        <f>IF(R61=0,0,COUNTIF('2023 FR_imgsummary'!E61:AC61,"MAN")*100/R61)</f>
        <v>0</v>
      </c>
      <c r="BD61">
        <f>IF(R61=0,0,COUNTIF('2023 FR_imgsummary'!E61:AC61,"MAL")*100/R61)</f>
        <v>0</v>
      </c>
      <c r="BE61">
        <f>IF(R61=0,0,COUNTIF('2023 FR_imgsummary'!E61:AC61,"MDA")*100/R61)</f>
        <v>0</v>
      </c>
      <c r="BF61">
        <f>IF(R61=0,0,COUNTIF('2023 FR_imgsummary'!E61:AC61,"MF")*100/R61)</f>
        <v>0</v>
      </c>
      <c r="BG61">
        <f>IF(R61=0,0,COUNTIF('2023 FR_imgsummary'!E61:AC61,"ML")*100/R61)</f>
        <v>0</v>
      </c>
      <c r="BH61">
        <f>IF(R61=0,0,COUNTIF('2023 FR_imgsummary'!E61:AC61,"OD")*100/R61)</f>
        <v>0</v>
      </c>
      <c r="BI61">
        <f>IF(R61=0,0,COUNTIF('2023 FR_imgsummary'!E61:AC61,"PA")*100/R61)</f>
        <v>0</v>
      </c>
      <c r="BJ61">
        <f>IF(R61=0,0,COUNTIF('2023 FR_imgsummary'!E61:AC61,"PB")*100/R61)</f>
        <v>0</v>
      </c>
      <c r="BK61">
        <f>IF(R61=0,0,COUNTIF('2023 FR_imgsummary'!E61:AC61,"PD")*100/R61)</f>
        <v>0</v>
      </c>
      <c r="BL61">
        <f>IF(R61=0,0,COUNTIF('2023 FR_imgsummary'!E61:AC61,"PF")*100/R61)</f>
        <v>0</v>
      </c>
      <c r="BM61">
        <f>IF(R61=0,0,COUNTIF('2023 FR_imgsummary'!E61:AC61,"PP")*100/R61)</f>
        <v>0</v>
      </c>
      <c r="BN61">
        <f>IF(R61=0,0,COUNTIF('2023 FR_imgsummary'!E61:AC61,"SC")*100/R61)</f>
        <v>0</v>
      </c>
      <c r="BO61">
        <f>IF(R61=0,0,COUNTIF('2023 FR_imgsummary'!E61:AC61,"SL")*100/R61)</f>
        <v>0</v>
      </c>
      <c r="BP61">
        <f>IF(R61=0,0,COUNTIF('2023 FR_imgsummary'!E61:AC61,"SR")*100/R61)</f>
        <v>0</v>
      </c>
      <c r="BQ61">
        <f>IF(R61=0,0,COUNTIF('2023 FR_imgsummary'!E61:AC61,"SS")*100/R61)</f>
        <v>0</v>
      </c>
      <c r="BR61">
        <f>IF(R61=0,0,COUNTIF('2023 FR_imgsummary'!E61:AC61,"SB")*100/R61)</f>
        <v>0</v>
      </c>
      <c r="BS61">
        <f>IF(R61=0,0,COUNTIF('2023 FR_imgsummary'!E61:AC61,"SH")*100/R61)</f>
        <v>0</v>
      </c>
      <c r="BT61">
        <f>IF(R61=0,0,COUNTIF('2023 FR_imgsummary'!E61:AC61,"SM")*100/R61)</f>
        <v>0</v>
      </c>
      <c r="BU61">
        <f>IF(R61=0,0,COUNTIF('2023 FR_imgsummary'!E61:AC61,"TA")*100/R61)</f>
        <v>0</v>
      </c>
      <c r="BW61">
        <f>IF(R61=0,0,COUNTIF('2023 FR_imgsummary'!E61:AC61,"BRI")*100/R61)</f>
        <v>0</v>
      </c>
      <c r="BX61">
        <f>IF(R61=0,0,COUNTIF('2023 FR_imgsummary'!E61:AC61,"ERY")*100/R61)</f>
        <v>0</v>
      </c>
      <c r="BY61">
        <f>IF(R61=0,0,COUNTIF('2023 FR_imgsummary'!E61:AC61,"EUN")*100/R61)</f>
        <v>0</v>
      </c>
      <c r="BZ61">
        <f>IF(R61=0,0,COUNTIF('2023 FR_imgsummary'!E61:AC61,"GORG")*100/R61)</f>
        <v>0</v>
      </c>
      <c r="CA61">
        <f>IF(R61=0,0,COUNTIF('2023 FR_imgsummary'!E61:AC61,"ICIL")*100/R61)</f>
        <v>0</v>
      </c>
      <c r="CB61">
        <f>IF(R61=0,0,COUNTIF('2023 FR_imgsummary'!E61:AC61,"MUR")*100/R61)</f>
        <v>0</v>
      </c>
      <c r="CC61">
        <f>IF(R61=0,0,COUNTIF('2023 FR_imgsummary'!E61:AC61,"MOPS")*100/R61)</f>
        <v>0</v>
      </c>
      <c r="CD61">
        <f>IF(R61=0,0,COUNTIF('2023 FR_imgsummary'!E61:AC61,"PAURA")*100/R61)</f>
        <v>0</v>
      </c>
      <c r="CE61">
        <f>IF(R61=0,0,COUNTIF('2023 FR_imgsummary'!E61:AC61,"PRELA")*100/R61)</f>
        <v>0</v>
      </c>
      <c r="CF61">
        <f>IF(R61=0,0,COUNTIF('2023 FR_imgsummary'!E61:AC61,"PSDP")*100/R61)</f>
        <v>0</v>
      </c>
      <c r="CG61">
        <f>IF(R61=0,0,COUNTIF('2023 FR_imgsummary'!E61:AC61,"PSPT")*100/R61)</f>
        <v>0</v>
      </c>
      <c r="CH61">
        <f>IF(R61=0,0,COUNTIF('2023 FR_imgsummary'!E61:AC61,"PTER")*100/R61)</f>
        <v>0</v>
      </c>
      <c r="CJ61">
        <f>IF(R61=0,0,COUNTIF('2023 FR_imgsummary'!E61:AC61,"SPO")*100/R61)</f>
        <v>0</v>
      </c>
      <c r="CL61">
        <f>IF(R61=0,0,COUNTIF('2023 FR_imgsummary'!E61:AC61,"PAL")*100/R61)</f>
        <v>0</v>
      </c>
      <c r="CM61">
        <f>IF(R61=0,0,COUNTIF('2023 FR_imgsummary'!E61:AC61,"ZO")*100/R61)</f>
        <v>0</v>
      </c>
      <c r="CO61">
        <f>IF(R61=0,0,COUNTIF('2023 FR_imgsummary'!E61:AC61,"AMP")*100/R61)</f>
        <v>0</v>
      </c>
      <c r="CP61" s="31">
        <f>IF(R61=0,0,COUNTIF('2023 FR_imgsummary'!E61:AC61,"DICT")*100/R61)</f>
        <v>8.3333333333333339</v>
      </c>
      <c r="CQ61">
        <f>IF(R61=0,0,COUNTIF('2023 FR_imgsummary'!E61:AC61,"HALI")*100/R61)</f>
        <v>0</v>
      </c>
      <c r="CR61">
        <f>IF(R61=0,0,COUNTIF('2023 FR_imgsummary'!E61:AC61,"LIAG")*100/R61)</f>
        <v>0</v>
      </c>
      <c r="CS61">
        <f>IF(R61=0,0,COUNTIF('2023 FR_imgsummary'!E61:AC61,"LOBO")*100/R61)</f>
        <v>0</v>
      </c>
      <c r="CT61">
        <f>IF(R61=0,0,COUNTIF('2023 FR_imgsummary'!E61:AC61,"MACA")*100/R61)</f>
        <v>0</v>
      </c>
      <c r="CU61">
        <f>IF(R61=0,0,COUNTIF('2023 FR_imgsummary'!E61:AC61,"PAD")*100/R61)</f>
        <v>0</v>
      </c>
      <c r="CV61" s="31">
        <f>IF(R61=0,0,COUNTIF('2023 FR_imgsummary'!E61:AC61,"POR")*100/R61)</f>
        <v>20.833333333333332</v>
      </c>
      <c r="CW61">
        <f>IF(R61=0,0,COUNTIF('2023 FR_imgsummary'!E61:AC61,"SARG")*100/R61)</f>
        <v>0</v>
      </c>
      <c r="CX61">
        <f>IF(R61=0,0,COUNTIF('2023 FR_imgsummary'!E61:AC61,"SCHIZ")*100/R61)</f>
        <v>0</v>
      </c>
      <c r="CY61">
        <f>IF(R61=0,0,COUNTIF('2023 FR_imgsummary'!E61:AC61,"STY")*100/R61)</f>
        <v>0</v>
      </c>
      <c r="CZ61">
        <f>IF(R61=0,0,COUNTIF('2023 FR_imgsummary'!E61:AC61,"TURB")*100/R61)</f>
        <v>0</v>
      </c>
      <c r="DA61" s="31">
        <f>IF(R61=0,0,COUNTIF('2023 FR_imgsummary'!E61:AC61,"TURF")*100/R61)</f>
        <v>20.833333333333332</v>
      </c>
      <c r="DB61">
        <f>IF(R61=0,0,COUNTIF('2023 FR_imgsummary'!E61:AC61,"WRAN")*100/R61)</f>
        <v>0</v>
      </c>
      <c r="DD61">
        <f>IF(R61=0,0,COUNTIF('2023 FR_imgsummary'!E61:AC61,"ASC")*100/R61)</f>
        <v>0</v>
      </c>
      <c r="DE61">
        <f>IF(R61=0,0,COUNTIF('2023 FR_imgsummary'!E61:AC61,"O")*100/R61)</f>
        <v>0</v>
      </c>
      <c r="DG61">
        <f>IF(R61=0,0,COUNTIF('2023 FR_imgsummary'!E61:AC61,"DCA")*100/R61)</f>
        <v>0</v>
      </c>
      <c r="DH61">
        <f>IF(R61=0,0,COUNTIF('2023 FR_imgsummary'!E61:AC61,"DG")*100/R61)</f>
        <v>0</v>
      </c>
      <c r="DI61">
        <f>IF(R61=0,0,COUNTIF('2023 FR_imgsummary'!E61:AC61,"ODC")*100/R61)</f>
        <v>0</v>
      </c>
      <c r="DJ61">
        <f>IF(R61=0,0,COUNTIF('2023 FR_imgsummary'!E61:AC61,"RDC")*100/R61)</f>
        <v>0</v>
      </c>
      <c r="DL61">
        <f>IF(R61=0,0,COUNTIF('2023 FR_imgsummary'!E61:AC61,"CALG")*100/R61)</f>
        <v>0</v>
      </c>
      <c r="DN61">
        <f>IF(R61=0,0,COUNTIF('2023 FR_imgsummary'!E61:AC61,"DCOR")*100/R61)</f>
        <v>0</v>
      </c>
      <c r="DP61">
        <f>IF(R61=0,0,COUNTIF('2023 FR_imgsummary'!E61:AC61,"P")*100/R61)</f>
        <v>0</v>
      </c>
      <c r="DQ61">
        <f>IF(R61=0,0,COUNTIF('2023 FR_imgsummary'!E61:AC61,"R")*100/R61)</f>
        <v>0</v>
      </c>
      <c r="DR61" s="31">
        <f>IF(R61=0,0,COUNTIF('2023 FR_imgsummary'!E61:AC61,"S")*100/R61)</f>
        <v>37.5</v>
      </c>
      <c r="DT61">
        <f>IF(R61=0,0,COUNTIF('2023 FR_imgsummary'!E61:AC61,"UNK")*100/R61)</f>
        <v>0</v>
      </c>
      <c r="DV61">
        <f>COUNTIF('2023 FR_imgsummary'!E61:AC61,"SHAD")*100/25</f>
        <v>0</v>
      </c>
      <c r="DW61">
        <f>COUNTIF('2023 FR_imgsummary'!E61:AC61,"TAPE")*100/25</f>
        <v>0</v>
      </c>
      <c r="DX61" s="31">
        <f>COUNTIF('2023 FR_imgsummary'!E61:AC61,"WAND")*100/25</f>
        <v>4</v>
      </c>
      <c r="DZ61">
        <f>IF(R61=0,0,COUNTIF('2023 FR_imgsummary'!BC61:CA61,"ASP")*100/R61)</f>
        <v>0</v>
      </c>
      <c r="EA61">
        <f>IF(R61=0,0,COUNTIF('2023 FR_imgsummary'!BC61:CA61,"BL")*100/R61)</f>
        <v>0</v>
      </c>
      <c r="EB61">
        <f>IF(R61=0,0,COUNTIF('2023 FR_imgsummary'!BC61:CA61,"BBD")*100/R61)</f>
        <v>0</v>
      </c>
      <c r="EC61">
        <f>IF(R61=0,0,COUNTIF('2023 FR_imgsummary'!BC61:CA61,"OD")*100/R61)</f>
        <v>0</v>
      </c>
      <c r="ED61">
        <f>IF(R61=0,0,COUNTIF('2023 FR_imgsummary'!BC61:CA61,"PLA")*100/R61)</f>
        <v>0</v>
      </c>
      <c r="EE61">
        <f>IF(R61=0,0,COUNTIF('2023 FR_imgsummary'!BC61:CA61,"WBD")*100/R61)</f>
        <v>0</v>
      </c>
      <c r="EF61">
        <f>IF(R61=0,0,COUNTIF('2023 FR_imgsummary'!BC61:CA61,"YBD")*100/R61)</f>
        <v>0</v>
      </c>
    </row>
    <row r="62" spans="1:136" x14ac:dyDescent="0.25">
      <c r="A62">
        <v>60</v>
      </c>
      <c r="B62" t="s">
        <v>168</v>
      </c>
      <c r="F62" s="31">
        <f>IF(R62=0,0,COUNTIF('2023 FR_imgsummary'!AD62:BB62,"C")*100/R62)</f>
        <v>4.3478260869565215</v>
      </c>
      <c r="G62">
        <f>IF(R62=0,0,COUNTIF('2023 FR_imgsummary'!AD62:BB62,"G")*100/R62)</f>
        <v>0</v>
      </c>
      <c r="H62" s="31">
        <f>IF(R62=0,0,COUNTIF('2023 FR_imgsummary'!AD62:BB62,"S")*100/R62)</f>
        <v>13.043478260869565</v>
      </c>
      <c r="I62">
        <f>IF(R62=0,0,COUNTIF('2023 FR_imgsummary'!AD62:BB62,"Z")*100/R62)</f>
        <v>0</v>
      </c>
      <c r="J62" s="31">
        <f>IF(R62=0,0,COUNTIF('2023 FR_imgsummary'!AD62:BB62,"MA")*100/R62)</f>
        <v>47.826086956521742</v>
      </c>
      <c r="K62">
        <f>IF(R62=0,0,COUNTIF('2023 FR_imgsummary'!AD62:BB62,"OL")*100/R62)</f>
        <v>0</v>
      </c>
      <c r="L62">
        <f>IF(R62=0,0,COUNTIF('2023 FR_imgsummary'!AD62:BB62,"DCA")*100/R62)</f>
        <v>0</v>
      </c>
      <c r="M62">
        <f>IF(R62=0,0,COUNTIF('2023 FR_imgsummary'!AD62:BB62,"CA")*100/R62)</f>
        <v>0</v>
      </c>
      <c r="N62">
        <f>IF(R62=0,0,COUNTIF('2023 FR_imgsummary'!AD62:BB62,"DC")*100/R62)</f>
        <v>0</v>
      </c>
      <c r="O62" s="31">
        <f>IF(R62=0,0,COUNTIF('2023 FR_imgsummary'!AD62:BB62,"SPR")*100/R62)</f>
        <v>34.782608695652172</v>
      </c>
      <c r="P62">
        <f>IF(R62=0,0,COUNTIF('2023 FR_imgsummary'!AD62:BB62,"U")*100/R62)</f>
        <v>0</v>
      </c>
      <c r="Q62" s="31">
        <f>IF(R62=0,0,COUNTIF('2023 FR_imgsummary'!AD62:BB62,"TWS")*100/R62)</f>
        <v>8.695652173913043</v>
      </c>
      <c r="R62">
        <f>25-COUNTIF('2023 FR_imgsummary'!AD62:BB62,"TWS")</f>
        <v>23</v>
      </c>
      <c r="U62">
        <f>IF(R62=0,0,COUNTIF('2023 FR_imgsummary'!E62:AC62,"AC")*100/R62)</f>
        <v>0</v>
      </c>
      <c r="V62">
        <f>IF(R62=0,0,COUNTIF('2023 FR_imgsummary'!E62:AC62,"AP")*100/R62)</f>
        <v>0</v>
      </c>
      <c r="W62">
        <f>IF(R62=0,0,COUNTIF('2023 FR_imgsummary'!E62:AC62,"APR")*100/R62)</f>
        <v>0</v>
      </c>
      <c r="X62">
        <f>IF(R62=0,0,COUNTIF('2023 FR_imgsummary'!E62:AC62,"AA")*100/R62)</f>
        <v>0</v>
      </c>
      <c r="Y62">
        <f>IF(R62=0,0,COUNTIF('2023 FR_imgsummary'!E62:AC62,"AF")*100/R62)</f>
        <v>0</v>
      </c>
      <c r="Z62">
        <f>IF(R62=0,0,COUNTIF('2023 FR_imgsummary'!E62:AC62,"AG")*100/R62)</f>
        <v>0</v>
      </c>
      <c r="AA62">
        <f>IF(R62=0,0,COUNTIF('2023 FR_imgsummary'!E62:AC62,"AL")*100/R62)</f>
        <v>0</v>
      </c>
      <c r="AB62">
        <f>IF(R62=0,0,COUNTIF('2023 FR_imgsummary'!E62:AC62,"AT")*100/R62)</f>
        <v>0</v>
      </c>
      <c r="AC62">
        <f>IF(R62=0,0,COUNTIF('2023 FR_imgsummary'!E62:AC62,"AU")*100/R62)</f>
        <v>0</v>
      </c>
      <c r="AD62">
        <f>IF(R62=0,0,COUNTIF('2023 FR_imgsummary'!E62:AC62,"CB")*100/R62)</f>
        <v>0</v>
      </c>
      <c r="AE62">
        <f>IF(R62=0,0,COUNTIF('2023 FR_imgsummary'!E62:AC62,"CN")*100/R62)</f>
        <v>0</v>
      </c>
      <c r="AF62">
        <f>IF(R62=0,0,COUNTIF('2023 FR_imgsummary'!E62:AC62,"CORAL")*100/R62)</f>
        <v>0</v>
      </c>
      <c r="AG62">
        <f>IF(R62=0,0,COUNTIF('2023 FR_imgsummary'!E62:AC62,"CORJU")*100/R62)</f>
        <v>0</v>
      </c>
      <c r="AH62">
        <f>IF(R62=0,0,COUNTIF('2023 FR_imgsummary'!E62:AC62,"DCY")*100/R62)</f>
        <v>0</v>
      </c>
      <c r="AI62">
        <f>IF(R62=0,0,COUNTIF('2023 FR_imgsummary'!E62:AC62,"DST")*100/R62)</f>
        <v>0</v>
      </c>
      <c r="AJ62">
        <f>IF(R62=0,0,COUNTIF('2023 FR_imgsummary'!E62:AC62,"DSO")*100/R62)</f>
        <v>0</v>
      </c>
      <c r="AK62">
        <f>IF(R62=0,0,COUNTIF('2023 FR_imgsummary'!E62:AC62,"DC")*100/R62)</f>
        <v>0</v>
      </c>
      <c r="AL62">
        <f>IF(R62=0,0,COUNTIF('2023 FR_imgsummary'!E62:AC62,"DL")*100/R62)</f>
        <v>0</v>
      </c>
      <c r="AM62">
        <f>IF(R62=0,0,COUNTIF('2023 FR_imgsummary'!E62:AC62,"DS")*100/R62)</f>
        <v>0</v>
      </c>
      <c r="AN62">
        <f>IF(R62=0,0,COUNTIF('2023 FR_imgsummary'!E62:AC62,"EF")*100/R62)</f>
        <v>0</v>
      </c>
      <c r="AO62">
        <f>IF(R62=0,0,COUNTIF('2023 FR_imgsummary'!E62:AC62,"FF")*100/R62)</f>
        <v>0</v>
      </c>
      <c r="AP62">
        <f>IF(R62=0,0,COUNTIF('2023 FR_imgsummary'!E62:AC62,"IS")*100/R62)</f>
        <v>0</v>
      </c>
      <c r="AQ62">
        <f>IF(R62=0,0,COUNTIF('2023 FR_imgsummary'!E62:AC62,"LC")*100/R62)</f>
        <v>0</v>
      </c>
      <c r="AR62">
        <f>IF(R62=0,0,COUNTIF('2023 FR_imgsummary'!E62:AC62,"MD")*100/R62)</f>
        <v>0</v>
      </c>
      <c r="AS62">
        <f>IF(R62=0,0,COUNTIF('2023 FR_imgsummary'!E62:AC62,"MM")*100/R62)</f>
        <v>0</v>
      </c>
      <c r="AT62">
        <f>IF(R62=0,0,COUNTIF('2023 FR_imgsummary'!E62:AC62,"MAR")*100/R62)</f>
        <v>0</v>
      </c>
      <c r="AU62">
        <f>IF(R62=0,0,COUNTIF('2023 FR_imgsummary'!E62:AC62,"MME")*100/R62)</f>
        <v>0</v>
      </c>
      <c r="AV62">
        <f>IF(R62=0,0,COUNTIF('2023 FR_imgsummary'!E62:AC62,"MILA")*100/R62)</f>
        <v>0</v>
      </c>
      <c r="AW62">
        <f>IF(R62=0,0,COUNTIF('2023 FR_imgsummary'!E62:AC62,"MILC")*100/R62)</f>
        <v>0</v>
      </c>
      <c r="AX62">
        <f>IF(R62=0,0,COUNTIF('2023 FR_imgsummary'!E62:AC62,"MILS")*100/R62)</f>
        <v>0</v>
      </c>
      <c r="AY62">
        <f>IF(R62=0,0,COUNTIF('2023 FR_imgsummary'!E62:AC62,"MA")*100/R62)</f>
        <v>0</v>
      </c>
      <c r="AZ62">
        <f>IF(R62=0,0,COUNTIF('2023 FR_imgsummary'!E62:AC62,"MC")*100/R62)</f>
        <v>0</v>
      </c>
      <c r="BA62">
        <f>IF(R62=0,0,COUNTIF('2023 FR_imgsummary'!E62:AC62,"MFAV")*100/R62)</f>
        <v>0</v>
      </c>
      <c r="BB62">
        <f>IF(R62=0,0,COUNTIF('2023 FR_imgsummary'!E62:AC62,"MFRN")*100/R62)</f>
        <v>0</v>
      </c>
      <c r="BC62">
        <f>IF(R62=0,0,COUNTIF('2023 FR_imgsummary'!E62:AC62,"MAN")*100/R62)</f>
        <v>0</v>
      </c>
      <c r="BD62">
        <f>IF(R62=0,0,COUNTIF('2023 FR_imgsummary'!E62:AC62,"MAL")*100/R62)</f>
        <v>0</v>
      </c>
      <c r="BE62">
        <f>IF(R62=0,0,COUNTIF('2023 FR_imgsummary'!E62:AC62,"MDA")*100/R62)</f>
        <v>0</v>
      </c>
      <c r="BF62">
        <f>IF(R62=0,0,COUNTIF('2023 FR_imgsummary'!E62:AC62,"MF")*100/R62)</f>
        <v>0</v>
      </c>
      <c r="BG62">
        <f>IF(R62=0,0,COUNTIF('2023 FR_imgsummary'!E62:AC62,"ML")*100/R62)</f>
        <v>0</v>
      </c>
      <c r="BH62">
        <f>IF(R62=0,0,COUNTIF('2023 FR_imgsummary'!E62:AC62,"OD")*100/R62)</f>
        <v>0</v>
      </c>
      <c r="BI62">
        <f>IF(R62=0,0,COUNTIF('2023 FR_imgsummary'!E62:AC62,"PA")*100/R62)</f>
        <v>0</v>
      </c>
      <c r="BJ62">
        <f>IF(R62=0,0,COUNTIF('2023 FR_imgsummary'!E62:AC62,"PB")*100/R62)</f>
        <v>0</v>
      </c>
      <c r="BK62">
        <f>IF(R62=0,0,COUNTIF('2023 FR_imgsummary'!E62:AC62,"PD")*100/R62)</f>
        <v>0</v>
      </c>
      <c r="BL62">
        <f>IF(R62=0,0,COUNTIF('2023 FR_imgsummary'!E62:AC62,"PF")*100/R62)</f>
        <v>0</v>
      </c>
      <c r="BM62">
        <f>IF(R62=0,0,COUNTIF('2023 FR_imgsummary'!E62:AC62,"PP")*100/R62)</f>
        <v>0</v>
      </c>
      <c r="BN62">
        <f>IF(R62=0,0,COUNTIF('2023 FR_imgsummary'!E62:AC62,"SC")*100/R62)</f>
        <v>0</v>
      </c>
      <c r="BO62">
        <f>IF(R62=0,0,COUNTIF('2023 FR_imgsummary'!E62:AC62,"SL")*100/R62)</f>
        <v>0</v>
      </c>
      <c r="BP62" s="31">
        <f>IF(R62=0,0,COUNTIF('2023 FR_imgsummary'!E62:AC62,"SR")*100/R62)</f>
        <v>4.3478260869565215</v>
      </c>
      <c r="BQ62">
        <f>IF(R62=0,0,COUNTIF('2023 FR_imgsummary'!E62:AC62,"SS")*100/R62)</f>
        <v>0</v>
      </c>
      <c r="BR62">
        <f>IF(R62=0,0,COUNTIF('2023 FR_imgsummary'!E62:AC62,"SB")*100/R62)</f>
        <v>0</v>
      </c>
      <c r="BS62">
        <f>IF(R62=0,0,COUNTIF('2023 FR_imgsummary'!E62:AC62,"SH")*100/R62)</f>
        <v>0</v>
      </c>
      <c r="BT62">
        <f>IF(R62=0,0,COUNTIF('2023 FR_imgsummary'!E62:AC62,"SM")*100/R62)</f>
        <v>0</v>
      </c>
      <c r="BU62">
        <f>IF(R62=0,0,COUNTIF('2023 FR_imgsummary'!E62:AC62,"TA")*100/R62)</f>
        <v>0</v>
      </c>
      <c r="BW62">
        <f>IF(R62=0,0,COUNTIF('2023 FR_imgsummary'!E62:AC62,"BRI")*100/R62)</f>
        <v>0</v>
      </c>
      <c r="BX62">
        <f>IF(R62=0,0,COUNTIF('2023 FR_imgsummary'!E62:AC62,"ERY")*100/R62)</f>
        <v>0</v>
      </c>
      <c r="BY62">
        <f>IF(R62=0,0,COUNTIF('2023 FR_imgsummary'!E62:AC62,"EUN")*100/R62)</f>
        <v>0</v>
      </c>
      <c r="BZ62">
        <f>IF(R62=0,0,COUNTIF('2023 FR_imgsummary'!E62:AC62,"GORG")*100/R62)</f>
        <v>0</v>
      </c>
      <c r="CA62">
        <f>IF(R62=0,0,COUNTIF('2023 FR_imgsummary'!E62:AC62,"ICIL")*100/R62)</f>
        <v>0</v>
      </c>
      <c r="CB62">
        <f>IF(R62=0,0,COUNTIF('2023 FR_imgsummary'!E62:AC62,"MUR")*100/R62)</f>
        <v>0</v>
      </c>
      <c r="CC62">
        <f>IF(R62=0,0,COUNTIF('2023 FR_imgsummary'!E62:AC62,"MOPS")*100/R62)</f>
        <v>0</v>
      </c>
      <c r="CD62">
        <f>IF(R62=0,0,COUNTIF('2023 FR_imgsummary'!E62:AC62,"PAURA")*100/R62)</f>
        <v>0</v>
      </c>
      <c r="CE62">
        <f>IF(R62=0,0,COUNTIF('2023 FR_imgsummary'!E62:AC62,"PRELA")*100/R62)</f>
        <v>0</v>
      </c>
      <c r="CF62">
        <f>IF(R62=0,0,COUNTIF('2023 FR_imgsummary'!E62:AC62,"PSDP")*100/R62)</f>
        <v>0</v>
      </c>
      <c r="CG62">
        <f>IF(R62=0,0,COUNTIF('2023 FR_imgsummary'!E62:AC62,"PSPT")*100/R62)</f>
        <v>0</v>
      </c>
      <c r="CH62">
        <f>IF(R62=0,0,COUNTIF('2023 FR_imgsummary'!E62:AC62,"PTER")*100/R62)</f>
        <v>0</v>
      </c>
      <c r="CJ62" s="31">
        <f>IF(R62=0,0,COUNTIF('2023 FR_imgsummary'!E62:AC62,"SPO")*100/R62)</f>
        <v>13.043478260869565</v>
      </c>
      <c r="CL62">
        <f>IF(R62=0,0,COUNTIF('2023 FR_imgsummary'!E62:AC62,"PAL")*100/R62)</f>
        <v>0</v>
      </c>
      <c r="CM62">
        <f>IF(R62=0,0,COUNTIF('2023 FR_imgsummary'!E62:AC62,"ZO")*100/R62)</f>
        <v>0</v>
      </c>
      <c r="CO62">
        <f>IF(R62=0,0,COUNTIF('2023 FR_imgsummary'!E62:AC62,"AMP")*100/R62)</f>
        <v>0</v>
      </c>
      <c r="CP62" s="31">
        <f>IF(R62=0,0,COUNTIF('2023 FR_imgsummary'!E62:AC62,"DICT")*100/R62)</f>
        <v>26.086956521739129</v>
      </c>
      <c r="CQ62">
        <f>IF(R62=0,0,COUNTIF('2023 FR_imgsummary'!E62:AC62,"HALI")*100/R62)</f>
        <v>0</v>
      </c>
      <c r="CR62">
        <f>IF(R62=0,0,COUNTIF('2023 FR_imgsummary'!E62:AC62,"LIAG")*100/R62)</f>
        <v>0</v>
      </c>
      <c r="CS62">
        <f>IF(R62=0,0,COUNTIF('2023 FR_imgsummary'!E62:AC62,"LOBO")*100/R62)</f>
        <v>0</v>
      </c>
      <c r="CT62">
        <f>IF(R62=0,0,COUNTIF('2023 FR_imgsummary'!E62:AC62,"MACA")*100/R62)</f>
        <v>0</v>
      </c>
      <c r="CU62">
        <f>IF(R62=0,0,COUNTIF('2023 FR_imgsummary'!E62:AC62,"PAD")*100/R62)</f>
        <v>0</v>
      </c>
      <c r="CV62" s="31">
        <f>IF(R62=0,0,COUNTIF('2023 FR_imgsummary'!E62:AC62,"POR")*100/R62)</f>
        <v>4.3478260869565215</v>
      </c>
      <c r="CW62">
        <f>IF(R62=0,0,COUNTIF('2023 FR_imgsummary'!E62:AC62,"SARG")*100/R62)</f>
        <v>0</v>
      </c>
      <c r="CX62">
        <f>IF(R62=0,0,COUNTIF('2023 FR_imgsummary'!E62:AC62,"SCHIZ")*100/R62)</f>
        <v>0</v>
      </c>
      <c r="CY62">
        <f>IF(R62=0,0,COUNTIF('2023 FR_imgsummary'!E62:AC62,"STY")*100/R62)</f>
        <v>0</v>
      </c>
      <c r="CZ62">
        <f>IF(R62=0,0,COUNTIF('2023 FR_imgsummary'!E62:AC62,"TURB")*100/R62)</f>
        <v>0</v>
      </c>
      <c r="DA62" s="31">
        <f>IF(R62=0,0,COUNTIF('2023 FR_imgsummary'!E62:AC62,"TURF")*100/R62)</f>
        <v>17.391304347826086</v>
      </c>
      <c r="DB62">
        <f>IF(R62=0,0,COUNTIF('2023 FR_imgsummary'!E62:AC62,"WRAN")*100/R62)</f>
        <v>0</v>
      </c>
      <c r="DD62">
        <f>IF(R62=0,0,COUNTIF('2023 FR_imgsummary'!E62:AC62,"ASC")*100/R62)</f>
        <v>0</v>
      </c>
      <c r="DE62">
        <f>IF(R62=0,0,COUNTIF('2023 FR_imgsummary'!E62:AC62,"O")*100/R62)</f>
        <v>0</v>
      </c>
      <c r="DG62">
        <f>IF(R62=0,0,COUNTIF('2023 FR_imgsummary'!E62:AC62,"DCA")*100/R62)</f>
        <v>0</v>
      </c>
      <c r="DH62">
        <f>IF(R62=0,0,COUNTIF('2023 FR_imgsummary'!E62:AC62,"DG")*100/R62)</f>
        <v>0</v>
      </c>
      <c r="DI62">
        <f>IF(R62=0,0,COUNTIF('2023 FR_imgsummary'!E62:AC62,"ODC")*100/R62)</f>
        <v>0</v>
      </c>
      <c r="DJ62">
        <f>IF(R62=0,0,COUNTIF('2023 FR_imgsummary'!E62:AC62,"RDC")*100/R62)</f>
        <v>0</v>
      </c>
      <c r="DL62">
        <f>IF(R62=0,0,COUNTIF('2023 FR_imgsummary'!E62:AC62,"CALG")*100/R62)</f>
        <v>0</v>
      </c>
      <c r="DN62">
        <f>IF(R62=0,0,COUNTIF('2023 FR_imgsummary'!E62:AC62,"DCOR")*100/R62)</f>
        <v>0</v>
      </c>
      <c r="DP62" s="31">
        <f>IF(R62=0,0,COUNTIF('2023 FR_imgsummary'!E62:AC62,"P")*100/R62)</f>
        <v>13.043478260869565</v>
      </c>
      <c r="DQ62">
        <f>IF(R62=0,0,COUNTIF('2023 FR_imgsummary'!E62:AC62,"R")*100/R62)</f>
        <v>0</v>
      </c>
      <c r="DR62" s="31">
        <f>IF(R62=0,0,COUNTIF('2023 FR_imgsummary'!E62:AC62,"S")*100/R62)</f>
        <v>21.739130434782609</v>
      </c>
      <c r="DT62">
        <f>IF(R62=0,0,COUNTIF('2023 FR_imgsummary'!E62:AC62,"UNK")*100/R62)</f>
        <v>0</v>
      </c>
      <c r="DV62">
        <f>COUNTIF('2023 FR_imgsummary'!E62:AC62,"SHAD")*100/25</f>
        <v>0</v>
      </c>
      <c r="DW62">
        <f>COUNTIF('2023 FR_imgsummary'!E62:AC62,"TAPE")*100/25</f>
        <v>0</v>
      </c>
      <c r="DX62" s="31">
        <f>COUNTIF('2023 FR_imgsummary'!E62:AC62,"WAND")*100/25</f>
        <v>8</v>
      </c>
      <c r="DZ62">
        <f>IF(R62=0,0,COUNTIF('2023 FR_imgsummary'!BC62:CA62,"ASP")*100/R62)</f>
        <v>0</v>
      </c>
      <c r="EA62">
        <f>IF(R62=0,0,COUNTIF('2023 FR_imgsummary'!BC62:CA62,"BL")*100/R62)</f>
        <v>0</v>
      </c>
      <c r="EB62">
        <f>IF(R62=0,0,COUNTIF('2023 FR_imgsummary'!BC62:CA62,"BBD")*100/R62)</f>
        <v>0</v>
      </c>
      <c r="EC62">
        <f>IF(R62=0,0,COUNTIF('2023 FR_imgsummary'!BC62:CA62,"OD")*100/R62)</f>
        <v>0</v>
      </c>
      <c r="ED62">
        <f>IF(R62=0,0,COUNTIF('2023 FR_imgsummary'!BC62:CA62,"PLA")*100/R62)</f>
        <v>0</v>
      </c>
      <c r="EE62">
        <f>IF(R62=0,0,COUNTIF('2023 FR_imgsummary'!BC62:CA62,"WBD")*100/R62)</f>
        <v>0</v>
      </c>
      <c r="EF62">
        <f>IF(R62=0,0,COUNTIF('2023 FR_imgsummary'!BC62:CA62,"YBD")*100/R62)</f>
        <v>0</v>
      </c>
    </row>
    <row r="63" spans="1:136" x14ac:dyDescent="0.25">
      <c r="A63">
        <v>61</v>
      </c>
      <c r="B63" t="s">
        <v>169</v>
      </c>
      <c r="F63">
        <f>IF(R63=0,0,COUNTIF('2023 FR_imgsummary'!AD63:BB63,"C")*100/R63)</f>
        <v>0</v>
      </c>
      <c r="G63">
        <f>IF(R63=0,0,COUNTIF('2023 FR_imgsummary'!AD63:BB63,"G")*100/R63)</f>
        <v>0</v>
      </c>
      <c r="H63">
        <f>IF(R63=0,0,COUNTIF('2023 FR_imgsummary'!AD63:BB63,"S")*100/R63)</f>
        <v>0</v>
      </c>
      <c r="I63">
        <f>IF(R63=0,0,COUNTIF('2023 FR_imgsummary'!AD63:BB63,"Z")*100/R63)</f>
        <v>0</v>
      </c>
      <c r="J63" s="31">
        <f>IF(R63=0,0,COUNTIF('2023 FR_imgsummary'!AD63:BB63,"MA")*100/R63)</f>
        <v>20</v>
      </c>
      <c r="K63">
        <f>IF(R63=0,0,COUNTIF('2023 FR_imgsummary'!AD63:BB63,"OL")*100/R63)</f>
        <v>0</v>
      </c>
      <c r="L63">
        <f>IF(R63=0,0,COUNTIF('2023 FR_imgsummary'!AD63:BB63,"DCA")*100/R63)</f>
        <v>0</v>
      </c>
      <c r="M63">
        <f>IF(R63=0,0,COUNTIF('2023 FR_imgsummary'!AD63:BB63,"CA")*100/R63)</f>
        <v>0</v>
      </c>
      <c r="N63">
        <f>IF(R63=0,0,COUNTIF('2023 FR_imgsummary'!AD63:BB63,"DC")*100/R63)</f>
        <v>0</v>
      </c>
      <c r="O63" s="31">
        <f>IF(R63=0,0,COUNTIF('2023 FR_imgsummary'!AD63:BB63,"SPR")*100/R63)</f>
        <v>80</v>
      </c>
      <c r="P63">
        <f>IF(R63=0,0,COUNTIF('2023 FR_imgsummary'!AD63:BB63,"U")*100/R63)</f>
        <v>0</v>
      </c>
      <c r="Q63">
        <f>IF(R63=0,0,COUNTIF('2023 FR_imgsummary'!AD63:BB63,"TWS")*100/R63)</f>
        <v>0</v>
      </c>
      <c r="R63">
        <f>25-COUNTIF('2023 FR_imgsummary'!AD63:BB63,"TWS")</f>
        <v>25</v>
      </c>
      <c r="U63">
        <f>IF(R63=0,0,COUNTIF('2023 FR_imgsummary'!E63:AC63,"AC")*100/R63)</f>
        <v>0</v>
      </c>
      <c r="V63">
        <f>IF(R63=0,0,COUNTIF('2023 FR_imgsummary'!E63:AC63,"AP")*100/R63)</f>
        <v>0</v>
      </c>
      <c r="W63">
        <f>IF(R63=0,0,COUNTIF('2023 FR_imgsummary'!E63:AC63,"APR")*100/R63)</f>
        <v>0</v>
      </c>
      <c r="X63">
        <f>IF(R63=0,0,COUNTIF('2023 FR_imgsummary'!E63:AC63,"AA")*100/R63)</f>
        <v>0</v>
      </c>
      <c r="Y63">
        <f>IF(R63=0,0,COUNTIF('2023 FR_imgsummary'!E63:AC63,"AF")*100/R63)</f>
        <v>0</v>
      </c>
      <c r="Z63">
        <f>IF(R63=0,0,COUNTIF('2023 FR_imgsummary'!E63:AC63,"AG")*100/R63)</f>
        <v>0</v>
      </c>
      <c r="AA63">
        <f>IF(R63=0,0,COUNTIF('2023 FR_imgsummary'!E63:AC63,"AL")*100/R63)</f>
        <v>0</v>
      </c>
      <c r="AB63">
        <f>IF(R63=0,0,COUNTIF('2023 FR_imgsummary'!E63:AC63,"AT")*100/R63)</f>
        <v>0</v>
      </c>
      <c r="AC63">
        <f>IF(R63=0,0,COUNTIF('2023 FR_imgsummary'!E63:AC63,"AU")*100/R63)</f>
        <v>0</v>
      </c>
      <c r="AD63">
        <f>IF(R63=0,0,COUNTIF('2023 FR_imgsummary'!E63:AC63,"CB")*100/R63)</f>
        <v>0</v>
      </c>
      <c r="AE63">
        <f>IF(R63=0,0,COUNTIF('2023 FR_imgsummary'!E63:AC63,"CN")*100/R63)</f>
        <v>0</v>
      </c>
      <c r="AF63">
        <f>IF(R63=0,0,COUNTIF('2023 FR_imgsummary'!E63:AC63,"CORAL")*100/R63)</f>
        <v>0</v>
      </c>
      <c r="AG63">
        <f>IF(R63=0,0,COUNTIF('2023 FR_imgsummary'!E63:AC63,"CORJU")*100/R63)</f>
        <v>0</v>
      </c>
      <c r="AH63">
        <f>IF(R63=0,0,COUNTIF('2023 FR_imgsummary'!E63:AC63,"DCY")*100/R63)</f>
        <v>0</v>
      </c>
      <c r="AI63">
        <f>IF(R63=0,0,COUNTIF('2023 FR_imgsummary'!E63:AC63,"DST")*100/R63)</f>
        <v>0</v>
      </c>
      <c r="AJ63">
        <f>IF(R63=0,0,COUNTIF('2023 FR_imgsummary'!E63:AC63,"DSO")*100/R63)</f>
        <v>0</v>
      </c>
      <c r="AK63">
        <f>IF(R63=0,0,COUNTIF('2023 FR_imgsummary'!E63:AC63,"DC")*100/R63)</f>
        <v>0</v>
      </c>
      <c r="AL63">
        <f>IF(R63=0,0,COUNTIF('2023 FR_imgsummary'!E63:AC63,"DL")*100/R63)</f>
        <v>0</v>
      </c>
      <c r="AM63">
        <f>IF(R63=0,0,COUNTIF('2023 FR_imgsummary'!E63:AC63,"DS")*100/R63)</f>
        <v>0</v>
      </c>
      <c r="AN63">
        <f>IF(R63=0,0,COUNTIF('2023 FR_imgsummary'!E63:AC63,"EF")*100/R63)</f>
        <v>0</v>
      </c>
      <c r="AO63">
        <f>IF(R63=0,0,COUNTIF('2023 FR_imgsummary'!E63:AC63,"FF")*100/R63)</f>
        <v>0</v>
      </c>
      <c r="AP63">
        <f>IF(R63=0,0,COUNTIF('2023 FR_imgsummary'!E63:AC63,"IS")*100/R63)</f>
        <v>0</v>
      </c>
      <c r="AQ63">
        <f>IF(R63=0,0,COUNTIF('2023 FR_imgsummary'!E63:AC63,"LC")*100/R63)</f>
        <v>0</v>
      </c>
      <c r="AR63">
        <f>IF(R63=0,0,COUNTIF('2023 FR_imgsummary'!E63:AC63,"MD")*100/R63)</f>
        <v>0</v>
      </c>
      <c r="AS63">
        <f>IF(R63=0,0,COUNTIF('2023 FR_imgsummary'!E63:AC63,"MM")*100/R63)</f>
        <v>0</v>
      </c>
      <c r="AT63">
        <f>IF(R63=0,0,COUNTIF('2023 FR_imgsummary'!E63:AC63,"MAR")*100/R63)</f>
        <v>0</v>
      </c>
      <c r="AU63">
        <f>IF(R63=0,0,COUNTIF('2023 FR_imgsummary'!E63:AC63,"MME")*100/R63)</f>
        <v>0</v>
      </c>
      <c r="AV63">
        <f>IF(R63=0,0,COUNTIF('2023 FR_imgsummary'!E63:AC63,"MILA")*100/R63)</f>
        <v>0</v>
      </c>
      <c r="AW63">
        <f>IF(R63=0,0,COUNTIF('2023 FR_imgsummary'!E63:AC63,"MILC")*100/R63)</f>
        <v>0</v>
      </c>
      <c r="AX63">
        <f>IF(R63=0,0,COUNTIF('2023 FR_imgsummary'!E63:AC63,"MILS")*100/R63)</f>
        <v>0</v>
      </c>
      <c r="AY63">
        <f>IF(R63=0,0,COUNTIF('2023 FR_imgsummary'!E63:AC63,"MA")*100/R63)</f>
        <v>0</v>
      </c>
      <c r="AZ63">
        <f>IF(R63=0,0,COUNTIF('2023 FR_imgsummary'!E63:AC63,"MC")*100/R63)</f>
        <v>0</v>
      </c>
      <c r="BA63">
        <f>IF(R63=0,0,COUNTIF('2023 FR_imgsummary'!E63:AC63,"MFAV")*100/R63)</f>
        <v>0</v>
      </c>
      <c r="BB63">
        <f>IF(R63=0,0,COUNTIF('2023 FR_imgsummary'!E63:AC63,"MFRN")*100/R63)</f>
        <v>0</v>
      </c>
      <c r="BC63">
        <f>IF(R63=0,0,COUNTIF('2023 FR_imgsummary'!E63:AC63,"MAN")*100/R63)</f>
        <v>0</v>
      </c>
      <c r="BD63">
        <f>IF(R63=0,0,COUNTIF('2023 FR_imgsummary'!E63:AC63,"MAL")*100/R63)</f>
        <v>0</v>
      </c>
      <c r="BE63">
        <f>IF(R63=0,0,COUNTIF('2023 FR_imgsummary'!E63:AC63,"MDA")*100/R63)</f>
        <v>0</v>
      </c>
      <c r="BF63">
        <f>IF(R63=0,0,COUNTIF('2023 FR_imgsummary'!E63:AC63,"MF")*100/R63)</f>
        <v>0</v>
      </c>
      <c r="BG63">
        <f>IF(R63=0,0,COUNTIF('2023 FR_imgsummary'!E63:AC63,"ML")*100/R63)</f>
        <v>0</v>
      </c>
      <c r="BH63">
        <f>IF(R63=0,0,COUNTIF('2023 FR_imgsummary'!E63:AC63,"OD")*100/R63)</f>
        <v>0</v>
      </c>
      <c r="BI63">
        <f>IF(R63=0,0,COUNTIF('2023 FR_imgsummary'!E63:AC63,"PA")*100/R63)</f>
        <v>0</v>
      </c>
      <c r="BJ63">
        <f>IF(R63=0,0,COUNTIF('2023 FR_imgsummary'!E63:AC63,"PB")*100/R63)</f>
        <v>0</v>
      </c>
      <c r="BK63">
        <f>IF(R63=0,0,COUNTIF('2023 FR_imgsummary'!E63:AC63,"PD")*100/R63)</f>
        <v>0</v>
      </c>
      <c r="BL63">
        <f>IF(R63=0,0,COUNTIF('2023 FR_imgsummary'!E63:AC63,"PF")*100/R63)</f>
        <v>0</v>
      </c>
      <c r="BM63">
        <f>IF(R63=0,0,COUNTIF('2023 FR_imgsummary'!E63:AC63,"PP")*100/R63)</f>
        <v>0</v>
      </c>
      <c r="BN63">
        <f>IF(R63=0,0,COUNTIF('2023 FR_imgsummary'!E63:AC63,"SC")*100/R63)</f>
        <v>0</v>
      </c>
      <c r="BO63">
        <f>IF(R63=0,0,COUNTIF('2023 FR_imgsummary'!E63:AC63,"SL")*100/R63)</f>
        <v>0</v>
      </c>
      <c r="BP63">
        <f>IF(R63=0,0,COUNTIF('2023 FR_imgsummary'!E63:AC63,"SR")*100/R63)</f>
        <v>0</v>
      </c>
      <c r="BQ63">
        <f>IF(R63=0,0,COUNTIF('2023 FR_imgsummary'!E63:AC63,"SS")*100/R63)</f>
        <v>0</v>
      </c>
      <c r="BR63">
        <f>IF(R63=0,0,COUNTIF('2023 FR_imgsummary'!E63:AC63,"SB")*100/R63)</f>
        <v>0</v>
      </c>
      <c r="BS63">
        <f>IF(R63=0,0,COUNTIF('2023 FR_imgsummary'!E63:AC63,"SH")*100/R63)</f>
        <v>0</v>
      </c>
      <c r="BT63">
        <f>IF(R63=0,0,COUNTIF('2023 FR_imgsummary'!E63:AC63,"SM")*100/R63)</f>
        <v>0</v>
      </c>
      <c r="BU63">
        <f>IF(R63=0,0,COUNTIF('2023 FR_imgsummary'!E63:AC63,"TA")*100/R63)</f>
        <v>0</v>
      </c>
      <c r="BW63">
        <f>IF(R63=0,0,COUNTIF('2023 FR_imgsummary'!E63:AC63,"BRI")*100/R63)</f>
        <v>0</v>
      </c>
      <c r="BX63">
        <f>IF(R63=0,0,COUNTIF('2023 FR_imgsummary'!E63:AC63,"ERY")*100/R63)</f>
        <v>0</v>
      </c>
      <c r="BY63">
        <f>IF(R63=0,0,COUNTIF('2023 FR_imgsummary'!E63:AC63,"EUN")*100/R63)</f>
        <v>0</v>
      </c>
      <c r="BZ63">
        <f>IF(R63=0,0,COUNTIF('2023 FR_imgsummary'!E63:AC63,"GORG")*100/R63)</f>
        <v>0</v>
      </c>
      <c r="CA63">
        <f>IF(R63=0,0,COUNTIF('2023 FR_imgsummary'!E63:AC63,"ICIL")*100/R63)</f>
        <v>0</v>
      </c>
      <c r="CB63">
        <f>IF(R63=0,0,COUNTIF('2023 FR_imgsummary'!E63:AC63,"MUR")*100/R63)</f>
        <v>0</v>
      </c>
      <c r="CC63">
        <f>IF(R63=0,0,COUNTIF('2023 FR_imgsummary'!E63:AC63,"MOPS")*100/R63)</f>
        <v>0</v>
      </c>
      <c r="CD63">
        <f>IF(R63=0,0,COUNTIF('2023 FR_imgsummary'!E63:AC63,"PAURA")*100/R63)</f>
        <v>0</v>
      </c>
      <c r="CE63">
        <f>IF(R63=0,0,COUNTIF('2023 FR_imgsummary'!E63:AC63,"PRELA")*100/R63)</f>
        <v>0</v>
      </c>
      <c r="CF63">
        <f>IF(R63=0,0,COUNTIF('2023 FR_imgsummary'!E63:AC63,"PSDP")*100/R63)</f>
        <v>0</v>
      </c>
      <c r="CG63">
        <f>IF(R63=0,0,COUNTIF('2023 FR_imgsummary'!E63:AC63,"PSPT")*100/R63)</f>
        <v>0</v>
      </c>
      <c r="CH63">
        <f>IF(R63=0,0,COUNTIF('2023 FR_imgsummary'!E63:AC63,"PTER")*100/R63)</f>
        <v>0</v>
      </c>
      <c r="CJ63">
        <f>IF(R63=0,0,COUNTIF('2023 FR_imgsummary'!E63:AC63,"SPO")*100/R63)</f>
        <v>0</v>
      </c>
      <c r="CL63">
        <f>IF(R63=0,0,COUNTIF('2023 FR_imgsummary'!E63:AC63,"PAL")*100/R63)</f>
        <v>0</v>
      </c>
      <c r="CM63">
        <f>IF(R63=0,0,COUNTIF('2023 FR_imgsummary'!E63:AC63,"ZO")*100/R63)</f>
        <v>0</v>
      </c>
      <c r="CO63">
        <f>IF(R63=0,0,COUNTIF('2023 FR_imgsummary'!E63:AC63,"AMP")*100/R63)</f>
        <v>0</v>
      </c>
      <c r="CP63">
        <f>IF(R63=0,0,COUNTIF('2023 FR_imgsummary'!E63:AC63,"DICT")*100/R63)</f>
        <v>0</v>
      </c>
      <c r="CQ63">
        <f>IF(R63=0,0,COUNTIF('2023 FR_imgsummary'!E63:AC63,"HALI")*100/R63)</f>
        <v>0</v>
      </c>
      <c r="CR63">
        <f>IF(R63=0,0,COUNTIF('2023 FR_imgsummary'!E63:AC63,"LIAG")*100/R63)</f>
        <v>0</v>
      </c>
      <c r="CS63">
        <f>IF(R63=0,0,COUNTIF('2023 FR_imgsummary'!E63:AC63,"LOBO")*100/R63)</f>
        <v>0</v>
      </c>
      <c r="CT63">
        <f>IF(R63=0,0,COUNTIF('2023 FR_imgsummary'!E63:AC63,"MACA")*100/R63)</f>
        <v>0</v>
      </c>
      <c r="CU63">
        <f>IF(R63=0,0,COUNTIF('2023 FR_imgsummary'!E63:AC63,"PAD")*100/R63)</f>
        <v>0</v>
      </c>
      <c r="CV63">
        <f>IF(R63=0,0,COUNTIF('2023 FR_imgsummary'!E63:AC63,"POR")*100/R63)</f>
        <v>0</v>
      </c>
      <c r="CW63">
        <f>IF(R63=0,0,COUNTIF('2023 FR_imgsummary'!E63:AC63,"SARG")*100/R63)</f>
        <v>0</v>
      </c>
      <c r="CX63">
        <f>IF(R63=0,0,COUNTIF('2023 FR_imgsummary'!E63:AC63,"SCHIZ")*100/R63)</f>
        <v>0</v>
      </c>
      <c r="CY63">
        <f>IF(R63=0,0,COUNTIF('2023 FR_imgsummary'!E63:AC63,"STY")*100/R63)</f>
        <v>0</v>
      </c>
      <c r="CZ63">
        <f>IF(R63=0,0,COUNTIF('2023 FR_imgsummary'!E63:AC63,"TURB")*100/R63)</f>
        <v>0</v>
      </c>
      <c r="DA63" s="31">
        <f>IF(R63=0,0,COUNTIF('2023 FR_imgsummary'!E63:AC63,"TURF")*100/R63)</f>
        <v>20</v>
      </c>
      <c r="DB63">
        <f>IF(R63=0,0,COUNTIF('2023 FR_imgsummary'!E63:AC63,"WRAN")*100/R63)</f>
        <v>0</v>
      </c>
      <c r="DD63">
        <f>IF(R63=0,0,COUNTIF('2023 FR_imgsummary'!E63:AC63,"ASC")*100/R63)</f>
        <v>0</v>
      </c>
      <c r="DE63">
        <f>IF(R63=0,0,COUNTIF('2023 FR_imgsummary'!E63:AC63,"O")*100/R63)</f>
        <v>0</v>
      </c>
      <c r="DG63">
        <f>IF(R63=0,0,COUNTIF('2023 FR_imgsummary'!E63:AC63,"DCA")*100/R63)</f>
        <v>0</v>
      </c>
      <c r="DH63">
        <f>IF(R63=0,0,COUNTIF('2023 FR_imgsummary'!E63:AC63,"DG")*100/R63)</f>
        <v>0</v>
      </c>
      <c r="DI63">
        <f>IF(R63=0,0,COUNTIF('2023 FR_imgsummary'!E63:AC63,"ODC")*100/R63)</f>
        <v>0</v>
      </c>
      <c r="DJ63">
        <f>IF(R63=0,0,COUNTIF('2023 FR_imgsummary'!E63:AC63,"RDC")*100/R63)</f>
        <v>0</v>
      </c>
      <c r="DL63">
        <f>IF(R63=0,0,COUNTIF('2023 FR_imgsummary'!E63:AC63,"CALG")*100/R63)</f>
        <v>0</v>
      </c>
      <c r="DN63">
        <f>IF(R63=0,0,COUNTIF('2023 FR_imgsummary'!E63:AC63,"DCOR")*100/R63)</f>
        <v>0</v>
      </c>
      <c r="DP63">
        <f>IF(R63=0,0,COUNTIF('2023 FR_imgsummary'!E63:AC63,"P")*100/R63)</f>
        <v>0</v>
      </c>
      <c r="DQ63">
        <f>IF(R63=0,0,COUNTIF('2023 FR_imgsummary'!E63:AC63,"R")*100/R63)</f>
        <v>0</v>
      </c>
      <c r="DR63" s="31">
        <f>IF(R63=0,0,COUNTIF('2023 FR_imgsummary'!E63:AC63,"S")*100/R63)</f>
        <v>80</v>
      </c>
      <c r="DT63">
        <f>IF(R63=0,0,COUNTIF('2023 FR_imgsummary'!E63:AC63,"UNK")*100/R63)</f>
        <v>0</v>
      </c>
      <c r="DV63">
        <f>COUNTIF('2023 FR_imgsummary'!E63:AC63,"SHAD")*100/25</f>
        <v>0</v>
      </c>
      <c r="DW63">
        <f>COUNTIF('2023 FR_imgsummary'!E63:AC63,"TAPE")*100/25</f>
        <v>0</v>
      </c>
      <c r="DX63">
        <f>COUNTIF('2023 FR_imgsummary'!E63:AC63,"WAND")*100/25</f>
        <v>0</v>
      </c>
      <c r="DZ63">
        <f>IF(R63=0,0,COUNTIF('2023 FR_imgsummary'!BC63:CA63,"ASP")*100/R63)</f>
        <v>0</v>
      </c>
      <c r="EA63">
        <f>IF(R63=0,0,COUNTIF('2023 FR_imgsummary'!BC63:CA63,"BL")*100/R63)</f>
        <v>0</v>
      </c>
      <c r="EB63">
        <f>IF(R63=0,0,COUNTIF('2023 FR_imgsummary'!BC63:CA63,"BBD")*100/R63)</f>
        <v>0</v>
      </c>
      <c r="EC63">
        <f>IF(R63=0,0,COUNTIF('2023 FR_imgsummary'!BC63:CA63,"OD")*100/R63)</f>
        <v>0</v>
      </c>
      <c r="ED63">
        <f>IF(R63=0,0,COUNTIF('2023 FR_imgsummary'!BC63:CA63,"PLA")*100/R63)</f>
        <v>0</v>
      </c>
      <c r="EE63">
        <f>IF(R63=0,0,COUNTIF('2023 FR_imgsummary'!BC63:CA63,"WBD")*100/R63)</f>
        <v>0</v>
      </c>
      <c r="EF63">
        <f>IF(R63=0,0,COUNTIF('2023 FR_imgsummary'!BC63:CA63,"YBD")*100/R63)</f>
        <v>0</v>
      </c>
    </row>
    <row r="64" spans="1:136" x14ac:dyDescent="0.25">
      <c r="A64">
        <v>62</v>
      </c>
      <c r="B64" t="s">
        <v>170</v>
      </c>
      <c r="F64">
        <f>IF(R64=0,0,COUNTIF('2023 FR_imgsummary'!AD64:BB64,"C")*100/R64)</f>
        <v>0</v>
      </c>
      <c r="G64">
        <f>IF(R64=0,0,COUNTIF('2023 FR_imgsummary'!AD64:BB64,"G")*100/R64)</f>
        <v>0</v>
      </c>
      <c r="H64">
        <f>IF(R64=0,0,COUNTIF('2023 FR_imgsummary'!AD64:BB64,"S")*100/R64)</f>
        <v>0</v>
      </c>
      <c r="I64">
        <f>IF(R64=0,0,COUNTIF('2023 FR_imgsummary'!AD64:BB64,"Z")*100/R64)</f>
        <v>0</v>
      </c>
      <c r="J64" s="31">
        <f>IF(R64=0,0,COUNTIF('2023 FR_imgsummary'!AD64:BB64,"MA")*100/R64)</f>
        <v>8</v>
      </c>
      <c r="K64">
        <f>IF(R64=0,0,COUNTIF('2023 FR_imgsummary'!AD64:BB64,"OL")*100/R64)</f>
        <v>0</v>
      </c>
      <c r="L64">
        <f>IF(R64=0,0,COUNTIF('2023 FR_imgsummary'!AD64:BB64,"DCA")*100/R64)</f>
        <v>0</v>
      </c>
      <c r="M64">
        <f>IF(R64=0,0,COUNTIF('2023 FR_imgsummary'!AD64:BB64,"CA")*100/R64)</f>
        <v>0</v>
      </c>
      <c r="N64">
        <f>IF(R64=0,0,COUNTIF('2023 FR_imgsummary'!AD64:BB64,"DC")*100/R64)</f>
        <v>0</v>
      </c>
      <c r="O64" s="31">
        <f>IF(R64=0,0,COUNTIF('2023 FR_imgsummary'!AD64:BB64,"SPR")*100/R64)</f>
        <v>92</v>
      </c>
      <c r="P64">
        <f>IF(R64=0,0,COUNTIF('2023 FR_imgsummary'!AD64:BB64,"U")*100/R64)</f>
        <v>0</v>
      </c>
      <c r="Q64">
        <f>IF(R64=0,0,COUNTIF('2023 FR_imgsummary'!AD64:BB64,"TWS")*100/R64)</f>
        <v>0</v>
      </c>
      <c r="R64">
        <f>25-COUNTIF('2023 FR_imgsummary'!AD64:BB64,"TWS")</f>
        <v>25</v>
      </c>
      <c r="U64">
        <f>IF(R64=0,0,COUNTIF('2023 FR_imgsummary'!E64:AC64,"AC")*100/R64)</f>
        <v>0</v>
      </c>
      <c r="V64">
        <f>IF(R64=0,0,COUNTIF('2023 FR_imgsummary'!E64:AC64,"AP")*100/R64)</f>
        <v>0</v>
      </c>
      <c r="W64">
        <f>IF(R64=0,0,COUNTIF('2023 FR_imgsummary'!E64:AC64,"APR")*100/R64)</f>
        <v>0</v>
      </c>
      <c r="X64">
        <f>IF(R64=0,0,COUNTIF('2023 FR_imgsummary'!E64:AC64,"AA")*100/R64)</f>
        <v>0</v>
      </c>
      <c r="Y64">
        <f>IF(R64=0,0,COUNTIF('2023 FR_imgsummary'!E64:AC64,"AF")*100/R64)</f>
        <v>0</v>
      </c>
      <c r="Z64">
        <f>IF(R64=0,0,COUNTIF('2023 FR_imgsummary'!E64:AC64,"AG")*100/R64)</f>
        <v>0</v>
      </c>
      <c r="AA64">
        <f>IF(R64=0,0,COUNTIF('2023 FR_imgsummary'!E64:AC64,"AL")*100/R64)</f>
        <v>0</v>
      </c>
      <c r="AB64">
        <f>IF(R64=0,0,COUNTIF('2023 FR_imgsummary'!E64:AC64,"AT")*100/R64)</f>
        <v>0</v>
      </c>
      <c r="AC64">
        <f>IF(R64=0,0,COUNTIF('2023 FR_imgsummary'!E64:AC64,"AU")*100/R64)</f>
        <v>0</v>
      </c>
      <c r="AD64">
        <f>IF(R64=0,0,COUNTIF('2023 FR_imgsummary'!E64:AC64,"CB")*100/R64)</f>
        <v>0</v>
      </c>
      <c r="AE64">
        <f>IF(R64=0,0,COUNTIF('2023 FR_imgsummary'!E64:AC64,"CN")*100/R64)</f>
        <v>0</v>
      </c>
      <c r="AF64">
        <f>IF(R64=0,0,COUNTIF('2023 FR_imgsummary'!E64:AC64,"CORAL")*100/R64)</f>
        <v>0</v>
      </c>
      <c r="AG64">
        <f>IF(R64=0,0,COUNTIF('2023 FR_imgsummary'!E64:AC64,"CORJU")*100/R64)</f>
        <v>0</v>
      </c>
      <c r="AH64">
        <f>IF(R64=0,0,COUNTIF('2023 FR_imgsummary'!E64:AC64,"DCY")*100/R64)</f>
        <v>0</v>
      </c>
      <c r="AI64">
        <f>IF(R64=0,0,COUNTIF('2023 FR_imgsummary'!E64:AC64,"DST")*100/R64)</f>
        <v>0</v>
      </c>
      <c r="AJ64">
        <f>IF(R64=0,0,COUNTIF('2023 FR_imgsummary'!E64:AC64,"DSO")*100/R64)</f>
        <v>0</v>
      </c>
      <c r="AK64">
        <f>IF(R64=0,0,COUNTIF('2023 FR_imgsummary'!E64:AC64,"DC")*100/R64)</f>
        <v>0</v>
      </c>
      <c r="AL64">
        <f>IF(R64=0,0,COUNTIF('2023 FR_imgsummary'!E64:AC64,"DL")*100/R64)</f>
        <v>0</v>
      </c>
      <c r="AM64">
        <f>IF(R64=0,0,COUNTIF('2023 FR_imgsummary'!E64:AC64,"DS")*100/R64)</f>
        <v>0</v>
      </c>
      <c r="AN64">
        <f>IF(R64=0,0,COUNTIF('2023 FR_imgsummary'!E64:AC64,"EF")*100/R64)</f>
        <v>0</v>
      </c>
      <c r="AO64">
        <f>IF(R64=0,0,COUNTIF('2023 FR_imgsummary'!E64:AC64,"FF")*100/R64)</f>
        <v>0</v>
      </c>
      <c r="AP64">
        <f>IF(R64=0,0,COUNTIF('2023 FR_imgsummary'!E64:AC64,"IS")*100/R64)</f>
        <v>0</v>
      </c>
      <c r="AQ64">
        <f>IF(R64=0,0,COUNTIF('2023 FR_imgsummary'!E64:AC64,"LC")*100/R64)</f>
        <v>0</v>
      </c>
      <c r="AR64">
        <f>IF(R64=0,0,COUNTIF('2023 FR_imgsummary'!E64:AC64,"MD")*100/R64)</f>
        <v>0</v>
      </c>
      <c r="AS64">
        <f>IF(R64=0,0,COUNTIF('2023 FR_imgsummary'!E64:AC64,"MM")*100/R64)</f>
        <v>0</v>
      </c>
      <c r="AT64">
        <f>IF(R64=0,0,COUNTIF('2023 FR_imgsummary'!E64:AC64,"MAR")*100/R64)</f>
        <v>0</v>
      </c>
      <c r="AU64">
        <f>IF(R64=0,0,COUNTIF('2023 FR_imgsummary'!E64:AC64,"MME")*100/R64)</f>
        <v>0</v>
      </c>
      <c r="AV64">
        <f>IF(R64=0,0,COUNTIF('2023 FR_imgsummary'!E64:AC64,"MILA")*100/R64)</f>
        <v>0</v>
      </c>
      <c r="AW64">
        <f>IF(R64=0,0,COUNTIF('2023 FR_imgsummary'!E64:AC64,"MILC")*100/R64)</f>
        <v>0</v>
      </c>
      <c r="AX64">
        <f>IF(R64=0,0,COUNTIF('2023 FR_imgsummary'!E64:AC64,"MILS")*100/R64)</f>
        <v>0</v>
      </c>
      <c r="AY64">
        <f>IF(R64=0,0,COUNTIF('2023 FR_imgsummary'!E64:AC64,"MA")*100/R64)</f>
        <v>0</v>
      </c>
      <c r="AZ64">
        <f>IF(R64=0,0,COUNTIF('2023 FR_imgsummary'!E64:AC64,"MC")*100/R64)</f>
        <v>0</v>
      </c>
      <c r="BA64">
        <f>IF(R64=0,0,COUNTIF('2023 FR_imgsummary'!E64:AC64,"MFAV")*100/R64)</f>
        <v>0</v>
      </c>
      <c r="BB64">
        <f>IF(R64=0,0,COUNTIF('2023 FR_imgsummary'!E64:AC64,"MFRN")*100/R64)</f>
        <v>0</v>
      </c>
      <c r="BC64">
        <f>IF(R64=0,0,COUNTIF('2023 FR_imgsummary'!E64:AC64,"MAN")*100/R64)</f>
        <v>0</v>
      </c>
      <c r="BD64">
        <f>IF(R64=0,0,COUNTIF('2023 FR_imgsummary'!E64:AC64,"MAL")*100/R64)</f>
        <v>0</v>
      </c>
      <c r="BE64">
        <f>IF(R64=0,0,COUNTIF('2023 FR_imgsummary'!E64:AC64,"MDA")*100/R64)</f>
        <v>0</v>
      </c>
      <c r="BF64">
        <f>IF(R64=0,0,COUNTIF('2023 FR_imgsummary'!E64:AC64,"MF")*100/R64)</f>
        <v>0</v>
      </c>
      <c r="BG64">
        <f>IF(R64=0,0,COUNTIF('2023 FR_imgsummary'!E64:AC64,"ML")*100/R64)</f>
        <v>0</v>
      </c>
      <c r="BH64">
        <f>IF(R64=0,0,COUNTIF('2023 FR_imgsummary'!E64:AC64,"OD")*100/R64)</f>
        <v>0</v>
      </c>
      <c r="BI64">
        <f>IF(R64=0,0,COUNTIF('2023 FR_imgsummary'!E64:AC64,"PA")*100/R64)</f>
        <v>0</v>
      </c>
      <c r="BJ64">
        <f>IF(R64=0,0,COUNTIF('2023 FR_imgsummary'!E64:AC64,"PB")*100/R64)</f>
        <v>0</v>
      </c>
      <c r="BK64">
        <f>IF(R64=0,0,COUNTIF('2023 FR_imgsummary'!E64:AC64,"PD")*100/R64)</f>
        <v>0</v>
      </c>
      <c r="BL64">
        <f>IF(R64=0,0,COUNTIF('2023 FR_imgsummary'!E64:AC64,"PF")*100/R64)</f>
        <v>0</v>
      </c>
      <c r="BM64">
        <f>IF(R64=0,0,COUNTIF('2023 FR_imgsummary'!E64:AC64,"PP")*100/R64)</f>
        <v>0</v>
      </c>
      <c r="BN64">
        <f>IF(R64=0,0,COUNTIF('2023 FR_imgsummary'!E64:AC64,"SC")*100/R64)</f>
        <v>0</v>
      </c>
      <c r="BO64">
        <f>IF(R64=0,0,COUNTIF('2023 FR_imgsummary'!E64:AC64,"SL")*100/R64)</f>
        <v>0</v>
      </c>
      <c r="BP64">
        <f>IF(R64=0,0,COUNTIF('2023 FR_imgsummary'!E64:AC64,"SR")*100/R64)</f>
        <v>0</v>
      </c>
      <c r="BQ64">
        <f>IF(R64=0,0,COUNTIF('2023 FR_imgsummary'!E64:AC64,"SS")*100/R64)</f>
        <v>0</v>
      </c>
      <c r="BR64">
        <f>IF(R64=0,0,COUNTIF('2023 FR_imgsummary'!E64:AC64,"SB")*100/R64)</f>
        <v>0</v>
      </c>
      <c r="BS64">
        <f>IF(R64=0,0,COUNTIF('2023 FR_imgsummary'!E64:AC64,"SH")*100/R64)</f>
        <v>0</v>
      </c>
      <c r="BT64">
        <f>IF(R64=0,0,COUNTIF('2023 FR_imgsummary'!E64:AC64,"SM")*100/R64)</f>
        <v>0</v>
      </c>
      <c r="BU64">
        <f>IF(R64=0,0,COUNTIF('2023 FR_imgsummary'!E64:AC64,"TA")*100/R64)</f>
        <v>0</v>
      </c>
      <c r="BW64">
        <f>IF(R64=0,0,COUNTIF('2023 FR_imgsummary'!E64:AC64,"BRI")*100/R64)</f>
        <v>0</v>
      </c>
      <c r="BX64">
        <f>IF(R64=0,0,COUNTIF('2023 FR_imgsummary'!E64:AC64,"ERY")*100/R64)</f>
        <v>0</v>
      </c>
      <c r="BY64">
        <f>IF(R64=0,0,COUNTIF('2023 FR_imgsummary'!E64:AC64,"EUN")*100/R64)</f>
        <v>0</v>
      </c>
      <c r="BZ64">
        <f>IF(R64=0,0,COUNTIF('2023 FR_imgsummary'!E64:AC64,"GORG")*100/R64)</f>
        <v>0</v>
      </c>
      <c r="CA64">
        <f>IF(R64=0,0,COUNTIF('2023 FR_imgsummary'!E64:AC64,"ICIL")*100/R64)</f>
        <v>0</v>
      </c>
      <c r="CB64">
        <f>IF(R64=0,0,COUNTIF('2023 FR_imgsummary'!E64:AC64,"MUR")*100/R64)</f>
        <v>0</v>
      </c>
      <c r="CC64">
        <f>IF(R64=0,0,COUNTIF('2023 FR_imgsummary'!E64:AC64,"MOPS")*100/R64)</f>
        <v>0</v>
      </c>
      <c r="CD64">
        <f>IF(R64=0,0,COUNTIF('2023 FR_imgsummary'!E64:AC64,"PAURA")*100/R64)</f>
        <v>0</v>
      </c>
      <c r="CE64">
        <f>IF(R64=0,0,COUNTIF('2023 FR_imgsummary'!E64:AC64,"PRELA")*100/R64)</f>
        <v>0</v>
      </c>
      <c r="CF64">
        <f>IF(R64=0,0,COUNTIF('2023 FR_imgsummary'!E64:AC64,"PSDP")*100/R64)</f>
        <v>0</v>
      </c>
      <c r="CG64">
        <f>IF(R64=0,0,COUNTIF('2023 FR_imgsummary'!E64:AC64,"PSPT")*100/R64)</f>
        <v>0</v>
      </c>
      <c r="CH64">
        <f>IF(R64=0,0,COUNTIF('2023 FR_imgsummary'!E64:AC64,"PTER")*100/R64)</f>
        <v>0</v>
      </c>
      <c r="CJ64">
        <f>IF(R64=0,0,COUNTIF('2023 FR_imgsummary'!E64:AC64,"SPO")*100/R64)</f>
        <v>0</v>
      </c>
      <c r="CL64">
        <f>IF(R64=0,0,COUNTIF('2023 FR_imgsummary'!E64:AC64,"PAL")*100/R64)</f>
        <v>0</v>
      </c>
      <c r="CM64">
        <f>IF(R64=0,0,COUNTIF('2023 FR_imgsummary'!E64:AC64,"ZO")*100/R64)</f>
        <v>0</v>
      </c>
      <c r="CO64">
        <f>IF(R64=0,0,COUNTIF('2023 FR_imgsummary'!E64:AC64,"AMP")*100/R64)</f>
        <v>0</v>
      </c>
      <c r="CP64">
        <f>IF(R64=0,0,COUNTIF('2023 FR_imgsummary'!E64:AC64,"DICT")*100/R64)</f>
        <v>0</v>
      </c>
      <c r="CQ64">
        <f>IF(R64=0,0,COUNTIF('2023 FR_imgsummary'!E64:AC64,"HALI")*100/R64)</f>
        <v>0</v>
      </c>
      <c r="CR64">
        <f>IF(R64=0,0,COUNTIF('2023 FR_imgsummary'!E64:AC64,"LIAG")*100/R64)</f>
        <v>0</v>
      </c>
      <c r="CS64">
        <f>IF(R64=0,0,COUNTIF('2023 FR_imgsummary'!E64:AC64,"LOBO")*100/R64)</f>
        <v>0</v>
      </c>
      <c r="CT64">
        <f>IF(R64=0,0,COUNTIF('2023 FR_imgsummary'!E64:AC64,"MACA")*100/R64)</f>
        <v>0</v>
      </c>
      <c r="CU64">
        <f>IF(R64=0,0,COUNTIF('2023 FR_imgsummary'!E64:AC64,"PAD")*100/R64)</f>
        <v>0</v>
      </c>
      <c r="CV64">
        <f>IF(R64=0,0,COUNTIF('2023 FR_imgsummary'!E64:AC64,"POR")*100/R64)</f>
        <v>0</v>
      </c>
      <c r="CW64">
        <f>IF(R64=0,0,COUNTIF('2023 FR_imgsummary'!E64:AC64,"SARG")*100/R64)</f>
        <v>0</v>
      </c>
      <c r="CX64">
        <f>IF(R64=0,0,COUNTIF('2023 FR_imgsummary'!E64:AC64,"SCHIZ")*100/R64)</f>
        <v>0</v>
      </c>
      <c r="CY64">
        <f>IF(R64=0,0,COUNTIF('2023 FR_imgsummary'!E64:AC64,"STY")*100/R64)</f>
        <v>0</v>
      </c>
      <c r="CZ64">
        <f>IF(R64=0,0,COUNTIF('2023 FR_imgsummary'!E64:AC64,"TURB")*100/R64)</f>
        <v>0</v>
      </c>
      <c r="DA64" s="31">
        <f>IF(R64=0,0,COUNTIF('2023 FR_imgsummary'!E64:AC64,"TURF")*100/R64)</f>
        <v>8</v>
      </c>
      <c r="DB64">
        <f>IF(R64=0,0,COUNTIF('2023 FR_imgsummary'!E64:AC64,"WRAN")*100/R64)</f>
        <v>0</v>
      </c>
      <c r="DD64">
        <f>IF(R64=0,0,COUNTIF('2023 FR_imgsummary'!E64:AC64,"ASC")*100/R64)</f>
        <v>0</v>
      </c>
      <c r="DE64">
        <f>IF(R64=0,0,COUNTIF('2023 FR_imgsummary'!E64:AC64,"O")*100/R64)</f>
        <v>0</v>
      </c>
      <c r="DG64">
        <f>IF(R64=0,0,COUNTIF('2023 FR_imgsummary'!E64:AC64,"DCA")*100/R64)</f>
        <v>0</v>
      </c>
      <c r="DH64">
        <f>IF(R64=0,0,COUNTIF('2023 FR_imgsummary'!E64:AC64,"DG")*100/R64)</f>
        <v>0</v>
      </c>
      <c r="DI64">
        <f>IF(R64=0,0,COUNTIF('2023 FR_imgsummary'!E64:AC64,"ODC")*100/R64)</f>
        <v>0</v>
      </c>
      <c r="DJ64">
        <f>IF(R64=0,0,COUNTIF('2023 FR_imgsummary'!E64:AC64,"RDC")*100/R64)</f>
        <v>0</v>
      </c>
      <c r="DL64">
        <f>IF(R64=0,0,COUNTIF('2023 FR_imgsummary'!E64:AC64,"CALG")*100/R64)</f>
        <v>0</v>
      </c>
      <c r="DN64">
        <f>IF(R64=0,0,COUNTIF('2023 FR_imgsummary'!E64:AC64,"DCOR")*100/R64)</f>
        <v>0</v>
      </c>
      <c r="DP64">
        <f>IF(R64=0,0,COUNTIF('2023 FR_imgsummary'!E64:AC64,"P")*100/R64)</f>
        <v>0</v>
      </c>
      <c r="DQ64">
        <f>IF(R64=0,0,COUNTIF('2023 FR_imgsummary'!E64:AC64,"R")*100/R64)</f>
        <v>0</v>
      </c>
      <c r="DR64" s="31">
        <f>IF(R64=0,0,COUNTIF('2023 FR_imgsummary'!E64:AC64,"S")*100/R64)</f>
        <v>92</v>
      </c>
      <c r="DT64">
        <f>IF(R64=0,0,COUNTIF('2023 FR_imgsummary'!E64:AC64,"UNK")*100/R64)</f>
        <v>0</v>
      </c>
      <c r="DV64">
        <f>COUNTIF('2023 FR_imgsummary'!E64:AC64,"SHAD")*100/25</f>
        <v>0</v>
      </c>
      <c r="DW64">
        <f>COUNTIF('2023 FR_imgsummary'!E64:AC64,"TAPE")*100/25</f>
        <v>0</v>
      </c>
      <c r="DX64">
        <f>COUNTIF('2023 FR_imgsummary'!E64:AC64,"WAND")*100/25</f>
        <v>0</v>
      </c>
      <c r="DZ64">
        <f>IF(R64=0,0,COUNTIF('2023 FR_imgsummary'!BC64:CA64,"ASP")*100/R64)</f>
        <v>0</v>
      </c>
      <c r="EA64">
        <f>IF(R64=0,0,COUNTIF('2023 FR_imgsummary'!BC64:CA64,"BL")*100/R64)</f>
        <v>0</v>
      </c>
      <c r="EB64">
        <f>IF(R64=0,0,COUNTIF('2023 FR_imgsummary'!BC64:CA64,"BBD")*100/R64)</f>
        <v>0</v>
      </c>
      <c r="EC64">
        <f>IF(R64=0,0,COUNTIF('2023 FR_imgsummary'!BC64:CA64,"OD")*100/R64)</f>
        <v>0</v>
      </c>
      <c r="ED64">
        <f>IF(R64=0,0,COUNTIF('2023 FR_imgsummary'!BC64:CA64,"PLA")*100/R64)</f>
        <v>0</v>
      </c>
      <c r="EE64">
        <f>IF(R64=0,0,COUNTIF('2023 FR_imgsummary'!BC64:CA64,"WBD")*100/R64)</f>
        <v>0</v>
      </c>
      <c r="EF64">
        <f>IF(R64=0,0,COUNTIF('2023 FR_imgsummary'!BC64:CA64,"YBD")*100/R64)</f>
        <v>0</v>
      </c>
    </row>
    <row r="65" spans="1:136" x14ac:dyDescent="0.25">
      <c r="A65">
        <v>63</v>
      </c>
      <c r="B65" t="s">
        <v>171</v>
      </c>
      <c r="F65">
        <f>IF(R65=0,0,COUNTIF('2023 FR_imgsummary'!AD65:BB65,"C")*100/R65)</f>
        <v>0</v>
      </c>
      <c r="G65">
        <f>IF(R65=0,0,COUNTIF('2023 FR_imgsummary'!AD65:BB65,"G")*100/R65)</f>
        <v>0</v>
      </c>
      <c r="H65" s="31">
        <f>IF(R65=0,0,COUNTIF('2023 FR_imgsummary'!AD65:BB65,"S")*100/R65)</f>
        <v>4.3478260869565215</v>
      </c>
      <c r="I65">
        <f>IF(R65=0,0,COUNTIF('2023 FR_imgsummary'!AD65:BB65,"Z")*100/R65)</f>
        <v>0</v>
      </c>
      <c r="J65" s="31">
        <f>IF(R65=0,0,COUNTIF('2023 FR_imgsummary'!AD65:BB65,"MA")*100/R65)</f>
        <v>30.434782608695652</v>
      </c>
      <c r="K65">
        <f>IF(R65=0,0,COUNTIF('2023 FR_imgsummary'!AD65:BB65,"OL")*100/R65)</f>
        <v>0</v>
      </c>
      <c r="L65">
        <f>IF(R65=0,0,COUNTIF('2023 FR_imgsummary'!AD65:BB65,"DCA")*100/R65)</f>
        <v>0</v>
      </c>
      <c r="M65">
        <f>IF(R65=0,0,COUNTIF('2023 FR_imgsummary'!AD65:BB65,"CA")*100/R65)</f>
        <v>0</v>
      </c>
      <c r="N65">
        <f>IF(R65=0,0,COUNTIF('2023 FR_imgsummary'!AD65:BB65,"DC")*100/R65)</f>
        <v>0</v>
      </c>
      <c r="O65" s="31">
        <f>IF(R65=0,0,COUNTIF('2023 FR_imgsummary'!AD65:BB65,"SPR")*100/R65)</f>
        <v>65.217391304347828</v>
      </c>
      <c r="P65">
        <f>IF(R65=0,0,COUNTIF('2023 FR_imgsummary'!AD65:BB65,"U")*100/R65)</f>
        <v>0</v>
      </c>
      <c r="Q65" s="31">
        <f>IF(R65=0,0,COUNTIF('2023 FR_imgsummary'!AD65:BB65,"TWS")*100/R65)</f>
        <v>8.695652173913043</v>
      </c>
      <c r="R65">
        <f>25-COUNTIF('2023 FR_imgsummary'!AD65:BB65,"TWS")</f>
        <v>23</v>
      </c>
      <c r="U65">
        <f>IF(R65=0,0,COUNTIF('2023 FR_imgsummary'!E65:AC65,"AC")*100/R65)</f>
        <v>0</v>
      </c>
      <c r="V65">
        <f>IF(R65=0,0,COUNTIF('2023 FR_imgsummary'!E65:AC65,"AP")*100/R65)</f>
        <v>0</v>
      </c>
      <c r="W65">
        <f>IF(R65=0,0,COUNTIF('2023 FR_imgsummary'!E65:AC65,"APR")*100/R65)</f>
        <v>0</v>
      </c>
      <c r="X65">
        <f>IF(R65=0,0,COUNTIF('2023 FR_imgsummary'!E65:AC65,"AA")*100/R65)</f>
        <v>0</v>
      </c>
      <c r="Y65">
        <f>IF(R65=0,0,COUNTIF('2023 FR_imgsummary'!E65:AC65,"AF")*100/R65)</f>
        <v>0</v>
      </c>
      <c r="Z65">
        <f>IF(R65=0,0,COUNTIF('2023 FR_imgsummary'!E65:AC65,"AG")*100/R65)</f>
        <v>0</v>
      </c>
      <c r="AA65">
        <f>IF(R65=0,0,COUNTIF('2023 FR_imgsummary'!E65:AC65,"AL")*100/R65)</f>
        <v>0</v>
      </c>
      <c r="AB65">
        <f>IF(R65=0,0,COUNTIF('2023 FR_imgsummary'!E65:AC65,"AT")*100/R65)</f>
        <v>0</v>
      </c>
      <c r="AC65">
        <f>IF(R65=0,0,COUNTIF('2023 FR_imgsummary'!E65:AC65,"AU")*100/R65)</f>
        <v>0</v>
      </c>
      <c r="AD65">
        <f>IF(R65=0,0,COUNTIF('2023 FR_imgsummary'!E65:AC65,"CB")*100/R65)</f>
        <v>0</v>
      </c>
      <c r="AE65">
        <f>IF(R65=0,0,COUNTIF('2023 FR_imgsummary'!E65:AC65,"CN")*100/R65)</f>
        <v>0</v>
      </c>
      <c r="AF65">
        <f>IF(R65=0,0,COUNTIF('2023 FR_imgsummary'!E65:AC65,"CORAL")*100/R65)</f>
        <v>0</v>
      </c>
      <c r="AG65">
        <f>IF(R65=0,0,COUNTIF('2023 FR_imgsummary'!E65:AC65,"CORJU")*100/R65)</f>
        <v>0</v>
      </c>
      <c r="AH65">
        <f>IF(R65=0,0,COUNTIF('2023 FR_imgsummary'!E65:AC65,"DCY")*100/R65)</f>
        <v>0</v>
      </c>
      <c r="AI65">
        <f>IF(R65=0,0,COUNTIF('2023 FR_imgsummary'!E65:AC65,"DST")*100/R65)</f>
        <v>0</v>
      </c>
      <c r="AJ65">
        <f>IF(R65=0,0,COUNTIF('2023 FR_imgsummary'!E65:AC65,"DSO")*100/R65)</f>
        <v>0</v>
      </c>
      <c r="AK65">
        <f>IF(R65=0,0,COUNTIF('2023 FR_imgsummary'!E65:AC65,"DC")*100/R65)</f>
        <v>0</v>
      </c>
      <c r="AL65">
        <f>IF(R65=0,0,COUNTIF('2023 FR_imgsummary'!E65:AC65,"DL")*100/R65)</f>
        <v>0</v>
      </c>
      <c r="AM65">
        <f>IF(R65=0,0,COUNTIF('2023 FR_imgsummary'!E65:AC65,"DS")*100/R65)</f>
        <v>0</v>
      </c>
      <c r="AN65">
        <f>IF(R65=0,0,COUNTIF('2023 FR_imgsummary'!E65:AC65,"EF")*100/R65)</f>
        <v>0</v>
      </c>
      <c r="AO65">
        <f>IF(R65=0,0,COUNTIF('2023 FR_imgsummary'!E65:AC65,"FF")*100/R65)</f>
        <v>0</v>
      </c>
      <c r="AP65">
        <f>IF(R65=0,0,COUNTIF('2023 FR_imgsummary'!E65:AC65,"IS")*100/R65)</f>
        <v>0</v>
      </c>
      <c r="AQ65">
        <f>IF(R65=0,0,COUNTIF('2023 FR_imgsummary'!E65:AC65,"LC")*100/R65)</f>
        <v>0</v>
      </c>
      <c r="AR65">
        <f>IF(R65=0,0,COUNTIF('2023 FR_imgsummary'!E65:AC65,"MD")*100/R65)</f>
        <v>0</v>
      </c>
      <c r="AS65">
        <f>IF(R65=0,0,COUNTIF('2023 FR_imgsummary'!E65:AC65,"MM")*100/R65)</f>
        <v>0</v>
      </c>
      <c r="AT65">
        <f>IF(R65=0,0,COUNTIF('2023 FR_imgsummary'!E65:AC65,"MAR")*100/R65)</f>
        <v>0</v>
      </c>
      <c r="AU65">
        <f>IF(R65=0,0,COUNTIF('2023 FR_imgsummary'!E65:AC65,"MME")*100/R65)</f>
        <v>0</v>
      </c>
      <c r="AV65">
        <f>IF(R65=0,0,COUNTIF('2023 FR_imgsummary'!E65:AC65,"MILA")*100/R65)</f>
        <v>0</v>
      </c>
      <c r="AW65">
        <f>IF(R65=0,0,COUNTIF('2023 FR_imgsummary'!E65:AC65,"MILC")*100/R65)</f>
        <v>0</v>
      </c>
      <c r="AX65">
        <f>IF(R65=0,0,COUNTIF('2023 FR_imgsummary'!E65:AC65,"MILS")*100/R65)</f>
        <v>0</v>
      </c>
      <c r="AY65">
        <f>IF(R65=0,0,COUNTIF('2023 FR_imgsummary'!E65:AC65,"MA")*100/R65)</f>
        <v>0</v>
      </c>
      <c r="AZ65">
        <f>IF(R65=0,0,COUNTIF('2023 FR_imgsummary'!E65:AC65,"MC")*100/R65)</f>
        <v>0</v>
      </c>
      <c r="BA65">
        <f>IF(R65=0,0,COUNTIF('2023 FR_imgsummary'!E65:AC65,"MFAV")*100/R65)</f>
        <v>0</v>
      </c>
      <c r="BB65">
        <f>IF(R65=0,0,COUNTIF('2023 FR_imgsummary'!E65:AC65,"MFRN")*100/R65)</f>
        <v>0</v>
      </c>
      <c r="BC65">
        <f>IF(R65=0,0,COUNTIF('2023 FR_imgsummary'!E65:AC65,"MAN")*100/R65)</f>
        <v>0</v>
      </c>
      <c r="BD65">
        <f>IF(R65=0,0,COUNTIF('2023 FR_imgsummary'!E65:AC65,"MAL")*100/R65)</f>
        <v>0</v>
      </c>
      <c r="BE65">
        <f>IF(R65=0,0,COUNTIF('2023 FR_imgsummary'!E65:AC65,"MDA")*100/R65)</f>
        <v>0</v>
      </c>
      <c r="BF65">
        <f>IF(R65=0,0,COUNTIF('2023 FR_imgsummary'!E65:AC65,"MF")*100/R65)</f>
        <v>0</v>
      </c>
      <c r="BG65">
        <f>IF(R65=0,0,COUNTIF('2023 FR_imgsummary'!E65:AC65,"ML")*100/R65)</f>
        <v>0</v>
      </c>
      <c r="BH65">
        <f>IF(R65=0,0,COUNTIF('2023 FR_imgsummary'!E65:AC65,"OD")*100/R65)</f>
        <v>0</v>
      </c>
      <c r="BI65">
        <f>IF(R65=0,0,COUNTIF('2023 FR_imgsummary'!E65:AC65,"PA")*100/R65)</f>
        <v>0</v>
      </c>
      <c r="BJ65">
        <f>IF(R65=0,0,COUNTIF('2023 FR_imgsummary'!E65:AC65,"PB")*100/R65)</f>
        <v>0</v>
      </c>
      <c r="BK65">
        <f>IF(R65=0,0,COUNTIF('2023 FR_imgsummary'!E65:AC65,"PD")*100/R65)</f>
        <v>0</v>
      </c>
      <c r="BL65">
        <f>IF(R65=0,0,COUNTIF('2023 FR_imgsummary'!E65:AC65,"PF")*100/R65)</f>
        <v>0</v>
      </c>
      <c r="BM65">
        <f>IF(R65=0,0,COUNTIF('2023 FR_imgsummary'!E65:AC65,"PP")*100/R65)</f>
        <v>0</v>
      </c>
      <c r="BN65">
        <f>IF(R65=0,0,COUNTIF('2023 FR_imgsummary'!E65:AC65,"SC")*100/R65)</f>
        <v>0</v>
      </c>
      <c r="BO65">
        <f>IF(R65=0,0,COUNTIF('2023 FR_imgsummary'!E65:AC65,"SL")*100/R65)</f>
        <v>0</v>
      </c>
      <c r="BP65">
        <f>IF(R65=0,0,COUNTIF('2023 FR_imgsummary'!E65:AC65,"SR")*100/R65)</f>
        <v>0</v>
      </c>
      <c r="BQ65">
        <f>IF(R65=0,0,COUNTIF('2023 FR_imgsummary'!E65:AC65,"SS")*100/R65)</f>
        <v>0</v>
      </c>
      <c r="BR65">
        <f>IF(R65=0,0,COUNTIF('2023 FR_imgsummary'!E65:AC65,"SB")*100/R65)</f>
        <v>0</v>
      </c>
      <c r="BS65">
        <f>IF(R65=0,0,COUNTIF('2023 FR_imgsummary'!E65:AC65,"SH")*100/R65)</f>
        <v>0</v>
      </c>
      <c r="BT65">
        <f>IF(R65=0,0,COUNTIF('2023 FR_imgsummary'!E65:AC65,"SM")*100/R65)</f>
        <v>0</v>
      </c>
      <c r="BU65">
        <f>IF(R65=0,0,COUNTIF('2023 FR_imgsummary'!E65:AC65,"TA")*100/R65)</f>
        <v>0</v>
      </c>
      <c r="BW65">
        <f>IF(R65=0,0,COUNTIF('2023 FR_imgsummary'!E65:AC65,"BRI")*100/R65)</f>
        <v>0</v>
      </c>
      <c r="BX65">
        <f>IF(R65=0,0,COUNTIF('2023 FR_imgsummary'!E65:AC65,"ERY")*100/R65)</f>
        <v>0</v>
      </c>
      <c r="BY65">
        <f>IF(R65=0,0,COUNTIF('2023 FR_imgsummary'!E65:AC65,"EUN")*100/R65)</f>
        <v>0</v>
      </c>
      <c r="BZ65">
        <f>IF(R65=0,0,COUNTIF('2023 FR_imgsummary'!E65:AC65,"GORG")*100/R65)</f>
        <v>0</v>
      </c>
      <c r="CA65">
        <f>IF(R65=0,0,COUNTIF('2023 FR_imgsummary'!E65:AC65,"ICIL")*100/R65)</f>
        <v>0</v>
      </c>
      <c r="CB65">
        <f>IF(R65=0,0,COUNTIF('2023 FR_imgsummary'!E65:AC65,"MUR")*100/R65)</f>
        <v>0</v>
      </c>
      <c r="CC65">
        <f>IF(R65=0,0,COUNTIF('2023 FR_imgsummary'!E65:AC65,"MOPS")*100/R65)</f>
        <v>0</v>
      </c>
      <c r="CD65">
        <f>IF(R65=0,0,COUNTIF('2023 FR_imgsummary'!E65:AC65,"PAURA")*100/R65)</f>
        <v>0</v>
      </c>
      <c r="CE65">
        <f>IF(R65=0,0,COUNTIF('2023 FR_imgsummary'!E65:AC65,"PRELA")*100/R65)</f>
        <v>0</v>
      </c>
      <c r="CF65">
        <f>IF(R65=0,0,COUNTIF('2023 FR_imgsummary'!E65:AC65,"PSDP")*100/R65)</f>
        <v>0</v>
      </c>
      <c r="CG65">
        <f>IF(R65=0,0,COUNTIF('2023 FR_imgsummary'!E65:AC65,"PSPT")*100/R65)</f>
        <v>0</v>
      </c>
      <c r="CH65">
        <f>IF(R65=0,0,COUNTIF('2023 FR_imgsummary'!E65:AC65,"PTER")*100/R65)</f>
        <v>0</v>
      </c>
      <c r="CJ65" s="31">
        <f>IF(R65=0,0,COUNTIF('2023 FR_imgsummary'!E65:AC65,"SPO")*100/R65)</f>
        <v>4.3478260869565215</v>
      </c>
      <c r="CL65">
        <f>IF(R65=0,0,COUNTIF('2023 FR_imgsummary'!E65:AC65,"PAL")*100/R65)</f>
        <v>0</v>
      </c>
      <c r="CM65">
        <f>IF(R65=0,0,COUNTIF('2023 FR_imgsummary'!E65:AC65,"ZO")*100/R65)</f>
        <v>0</v>
      </c>
      <c r="CO65">
        <f>IF(R65=0,0,COUNTIF('2023 FR_imgsummary'!E65:AC65,"AMP")*100/R65)</f>
        <v>0</v>
      </c>
      <c r="CP65" s="31">
        <f>IF(R65=0,0,COUNTIF('2023 FR_imgsummary'!E65:AC65,"DICT")*100/R65)</f>
        <v>26.086956521739129</v>
      </c>
      <c r="CQ65">
        <f>IF(R65=0,0,COUNTIF('2023 FR_imgsummary'!E65:AC65,"HALI")*100/R65)</f>
        <v>0</v>
      </c>
      <c r="CR65">
        <f>IF(R65=0,0,COUNTIF('2023 FR_imgsummary'!E65:AC65,"LIAG")*100/R65)</f>
        <v>0</v>
      </c>
      <c r="CS65">
        <f>IF(R65=0,0,COUNTIF('2023 FR_imgsummary'!E65:AC65,"LOBO")*100/R65)</f>
        <v>0</v>
      </c>
      <c r="CT65">
        <f>IF(R65=0,0,COUNTIF('2023 FR_imgsummary'!E65:AC65,"MACA")*100/R65)</f>
        <v>0</v>
      </c>
      <c r="CU65">
        <f>IF(R65=0,0,COUNTIF('2023 FR_imgsummary'!E65:AC65,"PAD")*100/R65)</f>
        <v>0</v>
      </c>
      <c r="CV65">
        <f>IF(R65=0,0,COUNTIF('2023 FR_imgsummary'!E65:AC65,"POR")*100/R65)</f>
        <v>0</v>
      </c>
      <c r="CW65">
        <f>IF(R65=0,0,COUNTIF('2023 FR_imgsummary'!E65:AC65,"SARG")*100/R65)</f>
        <v>0</v>
      </c>
      <c r="CX65">
        <f>IF(R65=0,0,COUNTIF('2023 FR_imgsummary'!E65:AC65,"SCHIZ")*100/R65)</f>
        <v>0</v>
      </c>
      <c r="CY65">
        <f>IF(R65=0,0,COUNTIF('2023 FR_imgsummary'!E65:AC65,"STY")*100/R65)</f>
        <v>0</v>
      </c>
      <c r="CZ65">
        <f>IF(R65=0,0,COUNTIF('2023 FR_imgsummary'!E65:AC65,"TURB")*100/R65)</f>
        <v>0</v>
      </c>
      <c r="DA65" s="31">
        <f>IF(R65=0,0,COUNTIF('2023 FR_imgsummary'!E65:AC65,"TURF")*100/R65)</f>
        <v>4.3478260869565215</v>
      </c>
      <c r="DB65">
        <f>IF(R65=0,0,COUNTIF('2023 FR_imgsummary'!E65:AC65,"WRAN")*100/R65)</f>
        <v>0</v>
      </c>
      <c r="DD65">
        <f>IF(R65=0,0,COUNTIF('2023 FR_imgsummary'!E65:AC65,"ASC")*100/R65)</f>
        <v>0</v>
      </c>
      <c r="DE65">
        <f>IF(R65=0,0,COUNTIF('2023 FR_imgsummary'!E65:AC65,"O")*100/R65)</f>
        <v>0</v>
      </c>
      <c r="DG65">
        <f>IF(R65=0,0,COUNTIF('2023 FR_imgsummary'!E65:AC65,"DCA")*100/R65)</f>
        <v>0</v>
      </c>
      <c r="DH65">
        <f>IF(R65=0,0,COUNTIF('2023 FR_imgsummary'!E65:AC65,"DG")*100/R65)</f>
        <v>0</v>
      </c>
      <c r="DI65">
        <f>IF(R65=0,0,COUNTIF('2023 FR_imgsummary'!E65:AC65,"ODC")*100/R65)</f>
        <v>0</v>
      </c>
      <c r="DJ65">
        <f>IF(R65=0,0,COUNTIF('2023 FR_imgsummary'!E65:AC65,"RDC")*100/R65)</f>
        <v>0</v>
      </c>
      <c r="DL65">
        <f>IF(R65=0,0,COUNTIF('2023 FR_imgsummary'!E65:AC65,"CALG")*100/R65)</f>
        <v>0</v>
      </c>
      <c r="DN65">
        <f>IF(R65=0,0,COUNTIF('2023 FR_imgsummary'!E65:AC65,"DCOR")*100/R65)</f>
        <v>0</v>
      </c>
      <c r="DP65" s="31">
        <f>IF(R65=0,0,COUNTIF('2023 FR_imgsummary'!E65:AC65,"P")*100/R65)</f>
        <v>43.478260869565219</v>
      </c>
      <c r="DQ65">
        <f>IF(R65=0,0,COUNTIF('2023 FR_imgsummary'!E65:AC65,"R")*100/R65)</f>
        <v>0</v>
      </c>
      <c r="DR65" s="31">
        <f>IF(R65=0,0,COUNTIF('2023 FR_imgsummary'!E65:AC65,"S")*100/R65)</f>
        <v>21.739130434782609</v>
      </c>
      <c r="DT65">
        <f>IF(R65=0,0,COUNTIF('2023 FR_imgsummary'!E65:AC65,"UNK")*100/R65)</f>
        <v>0</v>
      </c>
      <c r="DV65">
        <f>COUNTIF('2023 FR_imgsummary'!E65:AC65,"SHAD")*100/25</f>
        <v>0</v>
      </c>
      <c r="DW65">
        <f>COUNTIF('2023 FR_imgsummary'!E65:AC65,"TAPE")*100/25</f>
        <v>0</v>
      </c>
      <c r="DX65" s="31">
        <f>COUNTIF('2023 FR_imgsummary'!E65:AC65,"WAND")*100/25</f>
        <v>8</v>
      </c>
      <c r="DZ65">
        <f>IF(R65=0,0,COUNTIF('2023 FR_imgsummary'!BC65:CA65,"ASP")*100/R65)</f>
        <v>0</v>
      </c>
      <c r="EA65">
        <f>IF(R65=0,0,COUNTIF('2023 FR_imgsummary'!BC65:CA65,"BL")*100/R65)</f>
        <v>0</v>
      </c>
      <c r="EB65">
        <f>IF(R65=0,0,COUNTIF('2023 FR_imgsummary'!BC65:CA65,"BBD")*100/R65)</f>
        <v>0</v>
      </c>
      <c r="EC65">
        <f>IF(R65=0,0,COUNTIF('2023 FR_imgsummary'!BC65:CA65,"OD")*100/R65)</f>
        <v>0</v>
      </c>
      <c r="ED65">
        <f>IF(R65=0,0,COUNTIF('2023 FR_imgsummary'!BC65:CA65,"PLA")*100/R65)</f>
        <v>0</v>
      </c>
      <c r="EE65">
        <f>IF(R65=0,0,COUNTIF('2023 FR_imgsummary'!BC65:CA65,"WBD")*100/R65)</f>
        <v>0</v>
      </c>
      <c r="EF65">
        <f>IF(R65=0,0,COUNTIF('2023 FR_imgsummary'!BC65:CA65,"YBD")*100/R65)</f>
        <v>0</v>
      </c>
    </row>
    <row r="66" spans="1:136" x14ac:dyDescent="0.25">
      <c r="A66">
        <v>64</v>
      </c>
      <c r="B66" t="s">
        <v>172</v>
      </c>
      <c r="F66">
        <f>IF(R66=0,0,COUNTIF('2023 FR_imgsummary'!AD66:BB66,"C")*100/R66)</f>
        <v>0</v>
      </c>
      <c r="G66">
        <f>IF(R66=0,0,COUNTIF('2023 FR_imgsummary'!AD66:BB66,"G")*100/R66)</f>
        <v>0</v>
      </c>
      <c r="H66">
        <f>IF(R66=0,0,COUNTIF('2023 FR_imgsummary'!AD66:BB66,"S")*100/R66)</f>
        <v>0</v>
      </c>
      <c r="I66">
        <f>IF(R66=0,0,COUNTIF('2023 FR_imgsummary'!AD66:BB66,"Z")*100/R66)</f>
        <v>0</v>
      </c>
      <c r="J66">
        <f>IF(R66=0,0,COUNTIF('2023 FR_imgsummary'!AD66:BB66,"MA")*100/R66)</f>
        <v>0</v>
      </c>
      <c r="K66">
        <f>IF(R66=0,0,COUNTIF('2023 FR_imgsummary'!AD66:BB66,"OL")*100/R66)</f>
        <v>0</v>
      </c>
      <c r="L66">
        <f>IF(R66=0,0,COUNTIF('2023 FR_imgsummary'!AD66:BB66,"DCA")*100/R66)</f>
        <v>0</v>
      </c>
      <c r="M66">
        <f>IF(R66=0,0,COUNTIF('2023 FR_imgsummary'!AD66:BB66,"CA")*100/R66)</f>
        <v>0</v>
      </c>
      <c r="N66">
        <f>IF(R66=0,0,COUNTIF('2023 FR_imgsummary'!AD66:BB66,"DC")*100/R66)</f>
        <v>0</v>
      </c>
      <c r="O66" s="31">
        <f>IF(R66=0,0,COUNTIF('2023 FR_imgsummary'!AD66:BB66,"SPR")*100/R66)</f>
        <v>100</v>
      </c>
      <c r="P66">
        <f>IF(R66=0,0,COUNTIF('2023 FR_imgsummary'!AD66:BB66,"U")*100/R66)</f>
        <v>0</v>
      </c>
      <c r="Q66" s="31">
        <f>IF(R66=0,0,COUNTIF('2023 FR_imgsummary'!AD66:BB66,"TWS")*100/R66)</f>
        <v>4.166666666666667</v>
      </c>
      <c r="R66">
        <f>25-COUNTIF('2023 FR_imgsummary'!AD66:BB66,"TWS")</f>
        <v>24</v>
      </c>
      <c r="U66">
        <f>IF(R66=0,0,COUNTIF('2023 FR_imgsummary'!E66:AC66,"AC")*100/R66)</f>
        <v>0</v>
      </c>
      <c r="V66">
        <f>IF(R66=0,0,COUNTIF('2023 FR_imgsummary'!E66:AC66,"AP")*100/R66)</f>
        <v>0</v>
      </c>
      <c r="W66">
        <f>IF(R66=0,0,COUNTIF('2023 FR_imgsummary'!E66:AC66,"APR")*100/R66)</f>
        <v>0</v>
      </c>
      <c r="X66">
        <f>IF(R66=0,0,COUNTIF('2023 FR_imgsummary'!E66:AC66,"AA")*100/R66)</f>
        <v>0</v>
      </c>
      <c r="Y66">
        <f>IF(R66=0,0,COUNTIF('2023 FR_imgsummary'!E66:AC66,"AF")*100/R66)</f>
        <v>0</v>
      </c>
      <c r="Z66">
        <f>IF(R66=0,0,COUNTIF('2023 FR_imgsummary'!E66:AC66,"AG")*100/R66)</f>
        <v>0</v>
      </c>
      <c r="AA66">
        <f>IF(R66=0,0,COUNTIF('2023 FR_imgsummary'!E66:AC66,"AL")*100/R66)</f>
        <v>0</v>
      </c>
      <c r="AB66">
        <f>IF(R66=0,0,COUNTIF('2023 FR_imgsummary'!E66:AC66,"AT")*100/R66)</f>
        <v>0</v>
      </c>
      <c r="AC66">
        <f>IF(R66=0,0,COUNTIF('2023 FR_imgsummary'!E66:AC66,"AU")*100/R66)</f>
        <v>0</v>
      </c>
      <c r="AD66">
        <f>IF(R66=0,0,COUNTIF('2023 FR_imgsummary'!E66:AC66,"CB")*100/R66)</f>
        <v>0</v>
      </c>
      <c r="AE66">
        <f>IF(R66=0,0,COUNTIF('2023 FR_imgsummary'!E66:AC66,"CN")*100/R66)</f>
        <v>0</v>
      </c>
      <c r="AF66">
        <f>IF(R66=0,0,COUNTIF('2023 FR_imgsummary'!E66:AC66,"CORAL")*100/R66)</f>
        <v>0</v>
      </c>
      <c r="AG66">
        <f>IF(R66=0,0,COUNTIF('2023 FR_imgsummary'!E66:AC66,"CORJU")*100/R66)</f>
        <v>0</v>
      </c>
      <c r="AH66">
        <f>IF(R66=0,0,COUNTIF('2023 FR_imgsummary'!E66:AC66,"DCY")*100/R66)</f>
        <v>0</v>
      </c>
      <c r="AI66">
        <f>IF(R66=0,0,COUNTIF('2023 FR_imgsummary'!E66:AC66,"DST")*100/R66)</f>
        <v>0</v>
      </c>
      <c r="AJ66">
        <f>IF(R66=0,0,COUNTIF('2023 FR_imgsummary'!E66:AC66,"DSO")*100/R66)</f>
        <v>0</v>
      </c>
      <c r="AK66">
        <f>IF(R66=0,0,COUNTIF('2023 FR_imgsummary'!E66:AC66,"DC")*100/R66)</f>
        <v>0</v>
      </c>
      <c r="AL66">
        <f>IF(R66=0,0,COUNTIF('2023 FR_imgsummary'!E66:AC66,"DL")*100/R66)</f>
        <v>0</v>
      </c>
      <c r="AM66">
        <f>IF(R66=0,0,COUNTIF('2023 FR_imgsummary'!E66:AC66,"DS")*100/R66)</f>
        <v>0</v>
      </c>
      <c r="AN66">
        <f>IF(R66=0,0,COUNTIF('2023 FR_imgsummary'!E66:AC66,"EF")*100/R66)</f>
        <v>0</v>
      </c>
      <c r="AO66">
        <f>IF(R66=0,0,COUNTIF('2023 FR_imgsummary'!E66:AC66,"FF")*100/R66)</f>
        <v>0</v>
      </c>
      <c r="AP66">
        <f>IF(R66=0,0,COUNTIF('2023 FR_imgsummary'!E66:AC66,"IS")*100/R66)</f>
        <v>0</v>
      </c>
      <c r="AQ66">
        <f>IF(R66=0,0,COUNTIF('2023 FR_imgsummary'!E66:AC66,"LC")*100/R66)</f>
        <v>0</v>
      </c>
      <c r="AR66">
        <f>IF(R66=0,0,COUNTIF('2023 FR_imgsummary'!E66:AC66,"MD")*100/R66)</f>
        <v>0</v>
      </c>
      <c r="AS66">
        <f>IF(R66=0,0,COUNTIF('2023 FR_imgsummary'!E66:AC66,"MM")*100/R66)</f>
        <v>0</v>
      </c>
      <c r="AT66">
        <f>IF(R66=0,0,COUNTIF('2023 FR_imgsummary'!E66:AC66,"MAR")*100/R66)</f>
        <v>0</v>
      </c>
      <c r="AU66">
        <f>IF(R66=0,0,COUNTIF('2023 FR_imgsummary'!E66:AC66,"MME")*100/R66)</f>
        <v>0</v>
      </c>
      <c r="AV66">
        <f>IF(R66=0,0,COUNTIF('2023 FR_imgsummary'!E66:AC66,"MILA")*100/R66)</f>
        <v>0</v>
      </c>
      <c r="AW66">
        <f>IF(R66=0,0,COUNTIF('2023 FR_imgsummary'!E66:AC66,"MILC")*100/R66)</f>
        <v>0</v>
      </c>
      <c r="AX66">
        <f>IF(R66=0,0,COUNTIF('2023 FR_imgsummary'!E66:AC66,"MILS")*100/R66)</f>
        <v>0</v>
      </c>
      <c r="AY66">
        <f>IF(R66=0,0,COUNTIF('2023 FR_imgsummary'!E66:AC66,"MA")*100/R66)</f>
        <v>0</v>
      </c>
      <c r="AZ66">
        <f>IF(R66=0,0,COUNTIF('2023 FR_imgsummary'!E66:AC66,"MC")*100/R66)</f>
        <v>0</v>
      </c>
      <c r="BA66">
        <f>IF(R66=0,0,COUNTIF('2023 FR_imgsummary'!E66:AC66,"MFAV")*100/R66)</f>
        <v>0</v>
      </c>
      <c r="BB66">
        <f>IF(R66=0,0,COUNTIF('2023 FR_imgsummary'!E66:AC66,"MFRN")*100/R66)</f>
        <v>0</v>
      </c>
      <c r="BC66">
        <f>IF(R66=0,0,COUNTIF('2023 FR_imgsummary'!E66:AC66,"MAN")*100/R66)</f>
        <v>0</v>
      </c>
      <c r="BD66">
        <f>IF(R66=0,0,COUNTIF('2023 FR_imgsummary'!E66:AC66,"MAL")*100/R66)</f>
        <v>0</v>
      </c>
      <c r="BE66">
        <f>IF(R66=0,0,COUNTIF('2023 FR_imgsummary'!E66:AC66,"MDA")*100/R66)</f>
        <v>0</v>
      </c>
      <c r="BF66">
        <f>IF(R66=0,0,COUNTIF('2023 FR_imgsummary'!E66:AC66,"MF")*100/R66)</f>
        <v>0</v>
      </c>
      <c r="BG66">
        <f>IF(R66=0,0,COUNTIF('2023 FR_imgsummary'!E66:AC66,"ML")*100/R66)</f>
        <v>0</v>
      </c>
      <c r="BH66">
        <f>IF(R66=0,0,COUNTIF('2023 FR_imgsummary'!E66:AC66,"OD")*100/R66)</f>
        <v>0</v>
      </c>
      <c r="BI66">
        <f>IF(R66=0,0,COUNTIF('2023 FR_imgsummary'!E66:AC66,"PA")*100/R66)</f>
        <v>0</v>
      </c>
      <c r="BJ66">
        <f>IF(R66=0,0,COUNTIF('2023 FR_imgsummary'!E66:AC66,"PB")*100/R66)</f>
        <v>0</v>
      </c>
      <c r="BK66">
        <f>IF(R66=0,0,COUNTIF('2023 FR_imgsummary'!E66:AC66,"PD")*100/R66)</f>
        <v>0</v>
      </c>
      <c r="BL66">
        <f>IF(R66=0,0,COUNTIF('2023 FR_imgsummary'!E66:AC66,"PF")*100/R66)</f>
        <v>0</v>
      </c>
      <c r="BM66">
        <f>IF(R66=0,0,COUNTIF('2023 FR_imgsummary'!E66:AC66,"PP")*100/R66)</f>
        <v>0</v>
      </c>
      <c r="BN66">
        <f>IF(R66=0,0,COUNTIF('2023 FR_imgsummary'!E66:AC66,"SC")*100/R66)</f>
        <v>0</v>
      </c>
      <c r="BO66">
        <f>IF(R66=0,0,COUNTIF('2023 FR_imgsummary'!E66:AC66,"SL")*100/R66)</f>
        <v>0</v>
      </c>
      <c r="BP66">
        <f>IF(R66=0,0,COUNTIF('2023 FR_imgsummary'!E66:AC66,"SR")*100/R66)</f>
        <v>0</v>
      </c>
      <c r="BQ66">
        <f>IF(R66=0,0,COUNTIF('2023 FR_imgsummary'!E66:AC66,"SS")*100/R66)</f>
        <v>0</v>
      </c>
      <c r="BR66">
        <f>IF(R66=0,0,COUNTIF('2023 FR_imgsummary'!E66:AC66,"SB")*100/R66)</f>
        <v>0</v>
      </c>
      <c r="BS66">
        <f>IF(R66=0,0,COUNTIF('2023 FR_imgsummary'!E66:AC66,"SH")*100/R66)</f>
        <v>0</v>
      </c>
      <c r="BT66">
        <f>IF(R66=0,0,COUNTIF('2023 FR_imgsummary'!E66:AC66,"SM")*100/R66)</f>
        <v>0</v>
      </c>
      <c r="BU66">
        <f>IF(R66=0,0,COUNTIF('2023 FR_imgsummary'!E66:AC66,"TA")*100/R66)</f>
        <v>0</v>
      </c>
      <c r="BW66">
        <f>IF(R66=0,0,COUNTIF('2023 FR_imgsummary'!E66:AC66,"BRI")*100/R66)</f>
        <v>0</v>
      </c>
      <c r="BX66">
        <f>IF(R66=0,0,COUNTIF('2023 FR_imgsummary'!E66:AC66,"ERY")*100/R66)</f>
        <v>0</v>
      </c>
      <c r="BY66">
        <f>IF(R66=0,0,COUNTIF('2023 FR_imgsummary'!E66:AC66,"EUN")*100/R66)</f>
        <v>0</v>
      </c>
      <c r="BZ66">
        <f>IF(R66=0,0,COUNTIF('2023 FR_imgsummary'!E66:AC66,"GORG")*100/R66)</f>
        <v>0</v>
      </c>
      <c r="CA66">
        <f>IF(R66=0,0,COUNTIF('2023 FR_imgsummary'!E66:AC66,"ICIL")*100/R66)</f>
        <v>0</v>
      </c>
      <c r="CB66">
        <f>IF(R66=0,0,COUNTIF('2023 FR_imgsummary'!E66:AC66,"MUR")*100/R66)</f>
        <v>0</v>
      </c>
      <c r="CC66">
        <f>IF(R66=0,0,COUNTIF('2023 FR_imgsummary'!E66:AC66,"MOPS")*100/R66)</f>
        <v>0</v>
      </c>
      <c r="CD66">
        <f>IF(R66=0,0,COUNTIF('2023 FR_imgsummary'!E66:AC66,"PAURA")*100/R66)</f>
        <v>0</v>
      </c>
      <c r="CE66">
        <f>IF(R66=0,0,COUNTIF('2023 FR_imgsummary'!E66:AC66,"PRELA")*100/R66)</f>
        <v>0</v>
      </c>
      <c r="CF66">
        <f>IF(R66=0,0,COUNTIF('2023 FR_imgsummary'!E66:AC66,"PSDP")*100/R66)</f>
        <v>0</v>
      </c>
      <c r="CG66">
        <f>IF(R66=0,0,COUNTIF('2023 FR_imgsummary'!E66:AC66,"PSPT")*100/R66)</f>
        <v>0</v>
      </c>
      <c r="CH66">
        <f>IF(R66=0,0,COUNTIF('2023 FR_imgsummary'!E66:AC66,"PTER")*100/R66)</f>
        <v>0</v>
      </c>
      <c r="CJ66">
        <f>IF(R66=0,0,COUNTIF('2023 FR_imgsummary'!E66:AC66,"SPO")*100/R66)</f>
        <v>0</v>
      </c>
      <c r="CL66">
        <f>IF(R66=0,0,COUNTIF('2023 FR_imgsummary'!E66:AC66,"PAL")*100/R66)</f>
        <v>0</v>
      </c>
      <c r="CM66">
        <f>IF(R66=0,0,COUNTIF('2023 FR_imgsummary'!E66:AC66,"ZO")*100/R66)</f>
        <v>0</v>
      </c>
      <c r="CO66">
        <f>IF(R66=0,0,COUNTIF('2023 FR_imgsummary'!E66:AC66,"AMP")*100/R66)</f>
        <v>0</v>
      </c>
      <c r="CP66">
        <f>IF(R66=0,0,COUNTIF('2023 FR_imgsummary'!E66:AC66,"DICT")*100/R66)</f>
        <v>0</v>
      </c>
      <c r="CQ66">
        <f>IF(R66=0,0,COUNTIF('2023 FR_imgsummary'!E66:AC66,"HALI")*100/R66)</f>
        <v>0</v>
      </c>
      <c r="CR66">
        <f>IF(R66=0,0,COUNTIF('2023 FR_imgsummary'!E66:AC66,"LIAG")*100/R66)</f>
        <v>0</v>
      </c>
      <c r="CS66">
        <f>IF(R66=0,0,COUNTIF('2023 FR_imgsummary'!E66:AC66,"LOBO")*100/R66)</f>
        <v>0</v>
      </c>
      <c r="CT66">
        <f>IF(R66=0,0,COUNTIF('2023 FR_imgsummary'!E66:AC66,"MACA")*100/R66)</f>
        <v>0</v>
      </c>
      <c r="CU66">
        <f>IF(R66=0,0,COUNTIF('2023 FR_imgsummary'!E66:AC66,"PAD")*100/R66)</f>
        <v>0</v>
      </c>
      <c r="CV66">
        <f>IF(R66=0,0,COUNTIF('2023 FR_imgsummary'!E66:AC66,"POR")*100/R66)</f>
        <v>0</v>
      </c>
      <c r="CW66">
        <f>IF(R66=0,0,COUNTIF('2023 FR_imgsummary'!E66:AC66,"SARG")*100/R66)</f>
        <v>0</v>
      </c>
      <c r="CX66">
        <f>IF(R66=0,0,COUNTIF('2023 FR_imgsummary'!E66:AC66,"SCHIZ")*100/R66)</f>
        <v>0</v>
      </c>
      <c r="CY66">
        <f>IF(R66=0,0,COUNTIF('2023 FR_imgsummary'!E66:AC66,"STY")*100/R66)</f>
        <v>0</v>
      </c>
      <c r="CZ66">
        <f>IF(R66=0,0,COUNTIF('2023 FR_imgsummary'!E66:AC66,"TURB")*100/R66)</f>
        <v>0</v>
      </c>
      <c r="DA66">
        <f>IF(R66=0,0,COUNTIF('2023 FR_imgsummary'!E66:AC66,"TURF")*100/R66)</f>
        <v>0</v>
      </c>
      <c r="DB66">
        <f>IF(R66=0,0,COUNTIF('2023 FR_imgsummary'!E66:AC66,"WRAN")*100/R66)</f>
        <v>0</v>
      </c>
      <c r="DD66">
        <f>IF(R66=0,0,COUNTIF('2023 FR_imgsummary'!E66:AC66,"ASC")*100/R66)</f>
        <v>0</v>
      </c>
      <c r="DE66">
        <f>IF(R66=0,0,COUNTIF('2023 FR_imgsummary'!E66:AC66,"O")*100/R66)</f>
        <v>0</v>
      </c>
      <c r="DG66">
        <f>IF(R66=0,0,COUNTIF('2023 FR_imgsummary'!E66:AC66,"DCA")*100/R66)</f>
        <v>0</v>
      </c>
      <c r="DH66">
        <f>IF(R66=0,0,COUNTIF('2023 FR_imgsummary'!E66:AC66,"DG")*100/R66)</f>
        <v>0</v>
      </c>
      <c r="DI66">
        <f>IF(R66=0,0,COUNTIF('2023 FR_imgsummary'!E66:AC66,"ODC")*100/R66)</f>
        <v>0</v>
      </c>
      <c r="DJ66">
        <f>IF(R66=0,0,COUNTIF('2023 FR_imgsummary'!E66:AC66,"RDC")*100/R66)</f>
        <v>0</v>
      </c>
      <c r="DL66">
        <f>IF(R66=0,0,COUNTIF('2023 FR_imgsummary'!E66:AC66,"CALG")*100/R66)</f>
        <v>0</v>
      </c>
      <c r="DN66">
        <f>IF(R66=0,0,COUNTIF('2023 FR_imgsummary'!E66:AC66,"DCOR")*100/R66)</f>
        <v>0</v>
      </c>
      <c r="DP66" s="31">
        <f>IF(R66=0,0,COUNTIF('2023 FR_imgsummary'!E66:AC66,"P")*100/R66)</f>
        <v>8.3333333333333339</v>
      </c>
      <c r="DQ66">
        <f>IF(R66=0,0,COUNTIF('2023 FR_imgsummary'!E66:AC66,"R")*100/R66)</f>
        <v>0</v>
      </c>
      <c r="DR66" s="31">
        <f>IF(R66=0,0,COUNTIF('2023 FR_imgsummary'!E66:AC66,"S")*100/R66)</f>
        <v>91.666666666666671</v>
      </c>
      <c r="DT66">
        <f>IF(R66=0,0,COUNTIF('2023 FR_imgsummary'!E66:AC66,"UNK")*100/R66)</f>
        <v>0</v>
      </c>
      <c r="DV66">
        <f>COUNTIF('2023 FR_imgsummary'!E66:AC66,"SHAD")*100/25</f>
        <v>0</v>
      </c>
      <c r="DW66" s="31">
        <f>COUNTIF('2023 FR_imgsummary'!E66:AC66,"TAPE")*100/25</f>
        <v>4</v>
      </c>
      <c r="DX66">
        <f>COUNTIF('2023 FR_imgsummary'!E66:AC66,"WAND")*100/25</f>
        <v>0</v>
      </c>
      <c r="DZ66">
        <f>IF(R66=0,0,COUNTIF('2023 FR_imgsummary'!BC66:CA66,"ASP")*100/R66)</f>
        <v>0</v>
      </c>
      <c r="EA66">
        <f>IF(R66=0,0,COUNTIF('2023 FR_imgsummary'!BC66:CA66,"BL")*100/R66)</f>
        <v>0</v>
      </c>
      <c r="EB66">
        <f>IF(R66=0,0,COUNTIF('2023 FR_imgsummary'!BC66:CA66,"BBD")*100/R66)</f>
        <v>0</v>
      </c>
      <c r="EC66">
        <f>IF(R66=0,0,COUNTIF('2023 FR_imgsummary'!BC66:CA66,"OD")*100/R66)</f>
        <v>0</v>
      </c>
      <c r="ED66">
        <f>IF(R66=0,0,COUNTIF('2023 FR_imgsummary'!BC66:CA66,"PLA")*100/R66)</f>
        <v>0</v>
      </c>
      <c r="EE66">
        <f>IF(R66=0,0,COUNTIF('2023 FR_imgsummary'!BC66:CA66,"WBD")*100/R66)</f>
        <v>0</v>
      </c>
      <c r="EF66">
        <f>IF(R66=0,0,COUNTIF('2023 FR_imgsummary'!BC66:CA66,"YBD")*100/R66)</f>
        <v>0</v>
      </c>
    </row>
    <row r="67" spans="1:136" x14ac:dyDescent="0.25">
      <c r="A67">
        <v>65</v>
      </c>
      <c r="B67" t="s">
        <v>173</v>
      </c>
      <c r="F67" s="31">
        <f>IF(R67=0,0,COUNTIF('2023 FR_imgsummary'!AD67:BB67,"C")*100/R67)</f>
        <v>8.695652173913043</v>
      </c>
      <c r="G67">
        <f>IF(R67=0,0,COUNTIF('2023 FR_imgsummary'!AD67:BB67,"G")*100/R67)</f>
        <v>0</v>
      </c>
      <c r="H67" s="31">
        <f>IF(R67=0,0,COUNTIF('2023 FR_imgsummary'!AD67:BB67,"S")*100/R67)</f>
        <v>17.391304347826086</v>
      </c>
      <c r="I67">
        <f>IF(R67=0,0,COUNTIF('2023 FR_imgsummary'!AD67:BB67,"Z")*100/R67)</f>
        <v>0</v>
      </c>
      <c r="J67" s="31">
        <f>IF(R67=0,0,COUNTIF('2023 FR_imgsummary'!AD67:BB67,"MA")*100/R67)</f>
        <v>43.478260869565219</v>
      </c>
      <c r="K67">
        <f>IF(R67=0,0,COUNTIF('2023 FR_imgsummary'!AD67:BB67,"OL")*100/R67)</f>
        <v>0</v>
      </c>
      <c r="L67">
        <f>IF(R67=0,0,COUNTIF('2023 FR_imgsummary'!AD67:BB67,"DCA")*100/R67)</f>
        <v>0</v>
      </c>
      <c r="M67">
        <f>IF(R67=0,0,COUNTIF('2023 FR_imgsummary'!AD67:BB67,"CA")*100/R67)</f>
        <v>0</v>
      </c>
      <c r="N67">
        <f>IF(R67=0,0,COUNTIF('2023 FR_imgsummary'!AD67:BB67,"DC")*100/R67)</f>
        <v>0</v>
      </c>
      <c r="O67" s="31">
        <f>IF(R67=0,0,COUNTIF('2023 FR_imgsummary'!AD67:BB67,"SPR")*100/R67)</f>
        <v>30.434782608695652</v>
      </c>
      <c r="P67">
        <f>IF(R67=0,0,COUNTIF('2023 FR_imgsummary'!AD67:BB67,"U")*100/R67)</f>
        <v>0</v>
      </c>
      <c r="Q67" s="31">
        <f>IF(R67=0,0,COUNTIF('2023 FR_imgsummary'!AD67:BB67,"TWS")*100/R67)</f>
        <v>8.695652173913043</v>
      </c>
      <c r="R67">
        <f>25-COUNTIF('2023 FR_imgsummary'!AD67:BB67,"TWS")</f>
        <v>23</v>
      </c>
      <c r="U67">
        <f>IF(R67=0,0,COUNTIF('2023 FR_imgsummary'!E67:AC67,"AC")*100/R67)</f>
        <v>0</v>
      </c>
      <c r="V67">
        <f>IF(R67=0,0,COUNTIF('2023 FR_imgsummary'!E67:AC67,"AP")*100/R67)</f>
        <v>0</v>
      </c>
      <c r="W67">
        <f>IF(R67=0,0,COUNTIF('2023 FR_imgsummary'!E67:AC67,"APR")*100/R67)</f>
        <v>0</v>
      </c>
      <c r="X67">
        <f>IF(R67=0,0,COUNTIF('2023 FR_imgsummary'!E67:AC67,"AA")*100/R67)</f>
        <v>0</v>
      </c>
      <c r="Y67">
        <f>IF(R67=0,0,COUNTIF('2023 FR_imgsummary'!E67:AC67,"AF")*100/R67)</f>
        <v>0</v>
      </c>
      <c r="Z67">
        <f>IF(R67=0,0,COUNTIF('2023 FR_imgsummary'!E67:AC67,"AG")*100/R67)</f>
        <v>0</v>
      </c>
      <c r="AA67">
        <f>IF(R67=0,0,COUNTIF('2023 FR_imgsummary'!E67:AC67,"AL")*100/R67)</f>
        <v>0</v>
      </c>
      <c r="AB67">
        <f>IF(R67=0,0,COUNTIF('2023 FR_imgsummary'!E67:AC67,"AT")*100/R67)</f>
        <v>0</v>
      </c>
      <c r="AC67">
        <f>IF(R67=0,0,COUNTIF('2023 FR_imgsummary'!E67:AC67,"AU")*100/R67)</f>
        <v>0</v>
      </c>
      <c r="AD67">
        <f>IF(R67=0,0,COUNTIF('2023 FR_imgsummary'!E67:AC67,"CB")*100/R67)</f>
        <v>0</v>
      </c>
      <c r="AE67">
        <f>IF(R67=0,0,COUNTIF('2023 FR_imgsummary'!E67:AC67,"CN")*100/R67)</f>
        <v>0</v>
      </c>
      <c r="AF67">
        <f>IF(R67=0,0,COUNTIF('2023 FR_imgsummary'!E67:AC67,"CORAL")*100/R67)</f>
        <v>0</v>
      </c>
      <c r="AG67">
        <f>IF(R67=0,0,COUNTIF('2023 FR_imgsummary'!E67:AC67,"CORJU")*100/R67)</f>
        <v>0</v>
      </c>
      <c r="AH67">
        <f>IF(R67=0,0,COUNTIF('2023 FR_imgsummary'!E67:AC67,"DCY")*100/R67)</f>
        <v>0</v>
      </c>
      <c r="AI67">
        <f>IF(R67=0,0,COUNTIF('2023 FR_imgsummary'!E67:AC67,"DST")*100/R67)</f>
        <v>0</v>
      </c>
      <c r="AJ67">
        <f>IF(R67=0,0,COUNTIF('2023 FR_imgsummary'!E67:AC67,"DSO")*100/R67)</f>
        <v>0</v>
      </c>
      <c r="AK67">
        <f>IF(R67=0,0,COUNTIF('2023 FR_imgsummary'!E67:AC67,"DC")*100/R67)</f>
        <v>0</v>
      </c>
      <c r="AL67">
        <f>IF(R67=0,0,COUNTIF('2023 FR_imgsummary'!E67:AC67,"DL")*100/R67)</f>
        <v>0</v>
      </c>
      <c r="AM67">
        <f>IF(R67=0,0,COUNTIF('2023 FR_imgsummary'!E67:AC67,"DS")*100/R67)</f>
        <v>0</v>
      </c>
      <c r="AN67">
        <f>IF(R67=0,0,COUNTIF('2023 FR_imgsummary'!E67:AC67,"EF")*100/R67)</f>
        <v>0</v>
      </c>
      <c r="AO67">
        <f>IF(R67=0,0,COUNTIF('2023 FR_imgsummary'!E67:AC67,"FF")*100/R67)</f>
        <v>0</v>
      </c>
      <c r="AP67">
        <f>IF(R67=0,0,COUNTIF('2023 FR_imgsummary'!E67:AC67,"IS")*100/R67)</f>
        <v>0</v>
      </c>
      <c r="AQ67">
        <f>IF(R67=0,0,COUNTIF('2023 FR_imgsummary'!E67:AC67,"LC")*100/R67)</f>
        <v>0</v>
      </c>
      <c r="AR67">
        <f>IF(R67=0,0,COUNTIF('2023 FR_imgsummary'!E67:AC67,"MD")*100/R67)</f>
        <v>0</v>
      </c>
      <c r="AS67">
        <f>IF(R67=0,0,COUNTIF('2023 FR_imgsummary'!E67:AC67,"MM")*100/R67)</f>
        <v>0</v>
      </c>
      <c r="AT67">
        <f>IF(R67=0,0,COUNTIF('2023 FR_imgsummary'!E67:AC67,"MAR")*100/R67)</f>
        <v>0</v>
      </c>
      <c r="AU67">
        <f>IF(R67=0,0,COUNTIF('2023 FR_imgsummary'!E67:AC67,"MME")*100/R67)</f>
        <v>0</v>
      </c>
      <c r="AV67">
        <f>IF(R67=0,0,COUNTIF('2023 FR_imgsummary'!E67:AC67,"MILA")*100/R67)</f>
        <v>0</v>
      </c>
      <c r="AW67">
        <f>IF(R67=0,0,COUNTIF('2023 FR_imgsummary'!E67:AC67,"MILC")*100/R67)</f>
        <v>0</v>
      </c>
      <c r="AX67">
        <f>IF(R67=0,0,COUNTIF('2023 FR_imgsummary'!E67:AC67,"MILS")*100/R67)</f>
        <v>0</v>
      </c>
      <c r="AY67">
        <f>IF(R67=0,0,COUNTIF('2023 FR_imgsummary'!E67:AC67,"MA")*100/R67)</f>
        <v>0</v>
      </c>
      <c r="AZ67">
        <f>IF(R67=0,0,COUNTIF('2023 FR_imgsummary'!E67:AC67,"MC")*100/R67)</f>
        <v>0</v>
      </c>
      <c r="BA67">
        <f>IF(R67=0,0,COUNTIF('2023 FR_imgsummary'!E67:AC67,"MFAV")*100/R67)</f>
        <v>0</v>
      </c>
      <c r="BB67">
        <f>IF(R67=0,0,COUNTIF('2023 FR_imgsummary'!E67:AC67,"MFRN")*100/R67)</f>
        <v>0</v>
      </c>
      <c r="BC67">
        <f>IF(R67=0,0,COUNTIF('2023 FR_imgsummary'!E67:AC67,"MAN")*100/R67)</f>
        <v>0</v>
      </c>
      <c r="BD67">
        <f>IF(R67=0,0,COUNTIF('2023 FR_imgsummary'!E67:AC67,"MAL")*100/R67)</f>
        <v>0</v>
      </c>
      <c r="BE67">
        <f>IF(R67=0,0,COUNTIF('2023 FR_imgsummary'!E67:AC67,"MDA")*100/R67)</f>
        <v>0</v>
      </c>
      <c r="BF67">
        <f>IF(R67=0,0,COUNTIF('2023 FR_imgsummary'!E67:AC67,"MF")*100/R67)</f>
        <v>0</v>
      </c>
      <c r="BG67">
        <f>IF(R67=0,0,COUNTIF('2023 FR_imgsummary'!E67:AC67,"ML")*100/R67)</f>
        <v>0</v>
      </c>
      <c r="BH67">
        <f>IF(R67=0,0,COUNTIF('2023 FR_imgsummary'!E67:AC67,"OD")*100/R67)</f>
        <v>0</v>
      </c>
      <c r="BI67" s="31">
        <f>IF(R67=0,0,COUNTIF('2023 FR_imgsummary'!E67:AC67,"PA")*100/R67)</f>
        <v>4.3478260869565215</v>
      </c>
      <c r="BJ67">
        <f>IF(R67=0,0,COUNTIF('2023 FR_imgsummary'!E67:AC67,"PB")*100/R67)</f>
        <v>0</v>
      </c>
      <c r="BK67">
        <f>IF(R67=0,0,COUNTIF('2023 FR_imgsummary'!E67:AC67,"PD")*100/R67)</f>
        <v>0</v>
      </c>
      <c r="BL67">
        <f>IF(R67=0,0,COUNTIF('2023 FR_imgsummary'!E67:AC67,"PF")*100/R67)</f>
        <v>0</v>
      </c>
      <c r="BM67">
        <f>IF(R67=0,0,COUNTIF('2023 FR_imgsummary'!E67:AC67,"PP")*100/R67)</f>
        <v>0</v>
      </c>
      <c r="BN67">
        <f>IF(R67=0,0,COUNTIF('2023 FR_imgsummary'!E67:AC67,"SC")*100/R67)</f>
        <v>0</v>
      </c>
      <c r="BO67">
        <f>IF(R67=0,0,COUNTIF('2023 FR_imgsummary'!E67:AC67,"SL")*100/R67)</f>
        <v>0</v>
      </c>
      <c r="BP67">
        <f>IF(R67=0,0,COUNTIF('2023 FR_imgsummary'!E67:AC67,"SR")*100/R67)</f>
        <v>0</v>
      </c>
      <c r="BQ67" s="31">
        <f>IF(R67=0,0,COUNTIF('2023 FR_imgsummary'!E67:AC67,"SS")*100/R67)</f>
        <v>4.3478260869565215</v>
      </c>
      <c r="BR67">
        <f>IF(R67=0,0,COUNTIF('2023 FR_imgsummary'!E67:AC67,"SB")*100/R67)</f>
        <v>0</v>
      </c>
      <c r="BS67">
        <f>IF(R67=0,0,COUNTIF('2023 FR_imgsummary'!E67:AC67,"SH")*100/R67)</f>
        <v>0</v>
      </c>
      <c r="BT67">
        <f>IF(R67=0,0,COUNTIF('2023 FR_imgsummary'!E67:AC67,"SM")*100/R67)</f>
        <v>0</v>
      </c>
      <c r="BU67">
        <f>IF(R67=0,0,COUNTIF('2023 FR_imgsummary'!E67:AC67,"TA")*100/R67)</f>
        <v>0</v>
      </c>
      <c r="BW67">
        <f>IF(R67=0,0,COUNTIF('2023 FR_imgsummary'!E67:AC67,"BRI")*100/R67)</f>
        <v>0</v>
      </c>
      <c r="BX67">
        <f>IF(R67=0,0,COUNTIF('2023 FR_imgsummary'!E67:AC67,"ERY")*100/R67)</f>
        <v>0</v>
      </c>
      <c r="BY67">
        <f>IF(R67=0,0,COUNTIF('2023 FR_imgsummary'!E67:AC67,"EUN")*100/R67)</f>
        <v>0</v>
      </c>
      <c r="BZ67">
        <f>IF(R67=0,0,COUNTIF('2023 FR_imgsummary'!E67:AC67,"GORG")*100/R67)</f>
        <v>0</v>
      </c>
      <c r="CA67">
        <f>IF(R67=0,0,COUNTIF('2023 FR_imgsummary'!E67:AC67,"ICIL")*100/R67)</f>
        <v>0</v>
      </c>
      <c r="CB67">
        <f>IF(R67=0,0,COUNTIF('2023 FR_imgsummary'!E67:AC67,"MUR")*100/R67)</f>
        <v>0</v>
      </c>
      <c r="CC67">
        <f>IF(R67=0,0,COUNTIF('2023 FR_imgsummary'!E67:AC67,"MOPS")*100/R67)</f>
        <v>0</v>
      </c>
      <c r="CD67">
        <f>IF(R67=0,0,COUNTIF('2023 FR_imgsummary'!E67:AC67,"PAURA")*100/R67)</f>
        <v>0</v>
      </c>
      <c r="CE67">
        <f>IF(R67=0,0,COUNTIF('2023 FR_imgsummary'!E67:AC67,"PRELA")*100/R67)</f>
        <v>0</v>
      </c>
      <c r="CF67">
        <f>IF(R67=0,0,COUNTIF('2023 FR_imgsummary'!E67:AC67,"PSDP")*100/R67)</f>
        <v>0</v>
      </c>
      <c r="CG67">
        <f>IF(R67=0,0,COUNTIF('2023 FR_imgsummary'!E67:AC67,"PSPT")*100/R67)</f>
        <v>0</v>
      </c>
      <c r="CH67">
        <f>IF(R67=0,0,COUNTIF('2023 FR_imgsummary'!E67:AC67,"PTER")*100/R67)</f>
        <v>0</v>
      </c>
      <c r="CJ67" s="31">
        <f>IF(R67=0,0,COUNTIF('2023 FR_imgsummary'!E67:AC67,"SPO")*100/R67)</f>
        <v>17.391304347826086</v>
      </c>
      <c r="CL67">
        <f>IF(R67=0,0,COUNTIF('2023 FR_imgsummary'!E67:AC67,"PAL")*100/R67)</f>
        <v>0</v>
      </c>
      <c r="CM67">
        <f>IF(R67=0,0,COUNTIF('2023 FR_imgsummary'!E67:AC67,"ZO")*100/R67)</f>
        <v>0</v>
      </c>
      <c r="CO67">
        <f>IF(R67=0,0,COUNTIF('2023 FR_imgsummary'!E67:AC67,"AMP")*100/R67)</f>
        <v>0</v>
      </c>
      <c r="CP67" s="31">
        <f>IF(R67=0,0,COUNTIF('2023 FR_imgsummary'!E67:AC67,"DICT")*100/R67)</f>
        <v>30.434782608695652</v>
      </c>
      <c r="CQ67">
        <f>IF(R67=0,0,COUNTIF('2023 FR_imgsummary'!E67:AC67,"HALI")*100/R67)</f>
        <v>0</v>
      </c>
      <c r="CR67">
        <f>IF(R67=0,0,COUNTIF('2023 FR_imgsummary'!E67:AC67,"LIAG")*100/R67)</f>
        <v>0</v>
      </c>
      <c r="CS67">
        <f>IF(R67=0,0,COUNTIF('2023 FR_imgsummary'!E67:AC67,"LOBO")*100/R67)</f>
        <v>0</v>
      </c>
      <c r="CT67">
        <f>IF(R67=0,0,COUNTIF('2023 FR_imgsummary'!E67:AC67,"MACA")*100/R67)</f>
        <v>0</v>
      </c>
      <c r="CU67">
        <f>IF(R67=0,0,COUNTIF('2023 FR_imgsummary'!E67:AC67,"PAD")*100/R67)</f>
        <v>0</v>
      </c>
      <c r="CV67" s="31">
        <f>IF(R67=0,0,COUNTIF('2023 FR_imgsummary'!E67:AC67,"POR")*100/R67)</f>
        <v>4.3478260869565215</v>
      </c>
      <c r="CW67">
        <f>IF(R67=0,0,COUNTIF('2023 FR_imgsummary'!E67:AC67,"SARG")*100/R67)</f>
        <v>0</v>
      </c>
      <c r="CX67">
        <f>IF(R67=0,0,COUNTIF('2023 FR_imgsummary'!E67:AC67,"SCHIZ")*100/R67)</f>
        <v>0</v>
      </c>
      <c r="CY67">
        <f>IF(R67=0,0,COUNTIF('2023 FR_imgsummary'!E67:AC67,"STY")*100/R67)</f>
        <v>0</v>
      </c>
      <c r="CZ67">
        <f>IF(R67=0,0,COUNTIF('2023 FR_imgsummary'!E67:AC67,"TURB")*100/R67)</f>
        <v>0</v>
      </c>
      <c r="DA67" s="31">
        <f>IF(R67=0,0,COUNTIF('2023 FR_imgsummary'!E67:AC67,"TURF")*100/R67)</f>
        <v>8.695652173913043</v>
      </c>
      <c r="DB67">
        <f>IF(R67=0,0,COUNTIF('2023 FR_imgsummary'!E67:AC67,"WRAN")*100/R67)</f>
        <v>0</v>
      </c>
      <c r="DD67">
        <f>IF(R67=0,0,COUNTIF('2023 FR_imgsummary'!E67:AC67,"ASC")*100/R67)</f>
        <v>0</v>
      </c>
      <c r="DE67">
        <f>IF(R67=0,0,COUNTIF('2023 FR_imgsummary'!E67:AC67,"O")*100/R67)</f>
        <v>0</v>
      </c>
      <c r="DG67">
        <f>IF(R67=0,0,COUNTIF('2023 FR_imgsummary'!E67:AC67,"DCA")*100/R67)</f>
        <v>0</v>
      </c>
      <c r="DH67">
        <f>IF(R67=0,0,COUNTIF('2023 FR_imgsummary'!E67:AC67,"DG")*100/R67)</f>
        <v>0</v>
      </c>
      <c r="DI67">
        <f>IF(R67=0,0,COUNTIF('2023 FR_imgsummary'!E67:AC67,"ODC")*100/R67)</f>
        <v>0</v>
      </c>
      <c r="DJ67">
        <f>IF(R67=0,0,COUNTIF('2023 FR_imgsummary'!E67:AC67,"RDC")*100/R67)</f>
        <v>0</v>
      </c>
      <c r="DL67">
        <f>IF(R67=0,0,COUNTIF('2023 FR_imgsummary'!E67:AC67,"CALG")*100/R67)</f>
        <v>0</v>
      </c>
      <c r="DN67">
        <f>IF(R67=0,0,COUNTIF('2023 FR_imgsummary'!E67:AC67,"DCOR")*100/R67)</f>
        <v>0</v>
      </c>
      <c r="DP67" s="31">
        <f>IF(R67=0,0,COUNTIF('2023 FR_imgsummary'!E67:AC67,"P")*100/R67)</f>
        <v>8.695652173913043</v>
      </c>
      <c r="DQ67">
        <f>IF(R67=0,0,COUNTIF('2023 FR_imgsummary'!E67:AC67,"R")*100/R67)</f>
        <v>0</v>
      </c>
      <c r="DR67" s="31">
        <f>IF(R67=0,0,COUNTIF('2023 FR_imgsummary'!E67:AC67,"S")*100/R67)</f>
        <v>21.739130434782609</v>
      </c>
      <c r="DT67">
        <f>IF(R67=0,0,COUNTIF('2023 FR_imgsummary'!E67:AC67,"UNK")*100/R67)</f>
        <v>0</v>
      </c>
      <c r="DV67">
        <f>COUNTIF('2023 FR_imgsummary'!E67:AC67,"SHAD")*100/25</f>
        <v>0</v>
      </c>
      <c r="DW67">
        <f>COUNTIF('2023 FR_imgsummary'!E67:AC67,"TAPE")*100/25</f>
        <v>0</v>
      </c>
      <c r="DX67" s="31">
        <f>COUNTIF('2023 FR_imgsummary'!E67:AC67,"WAND")*100/25</f>
        <v>8</v>
      </c>
      <c r="DZ67">
        <f>IF(R67=0,0,COUNTIF('2023 FR_imgsummary'!BC67:CA67,"ASP")*100/R67)</f>
        <v>0</v>
      </c>
      <c r="EA67">
        <f>IF(R67=0,0,COUNTIF('2023 FR_imgsummary'!BC67:CA67,"BL")*100/R67)</f>
        <v>0</v>
      </c>
      <c r="EB67">
        <f>IF(R67=0,0,COUNTIF('2023 FR_imgsummary'!BC67:CA67,"BBD")*100/R67)</f>
        <v>0</v>
      </c>
      <c r="EC67">
        <f>IF(R67=0,0,COUNTIF('2023 FR_imgsummary'!BC67:CA67,"OD")*100/R67)</f>
        <v>0</v>
      </c>
      <c r="ED67">
        <f>IF(R67=0,0,COUNTIF('2023 FR_imgsummary'!BC67:CA67,"PLA")*100/R67)</f>
        <v>0</v>
      </c>
      <c r="EE67">
        <f>IF(R67=0,0,COUNTIF('2023 FR_imgsummary'!BC67:CA67,"WBD")*100/R67)</f>
        <v>0</v>
      </c>
      <c r="EF67">
        <f>IF(R67=0,0,COUNTIF('2023 FR_imgsummary'!BC67:CA67,"YBD")*100/R67)</f>
        <v>0</v>
      </c>
    </row>
    <row r="68" spans="1:136" x14ac:dyDescent="0.25">
      <c r="A68">
        <v>66</v>
      </c>
      <c r="B68" t="s">
        <v>175</v>
      </c>
      <c r="F68">
        <f>IF(R68=0,0,COUNTIF('2023 FR_imgsummary'!AD68:BB68,"C")*100/R68)</f>
        <v>0</v>
      </c>
      <c r="G68">
        <f>IF(R68=0,0,COUNTIF('2023 FR_imgsummary'!AD68:BB68,"G")*100/R68)</f>
        <v>0</v>
      </c>
      <c r="H68">
        <f>IF(R68=0,0,COUNTIF('2023 FR_imgsummary'!AD68:BB68,"S")*100/R68)</f>
        <v>0</v>
      </c>
      <c r="I68">
        <f>IF(R68=0,0,COUNTIF('2023 FR_imgsummary'!AD68:BB68,"Z")*100/R68)</f>
        <v>0</v>
      </c>
      <c r="J68" s="31">
        <f>IF(R68=0,0,COUNTIF('2023 FR_imgsummary'!AD68:BB68,"MA")*100/R68)</f>
        <v>37.5</v>
      </c>
      <c r="K68">
        <f>IF(R68=0,0,COUNTIF('2023 FR_imgsummary'!AD68:BB68,"OL")*100/R68)</f>
        <v>0</v>
      </c>
      <c r="L68">
        <f>IF(R68=0,0,COUNTIF('2023 FR_imgsummary'!AD68:BB68,"DCA")*100/R68)</f>
        <v>0</v>
      </c>
      <c r="M68">
        <f>IF(R68=0,0,COUNTIF('2023 FR_imgsummary'!AD68:BB68,"CA")*100/R68)</f>
        <v>0</v>
      </c>
      <c r="N68">
        <f>IF(R68=0,0,COUNTIF('2023 FR_imgsummary'!AD68:BB68,"DC")*100/R68)</f>
        <v>0</v>
      </c>
      <c r="O68" s="31">
        <f>IF(R68=0,0,COUNTIF('2023 FR_imgsummary'!AD68:BB68,"SPR")*100/R68)</f>
        <v>62.5</v>
      </c>
      <c r="P68">
        <f>IF(R68=0,0,COUNTIF('2023 FR_imgsummary'!AD68:BB68,"U")*100/R68)</f>
        <v>0</v>
      </c>
      <c r="Q68" s="31">
        <f>IF(R68=0,0,COUNTIF('2023 FR_imgsummary'!AD68:BB68,"TWS")*100/R68)</f>
        <v>4.166666666666667</v>
      </c>
      <c r="R68">
        <f>25-COUNTIF('2023 FR_imgsummary'!AD68:BB68,"TWS")</f>
        <v>24</v>
      </c>
      <c r="U68">
        <f>IF(R68=0,0,COUNTIF('2023 FR_imgsummary'!E68:AC68,"AC")*100/R68)</f>
        <v>0</v>
      </c>
      <c r="V68">
        <f>IF(R68=0,0,COUNTIF('2023 FR_imgsummary'!E68:AC68,"AP")*100/R68)</f>
        <v>0</v>
      </c>
      <c r="W68">
        <f>IF(R68=0,0,COUNTIF('2023 FR_imgsummary'!E68:AC68,"APR")*100/R68)</f>
        <v>0</v>
      </c>
      <c r="X68">
        <f>IF(R68=0,0,COUNTIF('2023 FR_imgsummary'!E68:AC68,"AA")*100/R68)</f>
        <v>0</v>
      </c>
      <c r="Y68">
        <f>IF(R68=0,0,COUNTIF('2023 FR_imgsummary'!E68:AC68,"AF")*100/R68)</f>
        <v>0</v>
      </c>
      <c r="Z68">
        <f>IF(R68=0,0,COUNTIF('2023 FR_imgsummary'!E68:AC68,"AG")*100/R68)</f>
        <v>0</v>
      </c>
      <c r="AA68">
        <f>IF(R68=0,0,COUNTIF('2023 FR_imgsummary'!E68:AC68,"AL")*100/R68)</f>
        <v>0</v>
      </c>
      <c r="AB68">
        <f>IF(R68=0,0,COUNTIF('2023 FR_imgsummary'!E68:AC68,"AT")*100/R68)</f>
        <v>0</v>
      </c>
      <c r="AC68">
        <f>IF(R68=0,0,COUNTIF('2023 FR_imgsummary'!E68:AC68,"AU")*100/R68)</f>
        <v>0</v>
      </c>
      <c r="AD68">
        <f>IF(R68=0,0,COUNTIF('2023 FR_imgsummary'!E68:AC68,"CB")*100/R68)</f>
        <v>0</v>
      </c>
      <c r="AE68">
        <f>IF(R68=0,0,COUNTIF('2023 FR_imgsummary'!E68:AC68,"CN")*100/R68)</f>
        <v>0</v>
      </c>
      <c r="AF68">
        <f>IF(R68=0,0,COUNTIF('2023 FR_imgsummary'!E68:AC68,"CORAL")*100/R68)</f>
        <v>0</v>
      </c>
      <c r="AG68">
        <f>IF(R68=0,0,COUNTIF('2023 FR_imgsummary'!E68:AC68,"CORJU")*100/R68)</f>
        <v>0</v>
      </c>
      <c r="AH68">
        <f>IF(R68=0,0,COUNTIF('2023 FR_imgsummary'!E68:AC68,"DCY")*100/R68)</f>
        <v>0</v>
      </c>
      <c r="AI68">
        <f>IF(R68=0,0,COUNTIF('2023 FR_imgsummary'!E68:AC68,"DST")*100/R68)</f>
        <v>0</v>
      </c>
      <c r="AJ68">
        <f>IF(R68=0,0,COUNTIF('2023 FR_imgsummary'!E68:AC68,"DSO")*100/R68)</f>
        <v>0</v>
      </c>
      <c r="AK68">
        <f>IF(R68=0,0,COUNTIF('2023 FR_imgsummary'!E68:AC68,"DC")*100/R68)</f>
        <v>0</v>
      </c>
      <c r="AL68">
        <f>IF(R68=0,0,COUNTIF('2023 FR_imgsummary'!E68:AC68,"DL")*100/R68)</f>
        <v>0</v>
      </c>
      <c r="AM68">
        <f>IF(R68=0,0,COUNTIF('2023 FR_imgsummary'!E68:AC68,"DS")*100/R68)</f>
        <v>0</v>
      </c>
      <c r="AN68">
        <f>IF(R68=0,0,COUNTIF('2023 FR_imgsummary'!E68:AC68,"EF")*100/R68)</f>
        <v>0</v>
      </c>
      <c r="AO68">
        <f>IF(R68=0,0,COUNTIF('2023 FR_imgsummary'!E68:AC68,"FF")*100/R68)</f>
        <v>0</v>
      </c>
      <c r="AP68">
        <f>IF(R68=0,0,COUNTIF('2023 FR_imgsummary'!E68:AC68,"IS")*100/R68)</f>
        <v>0</v>
      </c>
      <c r="AQ68">
        <f>IF(R68=0,0,COUNTIF('2023 FR_imgsummary'!E68:AC68,"LC")*100/R68)</f>
        <v>0</v>
      </c>
      <c r="AR68">
        <f>IF(R68=0,0,COUNTIF('2023 FR_imgsummary'!E68:AC68,"MD")*100/R68)</f>
        <v>0</v>
      </c>
      <c r="AS68">
        <f>IF(R68=0,0,COUNTIF('2023 FR_imgsummary'!E68:AC68,"MM")*100/R68)</f>
        <v>0</v>
      </c>
      <c r="AT68">
        <f>IF(R68=0,0,COUNTIF('2023 FR_imgsummary'!E68:AC68,"MAR")*100/R68)</f>
        <v>0</v>
      </c>
      <c r="AU68">
        <f>IF(R68=0,0,COUNTIF('2023 FR_imgsummary'!E68:AC68,"MME")*100/R68)</f>
        <v>0</v>
      </c>
      <c r="AV68">
        <f>IF(R68=0,0,COUNTIF('2023 FR_imgsummary'!E68:AC68,"MILA")*100/R68)</f>
        <v>0</v>
      </c>
      <c r="AW68">
        <f>IF(R68=0,0,COUNTIF('2023 FR_imgsummary'!E68:AC68,"MILC")*100/R68)</f>
        <v>0</v>
      </c>
      <c r="AX68">
        <f>IF(R68=0,0,COUNTIF('2023 FR_imgsummary'!E68:AC68,"MILS")*100/R68)</f>
        <v>0</v>
      </c>
      <c r="AY68">
        <f>IF(R68=0,0,COUNTIF('2023 FR_imgsummary'!E68:AC68,"MA")*100/R68)</f>
        <v>0</v>
      </c>
      <c r="AZ68">
        <f>IF(R68=0,0,COUNTIF('2023 FR_imgsummary'!E68:AC68,"MC")*100/R68)</f>
        <v>0</v>
      </c>
      <c r="BA68">
        <f>IF(R68=0,0,COUNTIF('2023 FR_imgsummary'!E68:AC68,"MFAV")*100/R68)</f>
        <v>0</v>
      </c>
      <c r="BB68">
        <f>IF(R68=0,0,COUNTIF('2023 FR_imgsummary'!E68:AC68,"MFRN")*100/R68)</f>
        <v>0</v>
      </c>
      <c r="BC68">
        <f>IF(R68=0,0,COUNTIF('2023 FR_imgsummary'!E68:AC68,"MAN")*100/R68)</f>
        <v>0</v>
      </c>
      <c r="BD68">
        <f>IF(R68=0,0,COUNTIF('2023 FR_imgsummary'!E68:AC68,"MAL")*100/R68)</f>
        <v>0</v>
      </c>
      <c r="BE68">
        <f>IF(R68=0,0,COUNTIF('2023 FR_imgsummary'!E68:AC68,"MDA")*100/R68)</f>
        <v>0</v>
      </c>
      <c r="BF68">
        <f>IF(R68=0,0,COUNTIF('2023 FR_imgsummary'!E68:AC68,"MF")*100/R68)</f>
        <v>0</v>
      </c>
      <c r="BG68">
        <f>IF(R68=0,0,COUNTIF('2023 FR_imgsummary'!E68:AC68,"ML")*100/R68)</f>
        <v>0</v>
      </c>
      <c r="BH68">
        <f>IF(R68=0,0,COUNTIF('2023 FR_imgsummary'!E68:AC68,"OD")*100/R68)</f>
        <v>0</v>
      </c>
      <c r="BI68">
        <f>IF(R68=0,0,COUNTIF('2023 FR_imgsummary'!E68:AC68,"PA")*100/R68)</f>
        <v>0</v>
      </c>
      <c r="BJ68">
        <f>IF(R68=0,0,COUNTIF('2023 FR_imgsummary'!E68:AC68,"PB")*100/R68)</f>
        <v>0</v>
      </c>
      <c r="BK68">
        <f>IF(R68=0,0,COUNTIF('2023 FR_imgsummary'!E68:AC68,"PD")*100/R68)</f>
        <v>0</v>
      </c>
      <c r="BL68">
        <f>IF(R68=0,0,COUNTIF('2023 FR_imgsummary'!E68:AC68,"PF")*100/R68)</f>
        <v>0</v>
      </c>
      <c r="BM68">
        <f>IF(R68=0,0,COUNTIF('2023 FR_imgsummary'!E68:AC68,"PP")*100/R68)</f>
        <v>0</v>
      </c>
      <c r="BN68">
        <f>IF(R68=0,0,COUNTIF('2023 FR_imgsummary'!E68:AC68,"SC")*100/R68)</f>
        <v>0</v>
      </c>
      <c r="BO68">
        <f>IF(R68=0,0,COUNTIF('2023 FR_imgsummary'!E68:AC68,"SL")*100/R68)</f>
        <v>0</v>
      </c>
      <c r="BP68">
        <f>IF(R68=0,0,COUNTIF('2023 FR_imgsummary'!E68:AC68,"SR")*100/R68)</f>
        <v>0</v>
      </c>
      <c r="BQ68">
        <f>IF(R68=0,0,COUNTIF('2023 FR_imgsummary'!E68:AC68,"SS")*100/R68)</f>
        <v>0</v>
      </c>
      <c r="BR68">
        <f>IF(R68=0,0,COUNTIF('2023 FR_imgsummary'!E68:AC68,"SB")*100/R68)</f>
        <v>0</v>
      </c>
      <c r="BS68">
        <f>IF(R68=0,0,COUNTIF('2023 FR_imgsummary'!E68:AC68,"SH")*100/R68)</f>
        <v>0</v>
      </c>
      <c r="BT68">
        <f>IF(R68=0,0,COUNTIF('2023 FR_imgsummary'!E68:AC68,"SM")*100/R68)</f>
        <v>0</v>
      </c>
      <c r="BU68">
        <f>IF(R68=0,0,COUNTIF('2023 FR_imgsummary'!E68:AC68,"TA")*100/R68)</f>
        <v>0</v>
      </c>
      <c r="BW68">
        <f>IF(R68=0,0,COUNTIF('2023 FR_imgsummary'!E68:AC68,"BRI")*100/R68)</f>
        <v>0</v>
      </c>
      <c r="BX68">
        <f>IF(R68=0,0,COUNTIF('2023 FR_imgsummary'!E68:AC68,"ERY")*100/R68)</f>
        <v>0</v>
      </c>
      <c r="BY68">
        <f>IF(R68=0,0,COUNTIF('2023 FR_imgsummary'!E68:AC68,"EUN")*100/R68)</f>
        <v>0</v>
      </c>
      <c r="BZ68">
        <f>IF(R68=0,0,COUNTIF('2023 FR_imgsummary'!E68:AC68,"GORG")*100/R68)</f>
        <v>0</v>
      </c>
      <c r="CA68">
        <f>IF(R68=0,0,COUNTIF('2023 FR_imgsummary'!E68:AC68,"ICIL")*100/R68)</f>
        <v>0</v>
      </c>
      <c r="CB68">
        <f>IF(R68=0,0,COUNTIF('2023 FR_imgsummary'!E68:AC68,"MUR")*100/R68)</f>
        <v>0</v>
      </c>
      <c r="CC68">
        <f>IF(R68=0,0,COUNTIF('2023 FR_imgsummary'!E68:AC68,"MOPS")*100/R68)</f>
        <v>0</v>
      </c>
      <c r="CD68">
        <f>IF(R68=0,0,COUNTIF('2023 FR_imgsummary'!E68:AC68,"PAURA")*100/R68)</f>
        <v>0</v>
      </c>
      <c r="CE68">
        <f>IF(R68=0,0,COUNTIF('2023 FR_imgsummary'!E68:AC68,"PRELA")*100/R68)</f>
        <v>0</v>
      </c>
      <c r="CF68">
        <f>IF(R68=0,0,COUNTIF('2023 FR_imgsummary'!E68:AC68,"PSDP")*100/R68)</f>
        <v>0</v>
      </c>
      <c r="CG68">
        <f>IF(R68=0,0,COUNTIF('2023 FR_imgsummary'!E68:AC68,"PSPT")*100/R68)</f>
        <v>0</v>
      </c>
      <c r="CH68">
        <f>IF(R68=0,0,COUNTIF('2023 FR_imgsummary'!E68:AC68,"PTER")*100/R68)</f>
        <v>0</v>
      </c>
      <c r="CJ68">
        <f>IF(R68=0,0,COUNTIF('2023 FR_imgsummary'!E68:AC68,"SPO")*100/R68)</f>
        <v>0</v>
      </c>
      <c r="CL68">
        <f>IF(R68=0,0,COUNTIF('2023 FR_imgsummary'!E68:AC68,"PAL")*100/R68)</f>
        <v>0</v>
      </c>
      <c r="CM68">
        <f>IF(R68=0,0,COUNTIF('2023 FR_imgsummary'!E68:AC68,"ZO")*100/R68)</f>
        <v>0</v>
      </c>
      <c r="CO68">
        <f>IF(R68=0,0,COUNTIF('2023 FR_imgsummary'!E68:AC68,"AMP")*100/R68)</f>
        <v>0</v>
      </c>
      <c r="CP68" s="31">
        <f>IF(R68=0,0,COUNTIF('2023 FR_imgsummary'!E68:AC68,"DICT")*100/R68)</f>
        <v>12.5</v>
      </c>
      <c r="CQ68">
        <f>IF(R68=0,0,COUNTIF('2023 FR_imgsummary'!E68:AC68,"HALI")*100/R68)</f>
        <v>0</v>
      </c>
      <c r="CR68">
        <f>IF(R68=0,0,COUNTIF('2023 FR_imgsummary'!E68:AC68,"LIAG")*100/R68)</f>
        <v>0</v>
      </c>
      <c r="CS68">
        <f>IF(R68=0,0,COUNTIF('2023 FR_imgsummary'!E68:AC68,"LOBO")*100/R68)</f>
        <v>0</v>
      </c>
      <c r="CT68">
        <f>IF(R68=0,0,COUNTIF('2023 FR_imgsummary'!E68:AC68,"MACA")*100/R68)</f>
        <v>0</v>
      </c>
      <c r="CU68">
        <f>IF(R68=0,0,COUNTIF('2023 FR_imgsummary'!E68:AC68,"PAD")*100/R68)</f>
        <v>0</v>
      </c>
      <c r="CV68">
        <f>IF(R68=0,0,COUNTIF('2023 FR_imgsummary'!E68:AC68,"POR")*100/R68)</f>
        <v>0</v>
      </c>
      <c r="CW68">
        <f>IF(R68=0,0,COUNTIF('2023 FR_imgsummary'!E68:AC68,"SARG")*100/R68)</f>
        <v>0</v>
      </c>
      <c r="CX68">
        <f>IF(R68=0,0,COUNTIF('2023 FR_imgsummary'!E68:AC68,"SCHIZ")*100/R68)</f>
        <v>0</v>
      </c>
      <c r="CY68">
        <f>IF(R68=0,0,COUNTIF('2023 FR_imgsummary'!E68:AC68,"STY")*100/R68)</f>
        <v>0</v>
      </c>
      <c r="CZ68">
        <f>IF(R68=0,0,COUNTIF('2023 FR_imgsummary'!E68:AC68,"TURB")*100/R68)</f>
        <v>0</v>
      </c>
      <c r="DA68" s="31">
        <f>IF(R68=0,0,COUNTIF('2023 FR_imgsummary'!E68:AC68,"TURF")*100/R68)</f>
        <v>25</v>
      </c>
      <c r="DB68">
        <f>IF(R68=0,0,COUNTIF('2023 FR_imgsummary'!E68:AC68,"WRAN")*100/R68)</f>
        <v>0</v>
      </c>
      <c r="DD68">
        <f>IF(R68=0,0,COUNTIF('2023 FR_imgsummary'!E68:AC68,"ASC")*100/R68)</f>
        <v>0</v>
      </c>
      <c r="DE68">
        <f>IF(R68=0,0,COUNTIF('2023 FR_imgsummary'!E68:AC68,"O")*100/R68)</f>
        <v>0</v>
      </c>
      <c r="DG68">
        <f>IF(R68=0,0,COUNTIF('2023 FR_imgsummary'!E68:AC68,"DCA")*100/R68)</f>
        <v>0</v>
      </c>
      <c r="DH68">
        <f>IF(R68=0,0,COUNTIF('2023 FR_imgsummary'!E68:AC68,"DG")*100/R68)</f>
        <v>0</v>
      </c>
      <c r="DI68">
        <f>IF(R68=0,0,COUNTIF('2023 FR_imgsummary'!E68:AC68,"ODC")*100/R68)</f>
        <v>0</v>
      </c>
      <c r="DJ68">
        <f>IF(R68=0,0,COUNTIF('2023 FR_imgsummary'!E68:AC68,"RDC")*100/R68)</f>
        <v>0</v>
      </c>
      <c r="DL68">
        <f>IF(R68=0,0,COUNTIF('2023 FR_imgsummary'!E68:AC68,"CALG")*100/R68)</f>
        <v>0</v>
      </c>
      <c r="DN68">
        <f>IF(R68=0,0,COUNTIF('2023 FR_imgsummary'!E68:AC68,"DCOR")*100/R68)</f>
        <v>0</v>
      </c>
      <c r="DP68" s="31">
        <f>IF(R68=0,0,COUNTIF('2023 FR_imgsummary'!E68:AC68,"P")*100/R68)</f>
        <v>4.166666666666667</v>
      </c>
      <c r="DQ68">
        <f>IF(R68=0,0,COUNTIF('2023 FR_imgsummary'!E68:AC68,"R")*100/R68)</f>
        <v>0</v>
      </c>
      <c r="DR68" s="31">
        <f>IF(R68=0,0,COUNTIF('2023 FR_imgsummary'!E68:AC68,"S")*100/R68)</f>
        <v>58.333333333333336</v>
      </c>
      <c r="DT68">
        <f>IF(R68=0,0,COUNTIF('2023 FR_imgsummary'!E68:AC68,"UNK")*100/R68)</f>
        <v>0</v>
      </c>
      <c r="DV68">
        <f>COUNTIF('2023 FR_imgsummary'!E68:AC68,"SHAD")*100/25</f>
        <v>0</v>
      </c>
      <c r="DW68">
        <f>COUNTIF('2023 FR_imgsummary'!E68:AC68,"TAPE")*100/25</f>
        <v>0</v>
      </c>
      <c r="DX68" s="31">
        <f>COUNTIF('2023 FR_imgsummary'!E68:AC68,"WAND")*100/25</f>
        <v>4</v>
      </c>
      <c r="DZ68">
        <f>IF(R68=0,0,COUNTIF('2023 FR_imgsummary'!BC68:CA68,"ASP")*100/R68)</f>
        <v>0</v>
      </c>
      <c r="EA68">
        <f>IF(R68=0,0,COUNTIF('2023 FR_imgsummary'!BC68:CA68,"BL")*100/R68)</f>
        <v>0</v>
      </c>
      <c r="EB68">
        <f>IF(R68=0,0,COUNTIF('2023 FR_imgsummary'!BC68:CA68,"BBD")*100/R68)</f>
        <v>0</v>
      </c>
      <c r="EC68">
        <f>IF(R68=0,0,COUNTIF('2023 FR_imgsummary'!BC68:CA68,"OD")*100/R68)</f>
        <v>0</v>
      </c>
      <c r="ED68">
        <f>IF(R68=0,0,COUNTIF('2023 FR_imgsummary'!BC68:CA68,"PLA")*100/R68)</f>
        <v>0</v>
      </c>
      <c r="EE68">
        <f>IF(R68=0,0,COUNTIF('2023 FR_imgsummary'!BC68:CA68,"WBD")*100/R68)</f>
        <v>0</v>
      </c>
      <c r="EF68">
        <f>IF(R68=0,0,COUNTIF('2023 FR_imgsummary'!BC68:CA68,"YBD")*100/R68)</f>
        <v>0</v>
      </c>
    </row>
    <row r="69" spans="1:136" x14ac:dyDescent="0.25">
      <c r="A69">
        <v>67</v>
      </c>
      <c r="B69" t="s">
        <v>176</v>
      </c>
      <c r="F69">
        <f>IF(R69=0,0,COUNTIF('2023 FR_imgsummary'!AD69:BB69,"C")*100/R69)</f>
        <v>0</v>
      </c>
      <c r="G69">
        <f>IF(R69=0,0,COUNTIF('2023 FR_imgsummary'!AD69:BB69,"G")*100/R69)</f>
        <v>0</v>
      </c>
      <c r="H69">
        <f>IF(R69=0,0,COUNTIF('2023 FR_imgsummary'!AD69:BB69,"S")*100/R69)</f>
        <v>0</v>
      </c>
      <c r="I69">
        <f>IF(R69=0,0,COUNTIF('2023 FR_imgsummary'!AD69:BB69,"Z")*100/R69)</f>
        <v>0</v>
      </c>
      <c r="J69" s="31">
        <f>IF(R69=0,0,COUNTIF('2023 FR_imgsummary'!AD69:BB69,"MA")*100/R69)</f>
        <v>16.666666666666668</v>
      </c>
      <c r="K69">
        <f>IF(R69=0,0,COUNTIF('2023 FR_imgsummary'!AD69:BB69,"OL")*100/R69)</f>
        <v>0</v>
      </c>
      <c r="L69">
        <f>IF(R69=0,0,COUNTIF('2023 FR_imgsummary'!AD69:BB69,"DCA")*100/R69)</f>
        <v>0</v>
      </c>
      <c r="M69">
        <f>IF(R69=0,0,COUNTIF('2023 FR_imgsummary'!AD69:BB69,"CA")*100/R69)</f>
        <v>0</v>
      </c>
      <c r="N69">
        <f>IF(R69=0,0,COUNTIF('2023 FR_imgsummary'!AD69:BB69,"DC")*100/R69)</f>
        <v>0</v>
      </c>
      <c r="O69" s="31">
        <f>IF(R69=0,0,COUNTIF('2023 FR_imgsummary'!AD69:BB69,"SPR")*100/R69)</f>
        <v>83.333333333333329</v>
      </c>
      <c r="P69">
        <f>IF(R69=0,0,COUNTIF('2023 FR_imgsummary'!AD69:BB69,"U")*100/R69)</f>
        <v>0</v>
      </c>
      <c r="Q69" s="31">
        <f>IF(R69=0,0,COUNTIF('2023 FR_imgsummary'!AD69:BB69,"TWS")*100/R69)</f>
        <v>4.166666666666667</v>
      </c>
      <c r="R69">
        <f>25-COUNTIF('2023 FR_imgsummary'!AD69:BB69,"TWS")</f>
        <v>24</v>
      </c>
      <c r="U69">
        <f>IF(R69=0,0,COUNTIF('2023 FR_imgsummary'!E69:AC69,"AC")*100/R69)</f>
        <v>0</v>
      </c>
      <c r="V69">
        <f>IF(R69=0,0,COUNTIF('2023 FR_imgsummary'!E69:AC69,"AP")*100/R69)</f>
        <v>0</v>
      </c>
      <c r="W69">
        <f>IF(R69=0,0,COUNTIF('2023 FR_imgsummary'!E69:AC69,"APR")*100/R69)</f>
        <v>0</v>
      </c>
      <c r="X69">
        <f>IF(R69=0,0,COUNTIF('2023 FR_imgsummary'!E69:AC69,"AA")*100/R69)</f>
        <v>0</v>
      </c>
      <c r="Y69">
        <f>IF(R69=0,0,COUNTIF('2023 FR_imgsummary'!E69:AC69,"AF")*100/R69)</f>
        <v>0</v>
      </c>
      <c r="Z69">
        <f>IF(R69=0,0,COUNTIF('2023 FR_imgsummary'!E69:AC69,"AG")*100/R69)</f>
        <v>0</v>
      </c>
      <c r="AA69">
        <f>IF(R69=0,0,COUNTIF('2023 FR_imgsummary'!E69:AC69,"AL")*100/R69)</f>
        <v>0</v>
      </c>
      <c r="AB69">
        <f>IF(R69=0,0,COUNTIF('2023 FR_imgsummary'!E69:AC69,"AT")*100/R69)</f>
        <v>0</v>
      </c>
      <c r="AC69">
        <f>IF(R69=0,0,COUNTIF('2023 FR_imgsummary'!E69:AC69,"AU")*100/R69)</f>
        <v>0</v>
      </c>
      <c r="AD69">
        <f>IF(R69=0,0,COUNTIF('2023 FR_imgsummary'!E69:AC69,"CB")*100/R69)</f>
        <v>0</v>
      </c>
      <c r="AE69">
        <f>IF(R69=0,0,COUNTIF('2023 FR_imgsummary'!E69:AC69,"CN")*100/R69)</f>
        <v>0</v>
      </c>
      <c r="AF69">
        <f>IF(R69=0,0,COUNTIF('2023 FR_imgsummary'!E69:AC69,"CORAL")*100/R69)</f>
        <v>0</v>
      </c>
      <c r="AG69">
        <f>IF(R69=0,0,COUNTIF('2023 FR_imgsummary'!E69:AC69,"CORJU")*100/R69)</f>
        <v>0</v>
      </c>
      <c r="AH69">
        <f>IF(R69=0,0,COUNTIF('2023 FR_imgsummary'!E69:AC69,"DCY")*100/R69)</f>
        <v>0</v>
      </c>
      <c r="AI69">
        <f>IF(R69=0,0,COUNTIF('2023 FR_imgsummary'!E69:AC69,"DST")*100/R69)</f>
        <v>0</v>
      </c>
      <c r="AJ69">
        <f>IF(R69=0,0,COUNTIF('2023 FR_imgsummary'!E69:AC69,"DSO")*100/R69)</f>
        <v>0</v>
      </c>
      <c r="AK69">
        <f>IF(R69=0,0,COUNTIF('2023 FR_imgsummary'!E69:AC69,"DC")*100/R69)</f>
        <v>0</v>
      </c>
      <c r="AL69">
        <f>IF(R69=0,0,COUNTIF('2023 FR_imgsummary'!E69:AC69,"DL")*100/R69)</f>
        <v>0</v>
      </c>
      <c r="AM69">
        <f>IF(R69=0,0,COUNTIF('2023 FR_imgsummary'!E69:AC69,"DS")*100/R69)</f>
        <v>0</v>
      </c>
      <c r="AN69">
        <f>IF(R69=0,0,COUNTIF('2023 FR_imgsummary'!E69:AC69,"EF")*100/R69)</f>
        <v>0</v>
      </c>
      <c r="AO69">
        <f>IF(R69=0,0,COUNTIF('2023 FR_imgsummary'!E69:AC69,"FF")*100/R69)</f>
        <v>0</v>
      </c>
      <c r="AP69">
        <f>IF(R69=0,0,COUNTIF('2023 FR_imgsummary'!E69:AC69,"IS")*100/R69)</f>
        <v>0</v>
      </c>
      <c r="AQ69">
        <f>IF(R69=0,0,COUNTIF('2023 FR_imgsummary'!E69:AC69,"LC")*100/R69)</f>
        <v>0</v>
      </c>
      <c r="AR69">
        <f>IF(R69=0,0,COUNTIF('2023 FR_imgsummary'!E69:AC69,"MD")*100/R69)</f>
        <v>0</v>
      </c>
      <c r="AS69">
        <f>IF(R69=0,0,COUNTIF('2023 FR_imgsummary'!E69:AC69,"MM")*100/R69)</f>
        <v>0</v>
      </c>
      <c r="AT69">
        <f>IF(R69=0,0,COUNTIF('2023 FR_imgsummary'!E69:AC69,"MAR")*100/R69)</f>
        <v>0</v>
      </c>
      <c r="AU69">
        <f>IF(R69=0,0,COUNTIF('2023 FR_imgsummary'!E69:AC69,"MME")*100/R69)</f>
        <v>0</v>
      </c>
      <c r="AV69">
        <f>IF(R69=0,0,COUNTIF('2023 FR_imgsummary'!E69:AC69,"MILA")*100/R69)</f>
        <v>0</v>
      </c>
      <c r="AW69">
        <f>IF(R69=0,0,COUNTIF('2023 FR_imgsummary'!E69:AC69,"MILC")*100/R69)</f>
        <v>0</v>
      </c>
      <c r="AX69">
        <f>IF(R69=0,0,COUNTIF('2023 FR_imgsummary'!E69:AC69,"MILS")*100/R69)</f>
        <v>0</v>
      </c>
      <c r="AY69">
        <f>IF(R69=0,0,COUNTIF('2023 FR_imgsummary'!E69:AC69,"MA")*100/R69)</f>
        <v>0</v>
      </c>
      <c r="AZ69">
        <f>IF(R69=0,0,COUNTIF('2023 FR_imgsummary'!E69:AC69,"MC")*100/R69)</f>
        <v>0</v>
      </c>
      <c r="BA69">
        <f>IF(R69=0,0,COUNTIF('2023 FR_imgsummary'!E69:AC69,"MFAV")*100/R69)</f>
        <v>0</v>
      </c>
      <c r="BB69">
        <f>IF(R69=0,0,COUNTIF('2023 FR_imgsummary'!E69:AC69,"MFRN")*100/R69)</f>
        <v>0</v>
      </c>
      <c r="BC69">
        <f>IF(R69=0,0,COUNTIF('2023 FR_imgsummary'!E69:AC69,"MAN")*100/R69)</f>
        <v>0</v>
      </c>
      <c r="BD69">
        <f>IF(R69=0,0,COUNTIF('2023 FR_imgsummary'!E69:AC69,"MAL")*100/R69)</f>
        <v>0</v>
      </c>
      <c r="BE69">
        <f>IF(R69=0,0,COUNTIF('2023 FR_imgsummary'!E69:AC69,"MDA")*100/R69)</f>
        <v>0</v>
      </c>
      <c r="BF69">
        <f>IF(R69=0,0,COUNTIF('2023 FR_imgsummary'!E69:AC69,"MF")*100/R69)</f>
        <v>0</v>
      </c>
      <c r="BG69">
        <f>IF(R69=0,0,COUNTIF('2023 FR_imgsummary'!E69:AC69,"ML")*100/R69)</f>
        <v>0</v>
      </c>
      <c r="BH69">
        <f>IF(R69=0,0,COUNTIF('2023 FR_imgsummary'!E69:AC69,"OD")*100/R69)</f>
        <v>0</v>
      </c>
      <c r="BI69">
        <f>IF(R69=0,0,COUNTIF('2023 FR_imgsummary'!E69:AC69,"PA")*100/R69)</f>
        <v>0</v>
      </c>
      <c r="BJ69">
        <f>IF(R69=0,0,COUNTIF('2023 FR_imgsummary'!E69:AC69,"PB")*100/R69)</f>
        <v>0</v>
      </c>
      <c r="BK69">
        <f>IF(R69=0,0,COUNTIF('2023 FR_imgsummary'!E69:AC69,"PD")*100/R69)</f>
        <v>0</v>
      </c>
      <c r="BL69">
        <f>IF(R69=0,0,COUNTIF('2023 FR_imgsummary'!E69:AC69,"PF")*100/R69)</f>
        <v>0</v>
      </c>
      <c r="BM69">
        <f>IF(R69=0,0,COUNTIF('2023 FR_imgsummary'!E69:AC69,"PP")*100/R69)</f>
        <v>0</v>
      </c>
      <c r="BN69">
        <f>IF(R69=0,0,COUNTIF('2023 FR_imgsummary'!E69:AC69,"SC")*100/R69)</f>
        <v>0</v>
      </c>
      <c r="BO69">
        <f>IF(R69=0,0,COUNTIF('2023 FR_imgsummary'!E69:AC69,"SL")*100/R69)</f>
        <v>0</v>
      </c>
      <c r="BP69">
        <f>IF(R69=0,0,COUNTIF('2023 FR_imgsummary'!E69:AC69,"SR")*100/R69)</f>
        <v>0</v>
      </c>
      <c r="BQ69">
        <f>IF(R69=0,0,COUNTIF('2023 FR_imgsummary'!E69:AC69,"SS")*100/R69)</f>
        <v>0</v>
      </c>
      <c r="BR69">
        <f>IF(R69=0,0,COUNTIF('2023 FR_imgsummary'!E69:AC69,"SB")*100/R69)</f>
        <v>0</v>
      </c>
      <c r="BS69">
        <f>IF(R69=0,0,COUNTIF('2023 FR_imgsummary'!E69:AC69,"SH")*100/R69)</f>
        <v>0</v>
      </c>
      <c r="BT69">
        <f>IF(R69=0,0,COUNTIF('2023 FR_imgsummary'!E69:AC69,"SM")*100/R69)</f>
        <v>0</v>
      </c>
      <c r="BU69">
        <f>IF(R69=0,0,COUNTIF('2023 FR_imgsummary'!E69:AC69,"TA")*100/R69)</f>
        <v>0</v>
      </c>
      <c r="BW69">
        <f>IF(R69=0,0,COUNTIF('2023 FR_imgsummary'!E69:AC69,"BRI")*100/R69)</f>
        <v>0</v>
      </c>
      <c r="BX69">
        <f>IF(R69=0,0,COUNTIF('2023 FR_imgsummary'!E69:AC69,"ERY")*100/R69)</f>
        <v>0</v>
      </c>
      <c r="BY69">
        <f>IF(R69=0,0,COUNTIF('2023 FR_imgsummary'!E69:AC69,"EUN")*100/R69)</f>
        <v>0</v>
      </c>
      <c r="BZ69">
        <f>IF(R69=0,0,COUNTIF('2023 FR_imgsummary'!E69:AC69,"GORG")*100/R69)</f>
        <v>0</v>
      </c>
      <c r="CA69">
        <f>IF(R69=0,0,COUNTIF('2023 FR_imgsummary'!E69:AC69,"ICIL")*100/R69)</f>
        <v>0</v>
      </c>
      <c r="CB69">
        <f>IF(R69=0,0,COUNTIF('2023 FR_imgsummary'!E69:AC69,"MUR")*100/R69)</f>
        <v>0</v>
      </c>
      <c r="CC69">
        <f>IF(R69=0,0,COUNTIF('2023 FR_imgsummary'!E69:AC69,"MOPS")*100/R69)</f>
        <v>0</v>
      </c>
      <c r="CD69">
        <f>IF(R69=0,0,COUNTIF('2023 FR_imgsummary'!E69:AC69,"PAURA")*100/R69)</f>
        <v>0</v>
      </c>
      <c r="CE69">
        <f>IF(R69=0,0,COUNTIF('2023 FR_imgsummary'!E69:AC69,"PRELA")*100/R69)</f>
        <v>0</v>
      </c>
      <c r="CF69">
        <f>IF(R69=0,0,COUNTIF('2023 FR_imgsummary'!E69:AC69,"PSDP")*100/R69)</f>
        <v>0</v>
      </c>
      <c r="CG69">
        <f>IF(R69=0,0,COUNTIF('2023 FR_imgsummary'!E69:AC69,"PSPT")*100/R69)</f>
        <v>0</v>
      </c>
      <c r="CH69">
        <f>IF(R69=0,0,COUNTIF('2023 FR_imgsummary'!E69:AC69,"PTER")*100/R69)</f>
        <v>0</v>
      </c>
      <c r="CJ69">
        <f>IF(R69=0,0,COUNTIF('2023 FR_imgsummary'!E69:AC69,"SPO")*100/R69)</f>
        <v>0</v>
      </c>
      <c r="CL69">
        <f>IF(R69=0,0,COUNTIF('2023 FR_imgsummary'!E69:AC69,"PAL")*100/R69)</f>
        <v>0</v>
      </c>
      <c r="CM69">
        <f>IF(R69=0,0,COUNTIF('2023 FR_imgsummary'!E69:AC69,"ZO")*100/R69)</f>
        <v>0</v>
      </c>
      <c r="CO69">
        <f>IF(R69=0,0,COUNTIF('2023 FR_imgsummary'!E69:AC69,"AMP")*100/R69)</f>
        <v>0</v>
      </c>
      <c r="CP69" s="31">
        <f>IF(R69=0,0,COUNTIF('2023 FR_imgsummary'!E69:AC69,"DICT")*100/R69)</f>
        <v>4.166666666666667</v>
      </c>
      <c r="CQ69">
        <f>IF(R69=0,0,COUNTIF('2023 FR_imgsummary'!E69:AC69,"HALI")*100/R69)</f>
        <v>0</v>
      </c>
      <c r="CR69">
        <f>IF(R69=0,0,COUNTIF('2023 FR_imgsummary'!E69:AC69,"LIAG")*100/R69)</f>
        <v>0</v>
      </c>
      <c r="CS69">
        <f>IF(R69=0,0,COUNTIF('2023 FR_imgsummary'!E69:AC69,"LOBO")*100/R69)</f>
        <v>0</v>
      </c>
      <c r="CT69">
        <f>IF(R69=0,0,COUNTIF('2023 FR_imgsummary'!E69:AC69,"MACA")*100/R69)</f>
        <v>0</v>
      </c>
      <c r="CU69">
        <f>IF(R69=0,0,COUNTIF('2023 FR_imgsummary'!E69:AC69,"PAD")*100/R69)</f>
        <v>0</v>
      </c>
      <c r="CV69">
        <f>IF(R69=0,0,COUNTIF('2023 FR_imgsummary'!E69:AC69,"POR")*100/R69)</f>
        <v>0</v>
      </c>
      <c r="CW69">
        <f>IF(R69=0,0,COUNTIF('2023 FR_imgsummary'!E69:AC69,"SARG")*100/R69)</f>
        <v>0</v>
      </c>
      <c r="CX69">
        <f>IF(R69=0,0,COUNTIF('2023 FR_imgsummary'!E69:AC69,"SCHIZ")*100/R69)</f>
        <v>0</v>
      </c>
      <c r="CY69">
        <f>IF(R69=0,0,COUNTIF('2023 FR_imgsummary'!E69:AC69,"STY")*100/R69)</f>
        <v>0</v>
      </c>
      <c r="CZ69">
        <f>IF(R69=0,0,COUNTIF('2023 FR_imgsummary'!E69:AC69,"TURB")*100/R69)</f>
        <v>0</v>
      </c>
      <c r="DA69" s="31">
        <f>IF(R69=0,0,COUNTIF('2023 FR_imgsummary'!E69:AC69,"TURF")*100/R69)</f>
        <v>12.5</v>
      </c>
      <c r="DB69">
        <f>IF(R69=0,0,COUNTIF('2023 FR_imgsummary'!E69:AC69,"WRAN")*100/R69)</f>
        <v>0</v>
      </c>
      <c r="DD69">
        <f>IF(R69=0,0,COUNTIF('2023 FR_imgsummary'!E69:AC69,"ASC")*100/R69)</f>
        <v>0</v>
      </c>
      <c r="DE69">
        <f>IF(R69=0,0,COUNTIF('2023 FR_imgsummary'!E69:AC69,"O")*100/R69)</f>
        <v>0</v>
      </c>
      <c r="DG69">
        <f>IF(R69=0,0,COUNTIF('2023 FR_imgsummary'!E69:AC69,"DCA")*100/R69)</f>
        <v>0</v>
      </c>
      <c r="DH69">
        <f>IF(R69=0,0,COUNTIF('2023 FR_imgsummary'!E69:AC69,"DG")*100/R69)</f>
        <v>0</v>
      </c>
      <c r="DI69">
        <f>IF(R69=0,0,COUNTIF('2023 FR_imgsummary'!E69:AC69,"ODC")*100/R69)</f>
        <v>0</v>
      </c>
      <c r="DJ69">
        <f>IF(R69=0,0,COUNTIF('2023 FR_imgsummary'!E69:AC69,"RDC")*100/R69)</f>
        <v>0</v>
      </c>
      <c r="DL69">
        <f>IF(R69=0,0,COUNTIF('2023 FR_imgsummary'!E69:AC69,"CALG")*100/R69)</f>
        <v>0</v>
      </c>
      <c r="DN69">
        <f>IF(R69=0,0,COUNTIF('2023 FR_imgsummary'!E69:AC69,"DCOR")*100/R69)</f>
        <v>0</v>
      </c>
      <c r="DP69">
        <f>IF(R69=0,0,COUNTIF('2023 FR_imgsummary'!E69:AC69,"P")*100/R69)</f>
        <v>0</v>
      </c>
      <c r="DQ69">
        <f>IF(R69=0,0,COUNTIF('2023 FR_imgsummary'!E69:AC69,"R")*100/R69)</f>
        <v>0</v>
      </c>
      <c r="DR69" s="31">
        <f>IF(R69=0,0,COUNTIF('2023 FR_imgsummary'!E69:AC69,"S")*100/R69)</f>
        <v>83.333333333333329</v>
      </c>
      <c r="DT69">
        <f>IF(R69=0,0,COUNTIF('2023 FR_imgsummary'!E69:AC69,"UNK")*100/R69)</f>
        <v>0</v>
      </c>
      <c r="DV69">
        <f>COUNTIF('2023 FR_imgsummary'!E69:AC69,"SHAD")*100/25</f>
        <v>0</v>
      </c>
      <c r="DW69">
        <f>COUNTIF('2023 FR_imgsummary'!E69:AC69,"TAPE")*100/25</f>
        <v>0</v>
      </c>
      <c r="DX69" s="31">
        <f>COUNTIF('2023 FR_imgsummary'!E69:AC69,"WAND")*100/25</f>
        <v>4</v>
      </c>
      <c r="DZ69">
        <f>IF(R69=0,0,COUNTIF('2023 FR_imgsummary'!BC69:CA69,"ASP")*100/R69)</f>
        <v>0</v>
      </c>
      <c r="EA69">
        <f>IF(R69=0,0,COUNTIF('2023 FR_imgsummary'!BC69:CA69,"BL")*100/R69)</f>
        <v>0</v>
      </c>
      <c r="EB69">
        <f>IF(R69=0,0,COUNTIF('2023 FR_imgsummary'!BC69:CA69,"BBD")*100/R69)</f>
        <v>0</v>
      </c>
      <c r="EC69">
        <f>IF(R69=0,0,COUNTIF('2023 FR_imgsummary'!BC69:CA69,"OD")*100/R69)</f>
        <v>0</v>
      </c>
      <c r="ED69">
        <f>IF(R69=0,0,COUNTIF('2023 FR_imgsummary'!BC69:CA69,"PLA")*100/R69)</f>
        <v>0</v>
      </c>
      <c r="EE69">
        <f>IF(R69=0,0,COUNTIF('2023 FR_imgsummary'!BC69:CA69,"WBD")*100/R69)</f>
        <v>0</v>
      </c>
      <c r="EF69">
        <f>IF(R69=0,0,COUNTIF('2023 FR_imgsummary'!BC69:CA69,"YBD")*100/R69)</f>
        <v>0</v>
      </c>
    </row>
    <row r="70" spans="1:136" x14ac:dyDescent="0.25">
      <c r="A70">
        <v>68</v>
      </c>
      <c r="B70" t="s">
        <v>177</v>
      </c>
      <c r="F70" s="31">
        <f>IF(R70=0,0,COUNTIF('2023 FR_imgsummary'!AD70:BB70,"C")*100/R70)</f>
        <v>4.166666666666667</v>
      </c>
      <c r="G70">
        <f>IF(R70=0,0,COUNTIF('2023 FR_imgsummary'!AD70:BB70,"G")*100/R70)</f>
        <v>0</v>
      </c>
      <c r="H70">
        <f>IF(R70=0,0,COUNTIF('2023 FR_imgsummary'!AD70:BB70,"S")*100/R70)</f>
        <v>0</v>
      </c>
      <c r="I70">
        <f>IF(R70=0,0,COUNTIF('2023 FR_imgsummary'!AD70:BB70,"Z")*100/R70)</f>
        <v>0</v>
      </c>
      <c r="J70" s="31">
        <f>IF(R70=0,0,COUNTIF('2023 FR_imgsummary'!AD70:BB70,"MA")*100/R70)</f>
        <v>50</v>
      </c>
      <c r="K70">
        <f>IF(R70=0,0,COUNTIF('2023 FR_imgsummary'!AD70:BB70,"OL")*100/R70)</f>
        <v>0</v>
      </c>
      <c r="L70">
        <f>IF(R70=0,0,COUNTIF('2023 FR_imgsummary'!AD70:BB70,"DCA")*100/R70)</f>
        <v>0</v>
      </c>
      <c r="M70">
        <f>IF(R70=0,0,COUNTIF('2023 FR_imgsummary'!AD70:BB70,"CA")*100/R70)</f>
        <v>0</v>
      </c>
      <c r="N70">
        <f>IF(R70=0,0,COUNTIF('2023 FR_imgsummary'!AD70:BB70,"DC")*100/R70)</f>
        <v>0</v>
      </c>
      <c r="O70" s="31">
        <f>IF(R70=0,0,COUNTIF('2023 FR_imgsummary'!AD70:BB70,"SPR")*100/R70)</f>
        <v>45.833333333333336</v>
      </c>
      <c r="P70">
        <f>IF(R70=0,0,COUNTIF('2023 FR_imgsummary'!AD70:BB70,"U")*100/R70)</f>
        <v>0</v>
      </c>
      <c r="Q70" s="31">
        <f>IF(R70=0,0,COUNTIF('2023 FR_imgsummary'!AD70:BB70,"TWS")*100/R70)</f>
        <v>4.166666666666667</v>
      </c>
      <c r="R70">
        <f>25-COUNTIF('2023 FR_imgsummary'!AD70:BB70,"TWS")</f>
        <v>24</v>
      </c>
      <c r="U70">
        <f>IF(R70=0,0,COUNTIF('2023 FR_imgsummary'!E70:AC70,"AC")*100/R70)</f>
        <v>0</v>
      </c>
      <c r="V70">
        <f>IF(R70=0,0,COUNTIF('2023 FR_imgsummary'!E70:AC70,"AP")*100/R70)</f>
        <v>0</v>
      </c>
      <c r="W70">
        <f>IF(R70=0,0,COUNTIF('2023 FR_imgsummary'!E70:AC70,"APR")*100/R70)</f>
        <v>0</v>
      </c>
      <c r="X70">
        <f>IF(R70=0,0,COUNTIF('2023 FR_imgsummary'!E70:AC70,"AA")*100/R70)</f>
        <v>0</v>
      </c>
      <c r="Y70">
        <f>IF(R70=0,0,COUNTIF('2023 FR_imgsummary'!E70:AC70,"AF")*100/R70)</f>
        <v>0</v>
      </c>
      <c r="Z70">
        <f>IF(R70=0,0,COUNTIF('2023 FR_imgsummary'!E70:AC70,"AG")*100/R70)</f>
        <v>0</v>
      </c>
      <c r="AA70">
        <f>IF(R70=0,0,COUNTIF('2023 FR_imgsummary'!E70:AC70,"AL")*100/R70)</f>
        <v>0</v>
      </c>
      <c r="AB70">
        <f>IF(R70=0,0,COUNTIF('2023 FR_imgsummary'!E70:AC70,"AT")*100/R70)</f>
        <v>0</v>
      </c>
      <c r="AC70">
        <f>IF(R70=0,0,COUNTIF('2023 FR_imgsummary'!E70:AC70,"AU")*100/R70)</f>
        <v>0</v>
      </c>
      <c r="AD70">
        <f>IF(R70=0,0,COUNTIF('2023 FR_imgsummary'!E70:AC70,"CB")*100/R70)</f>
        <v>0</v>
      </c>
      <c r="AE70">
        <f>IF(R70=0,0,COUNTIF('2023 FR_imgsummary'!E70:AC70,"CN")*100/R70)</f>
        <v>0</v>
      </c>
      <c r="AF70">
        <f>IF(R70=0,0,COUNTIF('2023 FR_imgsummary'!E70:AC70,"CORAL")*100/R70)</f>
        <v>0</v>
      </c>
      <c r="AG70">
        <f>IF(R70=0,0,COUNTIF('2023 FR_imgsummary'!E70:AC70,"CORJU")*100/R70)</f>
        <v>0</v>
      </c>
      <c r="AH70">
        <f>IF(R70=0,0,COUNTIF('2023 FR_imgsummary'!E70:AC70,"DCY")*100/R70)</f>
        <v>0</v>
      </c>
      <c r="AI70">
        <f>IF(R70=0,0,COUNTIF('2023 FR_imgsummary'!E70:AC70,"DST")*100/R70)</f>
        <v>0</v>
      </c>
      <c r="AJ70">
        <f>IF(R70=0,0,COUNTIF('2023 FR_imgsummary'!E70:AC70,"DSO")*100/R70)</f>
        <v>0</v>
      </c>
      <c r="AK70">
        <f>IF(R70=0,0,COUNTIF('2023 FR_imgsummary'!E70:AC70,"DC")*100/R70)</f>
        <v>0</v>
      </c>
      <c r="AL70">
        <f>IF(R70=0,0,COUNTIF('2023 FR_imgsummary'!E70:AC70,"DL")*100/R70)</f>
        <v>0</v>
      </c>
      <c r="AM70">
        <f>IF(R70=0,0,COUNTIF('2023 FR_imgsummary'!E70:AC70,"DS")*100/R70)</f>
        <v>0</v>
      </c>
      <c r="AN70">
        <f>IF(R70=0,0,COUNTIF('2023 FR_imgsummary'!E70:AC70,"EF")*100/R70)</f>
        <v>0</v>
      </c>
      <c r="AO70">
        <f>IF(R70=0,0,COUNTIF('2023 FR_imgsummary'!E70:AC70,"FF")*100/R70)</f>
        <v>0</v>
      </c>
      <c r="AP70">
        <f>IF(R70=0,0,COUNTIF('2023 FR_imgsummary'!E70:AC70,"IS")*100/R70)</f>
        <v>0</v>
      </c>
      <c r="AQ70">
        <f>IF(R70=0,0,COUNTIF('2023 FR_imgsummary'!E70:AC70,"LC")*100/R70)</f>
        <v>0</v>
      </c>
      <c r="AR70">
        <f>IF(R70=0,0,COUNTIF('2023 FR_imgsummary'!E70:AC70,"MD")*100/R70)</f>
        <v>0</v>
      </c>
      <c r="AS70">
        <f>IF(R70=0,0,COUNTIF('2023 FR_imgsummary'!E70:AC70,"MM")*100/R70)</f>
        <v>0</v>
      </c>
      <c r="AT70">
        <f>IF(R70=0,0,COUNTIF('2023 FR_imgsummary'!E70:AC70,"MAR")*100/R70)</f>
        <v>0</v>
      </c>
      <c r="AU70">
        <f>IF(R70=0,0,COUNTIF('2023 FR_imgsummary'!E70:AC70,"MME")*100/R70)</f>
        <v>0</v>
      </c>
      <c r="AV70">
        <f>IF(R70=0,0,COUNTIF('2023 FR_imgsummary'!E70:AC70,"MILA")*100/R70)</f>
        <v>0</v>
      </c>
      <c r="AW70">
        <f>IF(R70=0,0,COUNTIF('2023 FR_imgsummary'!E70:AC70,"MILC")*100/R70)</f>
        <v>0</v>
      </c>
      <c r="AX70">
        <f>IF(R70=0,0,COUNTIF('2023 FR_imgsummary'!E70:AC70,"MILS")*100/R70)</f>
        <v>0</v>
      </c>
      <c r="AY70">
        <f>IF(R70=0,0,COUNTIF('2023 FR_imgsummary'!E70:AC70,"MA")*100/R70)</f>
        <v>0</v>
      </c>
      <c r="AZ70">
        <f>IF(R70=0,0,COUNTIF('2023 FR_imgsummary'!E70:AC70,"MC")*100/R70)</f>
        <v>0</v>
      </c>
      <c r="BA70">
        <f>IF(R70=0,0,COUNTIF('2023 FR_imgsummary'!E70:AC70,"MFAV")*100/R70)</f>
        <v>0</v>
      </c>
      <c r="BB70">
        <f>IF(R70=0,0,COUNTIF('2023 FR_imgsummary'!E70:AC70,"MFRN")*100/R70)</f>
        <v>0</v>
      </c>
      <c r="BC70">
        <f>IF(R70=0,0,COUNTIF('2023 FR_imgsummary'!E70:AC70,"MAN")*100/R70)</f>
        <v>0</v>
      </c>
      <c r="BD70">
        <f>IF(R70=0,0,COUNTIF('2023 FR_imgsummary'!E70:AC70,"MAL")*100/R70)</f>
        <v>0</v>
      </c>
      <c r="BE70">
        <f>IF(R70=0,0,COUNTIF('2023 FR_imgsummary'!E70:AC70,"MDA")*100/R70)</f>
        <v>0</v>
      </c>
      <c r="BF70">
        <f>IF(R70=0,0,COUNTIF('2023 FR_imgsummary'!E70:AC70,"MF")*100/R70)</f>
        <v>0</v>
      </c>
      <c r="BG70">
        <f>IF(R70=0,0,COUNTIF('2023 FR_imgsummary'!E70:AC70,"ML")*100/R70)</f>
        <v>0</v>
      </c>
      <c r="BH70">
        <f>IF(R70=0,0,COUNTIF('2023 FR_imgsummary'!E70:AC70,"OD")*100/R70)</f>
        <v>0</v>
      </c>
      <c r="BI70">
        <f>IF(R70=0,0,COUNTIF('2023 FR_imgsummary'!E70:AC70,"PA")*100/R70)</f>
        <v>0</v>
      </c>
      <c r="BJ70">
        <f>IF(R70=0,0,COUNTIF('2023 FR_imgsummary'!E70:AC70,"PB")*100/R70)</f>
        <v>0</v>
      </c>
      <c r="BK70">
        <f>IF(R70=0,0,COUNTIF('2023 FR_imgsummary'!E70:AC70,"PD")*100/R70)</f>
        <v>0</v>
      </c>
      <c r="BL70">
        <f>IF(R70=0,0,COUNTIF('2023 FR_imgsummary'!E70:AC70,"PF")*100/R70)</f>
        <v>0</v>
      </c>
      <c r="BM70">
        <f>IF(R70=0,0,COUNTIF('2023 FR_imgsummary'!E70:AC70,"PP")*100/R70)</f>
        <v>0</v>
      </c>
      <c r="BN70">
        <f>IF(R70=0,0,COUNTIF('2023 FR_imgsummary'!E70:AC70,"SC")*100/R70)</f>
        <v>0</v>
      </c>
      <c r="BO70">
        <f>IF(R70=0,0,COUNTIF('2023 FR_imgsummary'!E70:AC70,"SL")*100/R70)</f>
        <v>0</v>
      </c>
      <c r="BP70">
        <f>IF(R70=0,0,COUNTIF('2023 FR_imgsummary'!E70:AC70,"SR")*100/R70)</f>
        <v>0</v>
      </c>
      <c r="BQ70" s="31">
        <f>IF(R70=0,0,COUNTIF('2023 FR_imgsummary'!E70:AC70,"SS")*100/R70)</f>
        <v>4.166666666666667</v>
      </c>
      <c r="BR70">
        <f>IF(R70=0,0,COUNTIF('2023 FR_imgsummary'!E70:AC70,"SB")*100/R70)</f>
        <v>0</v>
      </c>
      <c r="BS70">
        <f>IF(R70=0,0,COUNTIF('2023 FR_imgsummary'!E70:AC70,"SH")*100/R70)</f>
        <v>0</v>
      </c>
      <c r="BT70">
        <f>IF(R70=0,0,COUNTIF('2023 FR_imgsummary'!E70:AC70,"SM")*100/R70)</f>
        <v>0</v>
      </c>
      <c r="BU70">
        <f>IF(R70=0,0,COUNTIF('2023 FR_imgsummary'!E70:AC70,"TA")*100/R70)</f>
        <v>0</v>
      </c>
      <c r="BW70">
        <f>IF(R70=0,0,COUNTIF('2023 FR_imgsummary'!E70:AC70,"BRI")*100/R70)</f>
        <v>0</v>
      </c>
      <c r="BX70">
        <f>IF(R70=0,0,COUNTIF('2023 FR_imgsummary'!E70:AC70,"ERY")*100/R70)</f>
        <v>0</v>
      </c>
      <c r="BY70">
        <f>IF(R70=0,0,COUNTIF('2023 FR_imgsummary'!E70:AC70,"EUN")*100/R70)</f>
        <v>0</v>
      </c>
      <c r="BZ70">
        <f>IF(R70=0,0,COUNTIF('2023 FR_imgsummary'!E70:AC70,"GORG")*100/R70)</f>
        <v>0</v>
      </c>
      <c r="CA70">
        <f>IF(R70=0,0,COUNTIF('2023 FR_imgsummary'!E70:AC70,"ICIL")*100/R70)</f>
        <v>0</v>
      </c>
      <c r="CB70">
        <f>IF(R70=0,0,COUNTIF('2023 FR_imgsummary'!E70:AC70,"MUR")*100/R70)</f>
        <v>0</v>
      </c>
      <c r="CC70">
        <f>IF(R70=0,0,COUNTIF('2023 FR_imgsummary'!E70:AC70,"MOPS")*100/R70)</f>
        <v>0</v>
      </c>
      <c r="CD70">
        <f>IF(R70=0,0,COUNTIF('2023 FR_imgsummary'!E70:AC70,"PAURA")*100/R70)</f>
        <v>0</v>
      </c>
      <c r="CE70">
        <f>IF(R70=0,0,COUNTIF('2023 FR_imgsummary'!E70:AC70,"PRELA")*100/R70)</f>
        <v>0</v>
      </c>
      <c r="CF70">
        <f>IF(R70=0,0,COUNTIF('2023 FR_imgsummary'!E70:AC70,"PSDP")*100/R70)</f>
        <v>0</v>
      </c>
      <c r="CG70">
        <f>IF(R70=0,0,COUNTIF('2023 FR_imgsummary'!E70:AC70,"PSPT")*100/R70)</f>
        <v>0</v>
      </c>
      <c r="CH70">
        <f>IF(R70=0,0,COUNTIF('2023 FR_imgsummary'!E70:AC70,"PTER")*100/R70)</f>
        <v>0</v>
      </c>
      <c r="CJ70">
        <f>IF(R70=0,0,COUNTIF('2023 FR_imgsummary'!E70:AC70,"SPO")*100/R70)</f>
        <v>0</v>
      </c>
      <c r="CL70">
        <f>IF(R70=0,0,COUNTIF('2023 FR_imgsummary'!E70:AC70,"PAL")*100/R70)</f>
        <v>0</v>
      </c>
      <c r="CM70">
        <f>IF(R70=0,0,COUNTIF('2023 FR_imgsummary'!E70:AC70,"ZO")*100/R70)</f>
        <v>0</v>
      </c>
      <c r="CO70">
        <f>IF(R70=0,0,COUNTIF('2023 FR_imgsummary'!E70:AC70,"AMP")*100/R70)</f>
        <v>0</v>
      </c>
      <c r="CP70" s="31">
        <f>IF(R70=0,0,COUNTIF('2023 FR_imgsummary'!E70:AC70,"DICT")*100/R70)</f>
        <v>29.166666666666668</v>
      </c>
      <c r="CQ70">
        <f>IF(R70=0,0,COUNTIF('2023 FR_imgsummary'!E70:AC70,"HALI")*100/R70)</f>
        <v>0</v>
      </c>
      <c r="CR70">
        <f>IF(R70=0,0,COUNTIF('2023 FR_imgsummary'!E70:AC70,"LIAG")*100/R70)</f>
        <v>0</v>
      </c>
      <c r="CS70">
        <f>IF(R70=0,0,COUNTIF('2023 FR_imgsummary'!E70:AC70,"LOBO")*100/R70)</f>
        <v>0</v>
      </c>
      <c r="CT70">
        <f>IF(R70=0,0,COUNTIF('2023 FR_imgsummary'!E70:AC70,"MACA")*100/R70)</f>
        <v>0</v>
      </c>
      <c r="CU70">
        <f>IF(R70=0,0,COUNTIF('2023 FR_imgsummary'!E70:AC70,"PAD")*100/R70)</f>
        <v>0</v>
      </c>
      <c r="CV70">
        <f>IF(R70=0,0,COUNTIF('2023 FR_imgsummary'!E70:AC70,"POR")*100/R70)</f>
        <v>0</v>
      </c>
      <c r="CW70">
        <f>IF(R70=0,0,COUNTIF('2023 FR_imgsummary'!E70:AC70,"SARG")*100/R70)</f>
        <v>0</v>
      </c>
      <c r="CX70">
        <f>IF(R70=0,0,COUNTIF('2023 FR_imgsummary'!E70:AC70,"SCHIZ")*100/R70)</f>
        <v>0</v>
      </c>
      <c r="CY70">
        <f>IF(R70=0,0,COUNTIF('2023 FR_imgsummary'!E70:AC70,"STY")*100/R70)</f>
        <v>0</v>
      </c>
      <c r="CZ70">
        <f>IF(R70=0,0,COUNTIF('2023 FR_imgsummary'!E70:AC70,"TURB")*100/R70)</f>
        <v>0</v>
      </c>
      <c r="DA70" s="31">
        <f>IF(R70=0,0,COUNTIF('2023 FR_imgsummary'!E70:AC70,"TURF")*100/R70)</f>
        <v>20.833333333333332</v>
      </c>
      <c r="DB70">
        <f>IF(R70=0,0,COUNTIF('2023 FR_imgsummary'!E70:AC70,"WRAN")*100/R70)</f>
        <v>0</v>
      </c>
      <c r="DD70">
        <f>IF(R70=0,0,COUNTIF('2023 FR_imgsummary'!E70:AC70,"ASC")*100/R70)</f>
        <v>0</v>
      </c>
      <c r="DE70">
        <f>IF(R70=0,0,COUNTIF('2023 FR_imgsummary'!E70:AC70,"O")*100/R70)</f>
        <v>0</v>
      </c>
      <c r="DG70">
        <f>IF(R70=0,0,COUNTIF('2023 FR_imgsummary'!E70:AC70,"DCA")*100/R70)</f>
        <v>0</v>
      </c>
      <c r="DH70">
        <f>IF(R70=0,0,COUNTIF('2023 FR_imgsummary'!E70:AC70,"DG")*100/R70)</f>
        <v>0</v>
      </c>
      <c r="DI70">
        <f>IF(R70=0,0,COUNTIF('2023 FR_imgsummary'!E70:AC70,"ODC")*100/R70)</f>
        <v>0</v>
      </c>
      <c r="DJ70">
        <f>IF(R70=0,0,COUNTIF('2023 FR_imgsummary'!E70:AC70,"RDC")*100/R70)</f>
        <v>0</v>
      </c>
      <c r="DL70">
        <f>IF(R70=0,0,COUNTIF('2023 FR_imgsummary'!E70:AC70,"CALG")*100/R70)</f>
        <v>0</v>
      </c>
      <c r="DN70">
        <f>IF(R70=0,0,COUNTIF('2023 FR_imgsummary'!E70:AC70,"DCOR")*100/R70)</f>
        <v>0</v>
      </c>
      <c r="DP70" s="31">
        <f>IF(R70=0,0,COUNTIF('2023 FR_imgsummary'!E70:AC70,"P")*100/R70)</f>
        <v>4.166666666666667</v>
      </c>
      <c r="DQ70">
        <f>IF(R70=0,0,COUNTIF('2023 FR_imgsummary'!E70:AC70,"R")*100/R70)</f>
        <v>0</v>
      </c>
      <c r="DR70" s="31">
        <f>IF(R70=0,0,COUNTIF('2023 FR_imgsummary'!E70:AC70,"S")*100/R70)</f>
        <v>41.666666666666664</v>
      </c>
      <c r="DT70">
        <f>IF(R70=0,0,COUNTIF('2023 FR_imgsummary'!E70:AC70,"UNK")*100/R70)</f>
        <v>0</v>
      </c>
      <c r="DV70">
        <f>COUNTIF('2023 FR_imgsummary'!E70:AC70,"SHAD")*100/25</f>
        <v>0</v>
      </c>
      <c r="DW70">
        <f>COUNTIF('2023 FR_imgsummary'!E70:AC70,"TAPE")*100/25</f>
        <v>0</v>
      </c>
      <c r="DX70" s="31">
        <f>COUNTIF('2023 FR_imgsummary'!E70:AC70,"WAND")*100/25</f>
        <v>4</v>
      </c>
      <c r="DZ70">
        <f>IF(R70=0,0,COUNTIF('2023 FR_imgsummary'!BC70:CA70,"ASP")*100/R70)</f>
        <v>0</v>
      </c>
      <c r="EA70">
        <f>IF(R70=0,0,COUNTIF('2023 FR_imgsummary'!BC70:CA70,"BL")*100/R70)</f>
        <v>0</v>
      </c>
      <c r="EB70">
        <f>IF(R70=0,0,COUNTIF('2023 FR_imgsummary'!BC70:CA70,"BBD")*100/R70)</f>
        <v>0</v>
      </c>
      <c r="EC70">
        <f>IF(R70=0,0,COUNTIF('2023 FR_imgsummary'!BC70:CA70,"OD")*100/R70)</f>
        <v>0</v>
      </c>
      <c r="ED70">
        <f>IF(R70=0,0,COUNTIF('2023 FR_imgsummary'!BC70:CA70,"PLA")*100/R70)</f>
        <v>0</v>
      </c>
      <c r="EE70">
        <f>IF(R70=0,0,COUNTIF('2023 FR_imgsummary'!BC70:CA70,"WBD")*100/R70)</f>
        <v>0</v>
      </c>
      <c r="EF70">
        <f>IF(R70=0,0,COUNTIF('2023 FR_imgsummary'!BC70:CA70,"YBD")*100/R70)</f>
        <v>0</v>
      </c>
    </row>
    <row r="71" spans="1:136" x14ac:dyDescent="0.25">
      <c r="A71">
        <v>69</v>
      </c>
      <c r="B71" t="s">
        <v>178</v>
      </c>
      <c r="F71">
        <f>IF(R71=0,0,COUNTIF('2023 FR_imgsummary'!AD71:BB71,"C")*100/R71)</f>
        <v>0</v>
      </c>
      <c r="G71">
        <f>IF(R71=0,0,COUNTIF('2023 FR_imgsummary'!AD71:BB71,"G")*100/R71)</f>
        <v>0</v>
      </c>
      <c r="H71" s="31">
        <f>IF(R71=0,0,COUNTIF('2023 FR_imgsummary'!AD71:BB71,"S")*100/R71)</f>
        <v>4.3478260869565215</v>
      </c>
      <c r="I71">
        <f>IF(R71=0,0,COUNTIF('2023 FR_imgsummary'!AD71:BB71,"Z")*100/R71)</f>
        <v>0</v>
      </c>
      <c r="J71" s="31">
        <f>IF(R71=0,0,COUNTIF('2023 FR_imgsummary'!AD71:BB71,"MA")*100/R71)</f>
        <v>73.913043478260875</v>
      </c>
      <c r="K71">
        <f>IF(R71=0,0,COUNTIF('2023 FR_imgsummary'!AD71:BB71,"OL")*100/R71)</f>
        <v>0</v>
      </c>
      <c r="L71">
        <f>IF(R71=0,0,COUNTIF('2023 FR_imgsummary'!AD71:BB71,"DCA")*100/R71)</f>
        <v>0</v>
      </c>
      <c r="M71">
        <f>IF(R71=0,0,COUNTIF('2023 FR_imgsummary'!AD71:BB71,"CA")*100/R71)</f>
        <v>0</v>
      </c>
      <c r="N71">
        <f>IF(R71=0,0,COUNTIF('2023 FR_imgsummary'!AD71:BB71,"DC")*100/R71)</f>
        <v>0</v>
      </c>
      <c r="O71" s="31">
        <f>IF(R71=0,0,COUNTIF('2023 FR_imgsummary'!AD71:BB71,"SPR")*100/R71)</f>
        <v>21.739130434782609</v>
      </c>
      <c r="P71">
        <f>IF(R71=0,0,COUNTIF('2023 FR_imgsummary'!AD71:BB71,"U")*100/R71)</f>
        <v>0</v>
      </c>
      <c r="Q71" s="31">
        <f>IF(R71=0,0,COUNTIF('2023 FR_imgsummary'!AD71:BB71,"TWS")*100/R71)</f>
        <v>8.695652173913043</v>
      </c>
      <c r="R71">
        <f>25-COUNTIF('2023 FR_imgsummary'!AD71:BB71,"TWS")</f>
        <v>23</v>
      </c>
      <c r="U71">
        <f>IF(R71=0,0,COUNTIF('2023 FR_imgsummary'!E71:AC71,"AC")*100/R71)</f>
        <v>0</v>
      </c>
      <c r="V71">
        <f>IF(R71=0,0,COUNTIF('2023 FR_imgsummary'!E71:AC71,"AP")*100/R71)</f>
        <v>0</v>
      </c>
      <c r="W71">
        <f>IF(R71=0,0,COUNTIF('2023 FR_imgsummary'!E71:AC71,"APR")*100/R71)</f>
        <v>0</v>
      </c>
      <c r="X71">
        <f>IF(R71=0,0,COUNTIF('2023 FR_imgsummary'!E71:AC71,"AA")*100/R71)</f>
        <v>0</v>
      </c>
      <c r="Y71">
        <f>IF(R71=0,0,COUNTIF('2023 FR_imgsummary'!E71:AC71,"AF")*100/R71)</f>
        <v>0</v>
      </c>
      <c r="Z71">
        <f>IF(R71=0,0,COUNTIF('2023 FR_imgsummary'!E71:AC71,"AG")*100/R71)</f>
        <v>0</v>
      </c>
      <c r="AA71">
        <f>IF(R71=0,0,COUNTIF('2023 FR_imgsummary'!E71:AC71,"AL")*100/R71)</f>
        <v>0</v>
      </c>
      <c r="AB71">
        <f>IF(R71=0,0,COUNTIF('2023 FR_imgsummary'!E71:AC71,"AT")*100/R71)</f>
        <v>0</v>
      </c>
      <c r="AC71">
        <f>IF(R71=0,0,COUNTIF('2023 FR_imgsummary'!E71:AC71,"AU")*100/R71)</f>
        <v>0</v>
      </c>
      <c r="AD71">
        <f>IF(R71=0,0,COUNTIF('2023 FR_imgsummary'!E71:AC71,"CB")*100/R71)</f>
        <v>0</v>
      </c>
      <c r="AE71">
        <f>IF(R71=0,0,COUNTIF('2023 FR_imgsummary'!E71:AC71,"CN")*100/R71)</f>
        <v>0</v>
      </c>
      <c r="AF71">
        <f>IF(R71=0,0,COUNTIF('2023 FR_imgsummary'!E71:AC71,"CORAL")*100/R71)</f>
        <v>0</v>
      </c>
      <c r="AG71">
        <f>IF(R71=0,0,COUNTIF('2023 FR_imgsummary'!E71:AC71,"CORJU")*100/R71)</f>
        <v>0</v>
      </c>
      <c r="AH71">
        <f>IF(R71=0,0,COUNTIF('2023 FR_imgsummary'!E71:AC71,"DCY")*100/R71)</f>
        <v>0</v>
      </c>
      <c r="AI71">
        <f>IF(R71=0,0,COUNTIF('2023 FR_imgsummary'!E71:AC71,"DST")*100/R71)</f>
        <v>0</v>
      </c>
      <c r="AJ71">
        <f>IF(R71=0,0,COUNTIF('2023 FR_imgsummary'!E71:AC71,"DSO")*100/R71)</f>
        <v>0</v>
      </c>
      <c r="AK71">
        <f>IF(R71=0,0,COUNTIF('2023 FR_imgsummary'!E71:AC71,"DC")*100/R71)</f>
        <v>0</v>
      </c>
      <c r="AL71">
        <f>IF(R71=0,0,COUNTIF('2023 FR_imgsummary'!E71:AC71,"DL")*100/R71)</f>
        <v>0</v>
      </c>
      <c r="AM71">
        <f>IF(R71=0,0,COUNTIF('2023 FR_imgsummary'!E71:AC71,"DS")*100/R71)</f>
        <v>0</v>
      </c>
      <c r="AN71">
        <f>IF(R71=0,0,COUNTIF('2023 FR_imgsummary'!E71:AC71,"EF")*100/R71)</f>
        <v>0</v>
      </c>
      <c r="AO71">
        <f>IF(R71=0,0,COUNTIF('2023 FR_imgsummary'!E71:AC71,"FF")*100/R71)</f>
        <v>0</v>
      </c>
      <c r="AP71">
        <f>IF(R71=0,0,COUNTIF('2023 FR_imgsummary'!E71:AC71,"IS")*100/R71)</f>
        <v>0</v>
      </c>
      <c r="AQ71">
        <f>IF(R71=0,0,COUNTIF('2023 FR_imgsummary'!E71:AC71,"LC")*100/R71)</f>
        <v>0</v>
      </c>
      <c r="AR71">
        <f>IF(R71=0,0,COUNTIF('2023 FR_imgsummary'!E71:AC71,"MD")*100/R71)</f>
        <v>0</v>
      </c>
      <c r="AS71">
        <f>IF(R71=0,0,COUNTIF('2023 FR_imgsummary'!E71:AC71,"MM")*100/R71)</f>
        <v>0</v>
      </c>
      <c r="AT71">
        <f>IF(R71=0,0,COUNTIF('2023 FR_imgsummary'!E71:AC71,"MAR")*100/R71)</f>
        <v>0</v>
      </c>
      <c r="AU71">
        <f>IF(R71=0,0,COUNTIF('2023 FR_imgsummary'!E71:AC71,"MME")*100/R71)</f>
        <v>0</v>
      </c>
      <c r="AV71">
        <f>IF(R71=0,0,COUNTIF('2023 FR_imgsummary'!E71:AC71,"MILA")*100/R71)</f>
        <v>0</v>
      </c>
      <c r="AW71">
        <f>IF(R71=0,0,COUNTIF('2023 FR_imgsummary'!E71:AC71,"MILC")*100/R71)</f>
        <v>0</v>
      </c>
      <c r="AX71">
        <f>IF(R71=0,0,COUNTIF('2023 FR_imgsummary'!E71:AC71,"MILS")*100/R71)</f>
        <v>0</v>
      </c>
      <c r="AY71">
        <f>IF(R71=0,0,COUNTIF('2023 FR_imgsummary'!E71:AC71,"MA")*100/R71)</f>
        <v>0</v>
      </c>
      <c r="AZ71">
        <f>IF(R71=0,0,COUNTIF('2023 FR_imgsummary'!E71:AC71,"MC")*100/R71)</f>
        <v>0</v>
      </c>
      <c r="BA71">
        <f>IF(R71=0,0,COUNTIF('2023 FR_imgsummary'!E71:AC71,"MFAV")*100/R71)</f>
        <v>0</v>
      </c>
      <c r="BB71">
        <f>IF(R71=0,0,COUNTIF('2023 FR_imgsummary'!E71:AC71,"MFRN")*100/R71)</f>
        <v>0</v>
      </c>
      <c r="BC71">
        <f>IF(R71=0,0,COUNTIF('2023 FR_imgsummary'!E71:AC71,"MAN")*100/R71)</f>
        <v>0</v>
      </c>
      <c r="BD71">
        <f>IF(R71=0,0,COUNTIF('2023 FR_imgsummary'!E71:AC71,"MAL")*100/R71)</f>
        <v>0</v>
      </c>
      <c r="BE71">
        <f>IF(R71=0,0,COUNTIF('2023 FR_imgsummary'!E71:AC71,"MDA")*100/R71)</f>
        <v>0</v>
      </c>
      <c r="BF71">
        <f>IF(R71=0,0,COUNTIF('2023 FR_imgsummary'!E71:AC71,"MF")*100/R71)</f>
        <v>0</v>
      </c>
      <c r="BG71">
        <f>IF(R71=0,0,COUNTIF('2023 FR_imgsummary'!E71:AC71,"ML")*100/R71)</f>
        <v>0</v>
      </c>
      <c r="BH71">
        <f>IF(R71=0,0,COUNTIF('2023 FR_imgsummary'!E71:AC71,"OD")*100/R71)</f>
        <v>0</v>
      </c>
      <c r="BI71">
        <f>IF(R71=0,0,COUNTIF('2023 FR_imgsummary'!E71:AC71,"PA")*100/R71)</f>
        <v>0</v>
      </c>
      <c r="BJ71">
        <f>IF(R71=0,0,COUNTIF('2023 FR_imgsummary'!E71:AC71,"PB")*100/R71)</f>
        <v>0</v>
      </c>
      <c r="BK71">
        <f>IF(R71=0,0,COUNTIF('2023 FR_imgsummary'!E71:AC71,"PD")*100/R71)</f>
        <v>0</v>
      </c>
      <c r="BL71">
        <f>IF(R71=0,0,COUNTIF('2023 FR_imgsummary'!E71:AC71,"PF")*100/R71)</f>
        <v>0</v>
      </c>
      <c r="BM71">
        <f>IF(R71=0,0,COUNTIF('2023 FR_imgsummary'!E71:AC71,"PP")*100/R71)</f>
        <v>0</v>
      </c>
      <c r="BN71">
        <f>IF(R71=0,0,COUNTIF('2023 FR_imgsummary'!E71:AC71,"SC")*100/R71)</f>
        <v>0</v>
      </c>
      <c r="BO71">
        <f>IF(R71=0,0,COUNTIF('2023 FR_imgsummary'!E71:AC71,"SL")*100/R71)</f>
        <v>0</v>
      </c>
      <c r="BP71">
        <f>IF(R71=0,0,COUNTIF('2023 FR_imgsummary'!E71:AC71,"SR")*100/R71)</f>
        <v>0</v>
      </c>
      <c r="BQ71">
        <f>IF(R71=0,0,COUNTIF('2023 FR_imgsummary'!E71:AC71,"SS")*100/R71)</f>
        <v>0</v>
      </c>
      <c r="BR71">
        <f>IF(R71=0,0,COUNTIF('2023 FR_imgsummary'!E71:AC71,"SB")*100/R71)</f>
        <v>0</v>
      </c>
      <c r="BS71">
        <f>IF(R71=0,0,COUNTIF('2023 FR_imgsummary'!E71:AC71,"SH")*100/R71)</f>
        <v>0</v>
      </c>
      <c r="BT71">
        <f>IF(R71=0,0,COUNTIF('2023 FR_imgsummary'!E71:AC71,"SM")*100/R71)</f>
        <v>0</v>
      </c>
      <c r="BU71">
        <f>IF(R71=0,0,COUNTIF('2023 FR_imgsummary'!E71:AC71,"TA")*100/R71)</f>
        <v>0</v>
      </c>
      <c r="BW71">
        <f>IF(R71=0,0,COUNTIF('2023 FR_imgsummary'!E71:AC71,"BRI")*100/R71)</f>
        <v>0</v>
      </c>
      <c r="BX71">
        <f>IF(R71=0,0,COUNTIF('2023 FR_imgsummary'!E71:AC71,"ERY")*100/R71)</f>
        <v>0</v>
      </c>
      <c r="BY71">
        <f>IF(R71=0,0,COUNTIF('2023 FR_imgsummary'!E71:AC71,"EUN")*100/R71)</f>
        <v>0</v>
      </c>
      <c r="BZ71">
        <f>IF(R71=0,0,COUNTIF('2023 FR_imgsummary'!E71:AC71,"GORG")*100/R71)</f>
        <v>0</v>
      </c>
      <c r="CA71">
        <f>IF(R71=0,0,COUNTIF('2023 FR_imgsummary'!E71:AC71,"ICIL")*100/R71)</f>
        <v>0</v>
      </c>
      <c r="CB71">
        <f>IF(R71=0,0,COUNTIF('2023 FR_imgsummary'!E71:AC71,"MUR")*100/R71)</f>
        <v>0</v>
      </c>
      <c r="CC71">
        <f>IF(R71=0,0,COUNTIF('2023 FR_imgsummary'!E71:AC71,"MOPS")*100/R71)</f>
        <v>0</v>
      </c>
      <c r="CD71">
        <f>IF(R71=0,0,COUNTIF('2023 FR_imgsummary'!E71:AC71,"PAURA")*100/R71)</f>
        <v>0</v>
      </c>
      <c r="CE71">
        <f>IF(R71=0,0,COUNTIF('2023 FR_imgsummary'!E71:AC71,"PRELA")*100/R71)</f>
        <v>0</v>
      </c>
      <c r="CF71">
        <f>IF(R71=0,0,COUNTIF('2023 FR_imgsummary'!E71:AC71,"PSDP")*100/R71)</f>
        <v>0</v>
      </c>
      <c r="CG71">
        <f>IF(R71=0,0,COUNTIF('2023 FR_imgsummary'!E71:AC71,"PSPT")*100/R71)</f>
        <v>0</v>
      </c>
      <c r="CH71">
        <f>IF(R71=0,0,COUNTIF('2023 FR_imgsummary'!E71:AC71,"PTER")*100/R71)</f>
        <v>0</v>
      </c>
      <c r="CJ71" s="31">
        <f>IF(R71=0,0,COUNTIF('2023 FR_imgsummary'!E71:AC71,"SPO")*100/R71)</f>
        <v>4.3478260869565215</v>
      </c>
      <c r="CL71">
        <f>IF(R71=0,0,COUNTIF('2023 FR_imgsummary'!E71:AC71,"PAL")*100/R71)</f>
        <v>0</v>
      </c>
      <c r="CM71">
        <f>IF(R71=0,0,COUNTIF('2023 FR_imgsummary'!E71:AC71,"ZO")*100/R71)</f>
        <v>0</v>
      </c>
      <c r="CO71">
        <f>IF(R71=0,0,COUNTIF('2023 FR_imgsummary'!E71:AC71,"AMP")*100/R71)</f>
        <v>0</v>
      </c>
      <c r="CP71" s="31">
        <f>IF(R71=0,0,COUNTIF('2023 FR_imgsummary'!E71:AC71,"DICT")*100/R71)</f>
        <v>52.173913043478258</v>
      </c>
      <c r="CQ71">
        <f>IF(R71=0,0,COUNTIF('2023 FR_imgsummary'!E71:AC71,"HALI")*100/R71)</f>
        <v>0</v>
      </c>
      <c r="CR71">
        <f>IF(R71=0,0,COUNTIF('2023 FR_imgsummary'!E71:AC71,"LIAG")*100/R71)</f>
        <v>0</v>
      </c>
      <c r="CS71">
        <f>IF(R71=0,0,COUNTIF('2023 FR_imgsummary'!E71:AC71,"LOBO")*100/R71)</f>
        <v>0</v>
      </c>
      <c r="CT71">
        <f>IF(R71=0,0,COUNTIF('2023 FR_imgsummary'!E71:AC71,"MACA")*100/R71)</f>
        <v>0</v>
      </c>
      <c r="CU71">
        <f>IF(R71=0,0,COUNTIF('2023 FR_imgsummary'!E71:AC71,"PAD")*100/R71)</f>
        <v>0</v>
      </c>
      <c r="CV71" s="31">
        <f>IF(R71=0,0,COUNTIF('2023 FR_imgsummary'!E71:AC71,"POR")*100/R71)</f>
        <v>8.695652173913043</v>
      </c>
      <c r="CW71">
        <f>IF(R71=0,0,COUNTIF('2023 FR_imgsummary'!E71:AC71,"SARG")*100/R71)</f>
        <v>0</v>
      </c>
      <c r="CX71">
        <f>IF(R71=0,0,COUNTIF('2023 FR_imgsummary'!E71:AC71,"SCHIZ")*100/R71)</f>
        <v>0</v>
      </c>
      <c r="CY71">
        <f>IF(R71=0,0,COUNTIF('2023 FR_imgsummary'!E71:AC71,"STY")*100/R71)</f>
        <v>0</v>
      </c>
      <c r="CZ71">
        <f>IF(R71=0,0,COUNTIF('2023 FR_imgsummary'!E71:AC71,"TURB")*100/R71)</f>
        <v>0</v>
      </c>
      <c r="DA71" s="31">
        <f>IF(R71=0,0,COUNTIF('2023 FR_imgsummary'!E71:AC71,"TURF")*100/R71)</f>
        <v>13.043478260869565</v>
      </c>
      <c r="DB71">
        <f>IF(R71=0,0,COUNTIF('2023 FR_imgsummary'!E71:AC71,"WRAN")*100/R71)</f>
        <v>0</v>
      </c>
      <c r="DD71">
        <f>IF(R71=0,0,COUNTIF('2023 FR_imgsummary'!E71:AC71,"ASC")*100/R71)</f>
        <v>0</v>
      </c>
      <c r="DE71">
        <f>IF(R71=0,0,COUNTIF('2023 FR_imgsummary'!E71:AC71,"O")*100/R71)</f>
        <v>0</v>
      </c>
      <c r="DG71">
        <f>IF(R71=0,0,COUNTIF('2023 FR_imgsummary'!E71:AC71,"DCA")*100/R71)</f>
        <v>0</v>
      </c>
      <c r="DH71">
        <f>IF(R71=0,0,COUNTIF('2023 FR_imgsummary'!E71:AC71,"DG")*100/R71)</f>
        <v>0</v>
      </c>
      <c r="DI71">
        <f>IF(R71=0,0,COUNTIF('2023 FR_imgsummary'!E71:AC71,"ODC")*100/R71)</f>
        <v>0</v>
      </c>
      <c r="DJ71">
        <f>IF(R71=0,0,COUNTIF('2023 FR_imgsummary'!E71:AC71,"RDC")*100/R71)</f>
        <v>0</v>
      </c>
      <c r="DL71">
        <f>IF(R71=0,0,COUNTIF('2023 FR_imgsummary'!E71:AC71,"CALG")*100/R71)</f>
        <v>0</v>
      </c>
      <c r="DN71">
        <f>IF(R71=0,0,COUNTIF('2023 FR_imgsummary'!E71:AC71,"DCOR")*100/R71)</f>
        <v>0</v>
      </c>
      <c r="DP71">
        <f>IF(R71=0,0,COUNTIF('2023 FR_imgsummary'!E71:AC71,"P")*100/R71)</f>
        <v>0</v>
      </c>
      <c r="DQ71">
        <f>IF(R71=0,0,COUNTIF('2023 FR_imgsummary'!E71:AC71,"R")*100/R71)</f>
        <v>0</v>
      </c>
      <c r="DR71" s="31">
        <f>IF(R71=0,0,COUNTIF('2023 FR_imgsummary'!E71:AC71,"S")*100/R71)</f>
        <v>21.739130434782609</v>
      </c>
      <c r="DT71">
        <f>IF(R71=0,0,COUNTIF('2023 FR_imgsummary'!E71:AC71,"UNK")*100/R71)</f>
        <v>0</v>
      </c>
      <c r="DV71">
        <f>COUNTIF('2023 FR_imgsummary'!E71:AC71,"SHAD")*100/25</f>
        <v>0</v>
      </c>
      <c r="DW71" s="31">
        <f>COUNTIF('2023 FR_imgsummary'!E71:AC71,"TAPE")*100/25</f>
        <v>4</v>
      </c>
      <c r="DX71" s="31">
        <f>COUNTIF('2023 FR_imgsummary'!E71:AC71,"WAND")*100/25</f>
        <v>4</v>
      </c>
      <c r="DZ71">
        <f>IF(R71=0,0,COUNTIF('2023 FR_imgsummary'!BC71:CA71,"ASP")*100/R71)</f>
        <v>0</v>
      </c>
      <c r="EA71">
        <f>IF(R71=0,0,COUNTIF('2023 FR_imgsummary'!BC71:CA71,"BL")*100/R71)</f>
        <v>0</v>
      </c>
      <c r="EB71">
        <f>IF(R71=0,0,COUNTIF('2023 FR_imgsummary'!BC71:CA71,"BBD")*100/R71)</f>
        <v>0</v>
      </c>
      <c r="EC71">
        <f>IF(R71=0,0,COUNTIF('2023 FR_imgsummary'!BC71:CA71,"OD")*100/R71)</f>
        <v>0</v>
      </c>
      <c r="ED71">
        <f>IF(R71=0,0,COUNTIF('2023 FR_imgsummary'!BC71:CA71,"PLA")*100/R71)</f>
        <v>0</v>
      </c>
      <c r="EE71">
        <f>IF(R71=0,0,COUNTIF('2023 FR_imgsummary'!BC71:CA71,"WBD")*100/R71)</f>
        <v>0</v>
      </c>
      <c r="EF71">
        <f>IF(R71=0,0,COUNTIF('2023 FR_imgsummary'!BC71:CA71,"YBD")*100/R71)</f>
        <v>0</v>
      </c>
    </row>
    <row r="72" spans="1:136" x14ac:dyDescent="0.25">
      <c r="A72">
        <v>70</v>
      </c>
      <c r="B72" t="s">
        <v>179</v>
      </c>
      <c r="F72">
        <f>IF(R72=0,0,COUNTIF('2023 FR_imgsummary'!AD72:BB72,"C")*100/R72)</f>
        <v>0</v>
      </c>
      <c r="G72">
        <f>IF(R72=0,0,COUNTIF('2023 FR_imgsummary'!AD72:BB72,"G")*100/R72)</f>
        <v>0</v>
      </c>
      <c r="H72">
        <f>IF(R72=0,0,COUNTIF('2023 FR_imgsummary'!AD72:BB72,"S")*100/R72)</f>
        <v>0</v>
      </c>
      <c r="I72">
        <f>IF(R72=0,0,COUNTIF('2023 FR_imgsummary'!AD72:BB72,"Z")*100/R72)</f>
        <v>0</v>
      </c>
      <c r="J72" s="31">
        <f>IF(R72=0,0,COUNTIF('2023 FR_imgsummary'!AD72:BB72,"MA")*100/R72)</f>
        <v>12</v>
      </c>
      <c r="K72">
        <f>IF(R72=0,0,COUNTIF('2023 FR_imgsummary'!AD72:BB72,"OL")*100/R72)</f>
        <v>0</v>
      </c>
      <c r="L72">
        <f>IF(R72=0,0,COUNTIF('2023 FR_imgsummary'!AD72:BB72,"DCA")*100/R72)</f>
        <v>0</v>
      </c>
      <c r="M72">
        <f>IF(R72=0,0,COUNTIF('2023 FR_imgsummary'!AD72:BB72,"CA")*100/R72)</f>
        <v>0</v>
      </c>
      <c r="N72">
        <f>IF(R72=0,0,COUNTIF('2023 FR_imgsummary'!AD72:BB72,"DC")*100/R72)</f>
        <v>0</v>
      </c>
      <c r="O72" s="31">
        <f>IF(R72=0,0,COUNTIF('2023 FR_imgsummary'!AD72:BB72,"SPR")*100/R72)</f>
        <v>80</v>
      </c>
      <c r="P72">
        <f>IF(R72=0,0,COUNTIF('2023 FR_imgsummary'!AD72:BB72,"U")*100/R72)</f>
        <v>0</v>
      </c>
      <c r="Q72">
        <f>IF(R72=0,0,COUNTIF('2023 FR_imgsummary'!AD72:BB72,"TWS")*100/R72)</f>
        <v>0</v>
      </c>
      <c r="R72">
        <f>25-COUNTIF('2023 FR_imgsummary'!AD72:BB72,"TWS")</f>
        <v>25</v>
      </c>
      <c r="U72">
        <f>IF(R72=0,0,COUNTIF('2023 FR_imgsummary'!E72:AC72,"AC")*100/R72)</f>
        <v>0</v>
      </c>
      <c r="V72">
        <f>IF(R72=0,0,COUNTIF('2023 FR_imgsummary'!E72:AC72,"AP")*100/R72)</f>
        <v>0</v>
      </c>
      <c r="W72">
        <f>IF(R72=0,0,COUNTIF('2023 FR_imgsummary'!E72:AC72,"APR")*100/R72)</f>
        <v>0</v>
      </c>
      <c r="X72">
        <f>IF(R72=0,0,COUNTIF('2023 FR_imgsummary'!E72:AC72,"AA")*100/R72)</f>
        <v>0</v>
      </c>
      <c r="Y72">
        <f>IF(R72=0,0,COUNTIF('2023 FR_imgsummary'!E72:AC72,"AF")*100/R72)</f>
        <v>0</v>
      </c>
      <c r="Z72">
        <f>IF(R72=0,0,COUNTIF('2023 FR_imgsummary'!E72:AC72,"AG")*100/R72)</f>
        <v>0</v>
      </c>
      <c r="AA72">
        <f>IF(R72=0,0,COUNTIF('2023 FR_imgsummary'!E72:AC72,"AL")*100/R72)</f>
        <v>0</v>
      </c>
      <c r="AB72">
        <f>IF(R72=0,0,COUNTIF('2023 FR_imgsummary'!E72:AC72,"AT")*100/R72)</f>
        <v>0</v>
      </c>
      <c r="AC72">
        <f>IF(R72=0,0,COUNTIF('2023 FR_imgsummary'!E72:AC72,"AU")*100/R72)</f>
        <v>0</v>
      </c>
      <c r="AD72">
        <f>IF(R72=0,0,COUNTIF('2023 FR_imgsummary'!E72:AC72,"CB")*100/R72)</f>
        <v>0</v>
      </c>
      <c r="AE72">
        <f>IF(R72=0,0,COUNTIF('2023 FR_imgsummary'!E72:AC72,"CN")*100/R72)</f>
        <v>0</v>
      </c>
      <c r="AF72">
        <f>IF(R72=0,0,COUNTIF('2023 FR_imgsummary'!E72:AC72,"CORAL")*100/R72)</f>
        <v>0</v>
      </c>
      <c r="AG72">
        <f>IF(R72=0,0,COUNTIF('2023 FR_imgsummary'!E72:AC72,"CORJU")*100/R72)</f>
        <v>0</v>
      </c>
      <c r="AH72">
        <f>IF(R72=0,0,COUNTIF('2023 FR_imgsummary'!E72:AC72,"DCY")*100/R72)</f>
        <v>0</v>
      </c>
      <c r="AI72">
        <f>IF(R72=0,0,COUNTIF('2023 FR_imgsummary'!E72:AC72,"DST")*100/R72)</f>
        <v>0</v>
      </c>
      <c r="AJ72">
        <f>IF(R72=0,0,COUNTIF('2023 FR_imgsummary'!E72:AC72,"DSO")*100/R72)</f>
        <v>0</v>
      </c>
      <c r="AK72">
        <f>IF(R72=0,0,COUNTIF('2023 FR_imgsummary'!E72:AC72,"DC")*100/R72)</f>
        <v>0</v>
      </c>
      <c r="AL72">
        <f>IF(R72=0,0,COUNTIF('2023 FR_imgsummary'!E72:AC72,"DL")*100/R72)</f>
        <v>0</v>
      </c>
      <c r="AM72">
        <f>IF(R72=0,0,COUNTIF('2023 FR_imgsummary'!E72:AC72,"DS")*100/R72)</f>
        <v>0</v>
      </c>
      <c r="AN72">
        <f>IF(R72=0,0,COUNTIF('2023 FR_imgsummary'!E72:AC72,"EF")*100/R72)</f>
        <v>0</v>
      </c>
      <c r="AO72">
        <f>IF(R72=0,0,COUNTIF('2023 FR_imgsummary'!E72:AC72,"FF")*100/R72)</f>
        <v>0</v>
      </c>
      <c r="AP72">
        <f>IF(R72=0,0,COUNTIF('2023 FR_imgsummary'!E72:AC72,"IS")*100/R72)</f>
        <v>0</v>
      </c>
      <c r="AQ72">
        <f>IF(R72=0,0,COUNTIF('2023 FR_imgsummary'!E72:AC72,"LC")*100/R72)</f>
        <v>0</v>
      </c>
      <c r="AR72">
        <f>IF(R72=0,0,COUNTIF('2023 FR_imgsummary'!E72:AC72,"MD")*100/R72)</f>
        <v>0</v>
      </c>
      <c r="AS72">
        <f>IF(R72=0,0,COUNTIF('2023 FR_imgsummary'!E72:AC72,"MM")*100/R72)</f>
        <v>0</v>
      </c>
      <c r="AT72">
        <f>IF(R72=0,0,COUNTIF('2023 FR_imgsummary'!E72:AC72,"MAR")*100/R72)</f>
        <v>0</v>
      </c>
      <c r="AU72">
        <f>IF(R72=0,0,COUNTIF('2023 FR_imgsummary'!E72:AC72,"MME")*100/R72)</f>
        <v>0</v>
      </c>
      <c r="AV72">
        <f>IF(R72=0,0,COUNTIF('2023 FR_imgsummary'!E72:AC72,"MILA")*100/R72)</f>
        <v>0</v>
      </c>
      <c r="AW72">
        <f>IF(R72=0,0,COUNTIF('2023 FR_imgsummary'!E72:AC72,"MILC")*100/R72)</f>
        <v>0</v>
      </c>
      <c r="AX72">
        <f>IF(R72=0,0,COUNTIF('2023 FR_imgsummary'!E72:AC72,"MILS")*100/R72)</f>
        <v>0</v>
      </c>
      <c r="AY72">
        <f>IF(R72=0,0,COUNTIF('2023 FR_imgsummary'!E72:AC72,"MA")*100/R72)</f>
        <v>0</v>
      </c>
      <c r="AZ72">
        <f>IF(R72=0,0,COUNTIF('2023 FR_imgsummary'!E72:AC72,"MC")*100/R72)</f>
        <v>0</v>
      </c>
      <c r="BA72">
        <f>IF(R72=0,0,COUNTIF('2023 FR_imgsummary'!E72:AC72,"MFAV")*100/R72)</f>
        <v>0</v>
      </c>
      <c r="BB72">
        <f>IF(R72=0,0,COUNTIF('2023 FR_imgsummary'!E72:AC72,"MFRN")*100/R72)</f>
        <v>0</v>
      </c>
      <c r="BC72">
        <f>IF(R72=0,0,COUNTIF('2023 FR_imgsummary'!E72:AC72,"MAN")*100/R72)</f>
        <v>0</v>
      </c>
      <c r="BD72">
        <f>IF(R72=0,0,COUNTIF('2023 FR_imgsummary'!E72:AC72,"MAL")*100/R72)</f>
        <v>0</v>
      </c>
      <c r="BE72">
        <f>IF(R72=0,0,COUNTIF('2023 FR_imgsummary'!E72:AC72,"MDA")*100/R72)</f>
        <v>0</v>
      </c>
      <c r="BF72">
        <f>IF(R72=0,0,COUNTIF('2023 FR_imgsummary'!E72:AC72,"MF")*100/R72)</f>
        <v>0</v>
      </c>
      <c r="BG72">
        <f>IF(R72=0,0,COUNTIF('2023 FR_imgsummary'!E72:AC72,"ML")*100/R72)</f>
        <v>0</v>
      </c>
      <c r="BH72">
        <f>IF(R72=0,0,COUNTIF('2023 FR_imgsummary'!E72:AC72,"OD")*100/R72)</f>
        <v>0</v>
      </c>
      <c r="BI72">
        <f>IF(R72=0,0,COUNTIF('2023 FR_imgsummary'!E72:AC72,"PA")*100/R72)</f>
        <v>0</v>
      </c>
      <c r="BJ72">
        <f>IF(R72=0,0,COUNTIF('2023 FR_imgsummary'!E72:AC72,"PB")*100/R72)</f>
        <v>0</v>
      </c>
      <c r="BK72">
        <f>IF(R72=0,0,COUNTIF('2023 FR_imgsummary'!E72:AC72,"PD")*100/R72)</f>
        <v>0</v>
      </c>
      <c r="BL72">
        <f>IF(R72=0,0,COUNTIF('2023 FR_imgsummary'!E72:AC72,"PF")*100/R72)</f>
        <v>0</v>
      </c>
      <c r="BM72">
        <f>IF(R72=0,0,COUNTIF('2023 FR_imgsummary'!E72:AC72,"PP")*100/R72)</f>
        <v>0</v>
      </c>
      <c r="BN72">
        <f>IF(R72=0,0,COUNTIF('2023 FR_imgsummary'!E72:AC72,"SC")*100/R72)</f>
        <v>0</v>
      </c>
      <c r="BO72">
        <f>IF(R72=0,0,COUNTIF('2023 FR_imgsummary'!E72:AC72,"SL")*100/R72)</f>
        <v>0</v>
      </c>
      <c r="BP72">
        <f>IF(R72=0,0,COUNTIF('2023 FR_imgsummary'!E72:AC72,"SR")*100/R72)</f>
        <v>0</v>
      </c>
      <c r="BQ72">
        <f>IF(R72=0,0,COUNTIF('2023 FR_imgsummary'!E72:AC72,"SS")*100/R72)</f>
        <v>0</v>
      </c>
      <c r="BR72">
        <f>IF(R72=0,0,COUNTIF('2023 FR_imgsummary'!E72:AC72,"SB")*100/R72)</f>
        <v>0</v>
      </c>
      <c r="BS72">
        <f>IF(R72=0,0,COUNTIF('2023 FR_imgsummary'!E72:AC72,"SH")*100/R72)</f>
        <v>0</v>
      </c>
      <c r="BT72">
        <f>IF(R72=0,0,COUNTIF('2023 FR_imgsummary'!E72:AC72,"SM")*100/R72)</f>
        <v>0</v>
      </c>
      <c r="BU72">
        <f>IF(R72=0,0,COUNTIF('2023 FR_imgsummary'!E72:AC72,"TA")*100/R72)</f>
        <v>0</v>
      </c>
      <c r="BW72">
        <f>IF(R72=0,0,COUNTIF('2023 FR_imgsummary'!E72:AC72,"BRI")*100/R72)</f>
        <v>0</v>
      </c>
      <c r="BX72">
        <f>IF(R72=0,0,COUNTIF('2023 FR_imgsummary'!E72:AC72,"ERY")*100/R72)</f>
        <v>0</v>
      </c>
      <c r="BY72">
        <f>IF(R72=0,0,COUNTIF('2023 FR_imgsummary'!E72:AC72,"EUN")*100/R72)</f>
        <v>0</v>
      </c>
      <c r="BZ72">
        <f>IF(R72=0,0,COUNTIF('2023 FR_imgsummary'!E72:AC72,"GORG")*100/R72)</f>
        <v>0</v>
      </c>
      <c r="CA72">
        <f>IF(R72=0,0,COUNTIF('2023 FR_imgsummary'!E72:AC72,"ICIL")*100/R72)</f>
        <v>0</v>
      </c>
      <c r="CB72">
        <f>IF(R72=0,0,COUNTIF('2023 FR_imgsummary'!E72:AC72,"MUR")*100/R72)</f>
        <v>0</v>
      </c>
      <c r="CC72">
        <f>IF(R72=0,0,COUNTIF('2023 FR_imgsummary'!E72:AC72,"MOPS")*100/R72)</f>
        <v>0</v>
      </c>
      <c r="CD72">
        <f>IF(R72=0,0,COUNTIF('2023 FR_imgsummary'!E72:AC72,"PAURA")*100/R72)</f>
        <v>0</v>
      </c>
      <c r="CE72">
        <f>IF(R72=0,0,COUNTIF('2023 FR_imgsummary'!E72:AC72,"PRELA")*100/R72)</f>
        <v>0</v>
      </c>
      <c r="CF72">
        <f>IF(R72=0,0,COUNTIF('2023 FR_imgsummary'!E72:AC72,"PSDP")*100/R72)</f>
        <v>0</v>
      </c>
      <c r="CG72">
        <f>IF(R72=0,0,COUNTIF('2023 FR_imgsummary'!E72:AC72,"PSPT")*100/R72)</f>
        <v>0</v>
      </c>
      <c r="CH72">
        <f>IF(R72=0,0,COUNTIF('2023 FR_imgsummary'!E72:AC72,"PTER")*100/R72)</f>
        <v>0</v>
      </c>
      <c r="CJ72">
        <f>IF(R72=0,0,COUNTIF('2023 FR_imgsummary'!E72:AC72,"SPO")*100/R72)</f>
        <v>0</v>
      </c>
      <c r="CL72">
        <f>IF(R72=0,0,COUNTIF('2023 FR_imgsummary'!E72:AC72,"PAL")*100/R72)</f>
        <v>0</v>
      </c>
      <c r="CM72">
        <f>IF(R72=0,0,COUNTIF('2023 FR_imgsummary'!E72:AC72,"ZO")*100/R72)</f>
        <v>0</v>
      </c>
      <c r="CO72">
        <f>IF(R72=0,0,COUNTIF('2023 FR_imgsummary'!E72:AC72,"AMP")*100/R72)</f>
        <v>0</v>
      </c>
      <c r="CP72" s="31">
        <f>IF(R72=0,0,COUNTIF('2023 FR_imgsummary'!E72:AC72,"DICT")*100/R72)</f>
        <v>4</v>
      </c>
      <c r="CQ72">
        <f>IF(R72=0,0,COUNTIF('2023 FR_imgsummary'!E72:AC72,"HALI")*100/R72)</f>
        <v>0</v>
      </c>
      <c r="CR72">
        <f>IF(R72=0,0,COUNTIF('2023 FR_imgsummary'!E72:AC72,"LIAG")*100/R72)</f>
        <v>0</v>
      </c>
      <c r="CS72">
        <f>IF(R72=0,0,COUNTIF('2023 FR_imgsummary'!E72:AC72,"LOBO")*100/R72)</f>
        <v>0</v>
      </c>
      <c r="CT72">
        <f>IF(R72=0,0,COUNTIF('2023 FR_imgsummary'!E72:AC72,"MACA")*100/R72)</f>
        <v>0</v>
      </c>
      <c r="CU72">
        <f>IF(R72=0,0,COUNTIF('2023 FR_imgsummary'!E72:AC72,"PAD")*100/R72)</f>
        <v>0</v>
      </c>
      <c r="CV72">
        <f>IF(R72=0,0,COUNTIF('2023 FR_imgsummary'!E72:AC72,"POR")*100/R72)</f>
        <v>0</v>
      </c>
      <c r="CW72">
        <f>IF(R72=0,0,COUNTIF('2023 FR_imgsummary'!E72:AC72,"SARG")*100/R72)</f>
        <v>0</v>
      </c>
      <c r="CX72">
        <f>IF(R72=0,0,COUNTIF('2023 FR_imgsummary'!E72:AC72,"SCHIZ")*100/R72)</f>
        <v>0</v>
      </c>
      <c r="CY72">
        <f>IF(R72=0,0,COUNTIF('2023 FR_imgsummary'!E72:AC72,"STY")*100/R72)</f>
        <v>0</v>
      </c>
      <c r="CZ72">
        <f>IF(R72=0,0,COUNTIF('2023 FR_imgsummary'!E72:AC72,"TURB")*100/R72)</f>
        <v>0</v>
      </c>
      <c r="DA72" s="31">
        <f>IF(R72=0,0,COUNTIF('2023 FR_imgsummary'!E72:AC72,"TURF")*100/R72)</f>
        <v>8</v>
      </c>
      <c r="DB72">
        <f>IF(R72=0,0,COUNTIF('2023 FR_imgsummary'!E72:AC72,"WRAN")*100/R72)</f>
        <v>0</v>
      </c>
      <c r="DD72">
        <f>IF(R72=0,0,COUNTIF('2023 FR_imgsummary'!E72:AC72,"ASC")*100/R72)</f>
        <v>0</v>
      </c>
      <c r="DE72">
        <f>IF(R72=0,0,COUNTIF('2023 FR_imgsummary'!E72:AC72,"O")*100/R72)</f>
        <v>0</v>
      </c>
      <c r="DG72">
        <f>IF(R72=0,0,COUNTIF('2023 FR_imgsummary'!E72:AC72,"DCA")*100/R72)</f>
        <v>0</v>
      </c>
      <c r="DH72">
        <f>IF(R72=0,0,COUNTIF('2023 FR_imgsummary'!E72:AC72,"DG")*100/R72)</f>
        <v>0</v>
      </c>
      <c r="DI72">
        <f>IF(R72=0,0,COUNTIF('2023 FR_imgsummary'!E72:AC72,"ODC")*100/R72)</f>
        <v>0</v>
      </c>
      <c r="DJ72">
        <f>IF(R72=0,0,COUNTIF('2023 FR_imgsummary'!E72:AC72,"RDC")*100/R72)</f>
        <v>0</v>
      </c>
      <c r="DL72">
        <f>IF(R72=0,0,COUNTIF('2023 FR_imgsummary'!E72:AC72,"CALG")*100/R72)</f>
        <v>0</v>
      </c>
      <c r="DN72">
        <f>IF(R72=0,0,COUNTIF('2023 FR_imgsummary'!E72:AC72,"DCOR")*100/R72)</f>
        <v>0</v>
      </c>
      <c r="DP72">
        <f>IF(R72=0,0,COUNTIF('2023 FR_imgsummary'!E72:AC72,"P")*100/R72)</f>
        <v>0</v>
      </c>
      <c r="DQ72" s="31">
        <f>IF(R72=0,0,COUNTIF('2023 FR_imgsummary'!E72:AC72,"R")*100/R72)</f>
        <v>32</v>
      </c>
      <c r="DR72" s="31">
        <f>IF(R72=0,0,COUNTIF('2023 FR_imgsummary'!E72:AC72,"S")*100/R72)</f>
        <v>48</v>
      </c>
      <c r="DT72">
        <f>IF(R72=0,0,COUNTIF('2023 FR_imgsummary'!E72:AC72,"UNK")*100/R72)</f>
        <v>0</v>
      </c>
      <c r="DV72">
        <f>COUNTIF('2023 FR_imgsummary'!E72:AC72,"SHAD")*100/25</f>
        <v>0</v>
      </c>
      <c r="DW72">
        <f>COUNTIF('2023 FR_imgsummary'!E72:AC72,"TAPE")*100/25</f>
        <v>0</v>
      </c>
      <c r="DX72">
        <f>COUNTIF('2023 FR_imgsummary'!E72:AC72,"WAND")*100/25</f>
        <v>0</v>
      </c>
      <c r="DZ72">
        <f>IF(R72=0,0,COUNTIF('2023 FR_imgsummary'!BC72:CA72,"ASP")*100/R72)</f>
        <v>0</v>
      </c>
      <c r="EA72">
        <f>IF(R72=0,0,COUNTIF('2023 FR_imgsummary'!BC72:CA72,"BL")*100/R72)</f>
        <v>0</v>
      </c>
      <c r="EB72">
        <f>IF(R72=0,0,COUNTIF('2023 FR_imgsummary'!BC72:CA72,"BBD")*100/R72)</f>
        <v>0</v>
      </c>
      <c r="EC72">
        <f>IF(R72=0,0,COUNTIF('2023 FR_imgsummary'!BC72:CA72,"OD")*100/R72)</f>
        <v>0</v>
      </c>
      <c r="ED72">
        <f>IF(R72=0,0,COUNTIF('2023 FR_imgsummary'!BC72:CA72,"PLA")*100/R72)</f>
        <v>0</v>
      </c>
      <c r="EE72">
        <f>IF(R72=0,0,COUNTIF('2023 FR_imgsummary'!BC72:CA72,"WBD")*100/R72)</f>
        <v>0</v>
      </c>
      <c r="EF72">
        <f>IF(R72=0,0,COUNTIF('2023 FR_imgsummary'!BC72:CA72,"YBD")*100/R72)</f>
        <v>0</v>
      </c>
    </row>
    <row r="73" spans="1:136" x14ac:dyDescent="0.25">
      <c r="A73">
        <v>71</v>
      </c>
      <c r="B73" t="s">
        <v>180</v>
      </c>
      <c r="F73" s="31">
        <f>IF(R73=0,0,COUNTIF('2023 FR_imgsummary'!AD73:BB73,"C")*100/R73)</f>
        <v>4</v>
      </c>
      <c r="G73">
        <f>IF(R73=0,0,COUNTIF('2023 FR_imgsummary'!AD73:BB73,"G")*100/R73)</f>
        <v>0</v>
      </c>
      <c r="H73" s="31">
        <f>IF(R73=0,0,COUNTIF('2023 FR_imgsummary'!AD73:BB73,"S")*100/R73)</f>
        <v>32</v>
      </c>
      <c r="I73">
        <f>IF(R73=0,0,COUNTIF('2023 FR_imgsummary'!AD73:BB73,"Z")*100/R73)</f>
        <v>0</v>
      </c>
      <c r="J73" s="31">
        <f>IF(R73=0,0,COUNTIF('2023 FR_imgsummary'!AD73:BB73,"MA")*100/R73)</f>
        <v>32</v>
      </c>
      <c r="K73">
        <f>IF(R73=0,0,COUNTIF('2023 FR_imgsummary'!AD73:BB73,"OL")*100/R73)</f>
        <v>0</v>
      </c>
      <c r="L73">
        <f>IF(R73=0,0,COUNTIF('2023 FR_imgsummary'!AD73:BB73,"DCA")*100/R73)</f>
        <v>0</v>
      </c>
      <c r="M73">
        <f>IF(R73=0,0,COUNTIF('2023 FR_imgsummary'!AD73:BB73,"CA")*100/R73)</f>
        <v>0</v>
      </c>
      <c r="N73">
        <f>IF(R73=0,0,COUNTIF('2023 FR_imgsummary'!AD73:BB73,"DC")*100/R73)</f>
        <v>0</v>
      </c>
      <c r="O73" s="31">
        <f>IF(R73=0,0,COUNTIF('2023 FR_imgsummary'!AD73:BB73,"SPR")*100/R73)</f>
        <v>32</v>
      </c>
      <c r="P73">
        <f>IF(R73=0,0,COUNTIF('2023 FR_imgsummary'!AD73:BB73,"U")*100/R73)</f>
        <v>0</v>
      </c>
      <c r="Q73">
        <f>IF(R73=0,0,COUNTIF('2023 FR_imgsummary'!AD73:BB73,"TWS")*100/R73)</f>
        <v>0</v>
      </c>
      <c r="R73">
        <f>25-COUNTIF('2023 FR_imgsummary'!AD73:BB73,"TWS")</f>
        <v>25</v>
      </c>
      <c r="U73">
        <f>IF(R73=0,0,COUNTIF('2023 FR_imgsummary'!E73:AC73,"AC")*100/R73)</f>
        <v>0</v>
      </c>
      <c r="V73">
        <f>IF(R73=0,0,COUNTIF('2023 FR_imgsummary'!E73:AC73,"AP")*100/R73)</f>
        <v>0</v>
      </c>
      <c r="W73">
        <f>IF(R73=0,0,COUNTIF('2023 FR_imgsummary'!E73:AC73,"APR")*100/R73)</f>
        <v>0</v>
      </c>
      <c r="X73">
        <f>IF(R73=0,0,COUNTIF('2023 FR_imgsummary'!E73:AC73,"AA")*100/R73)</f>
        <v>0</v>
      </c>
      <c r="Y73">
        <f>IF(R73=0,0,COUNTIF('2023 FR_imgsummary'!E73:AC73,"AF")*100/R73)</f>
        <v>0</v>
      </c>
      <c r="Z73">
        <f>IF(R73=0,0,COUNTIF('2023 FR_imgsummary'!E73:AC73,"AG")*100/R73)</f>
        <v>0</v>
      </c>
      <c r="AA73">
        <f>IF(R73=0,0,COUNTIF('2023 FR_imgsummary'!E73:AC73,"AL")*100/R73)</f>
        <v>0</v>
      </c>
      <c r="AB73">
        <f>IF(R73=0,0,COUNTIF('2023 FR_imgsummary'!E73:AC73,"AT")*100/R73)</f>
        <v>0</v>
      </c>
      <c r="AC73">
        <f>IF(R73=0,0,COUNTIF('2023 FR_imgsummary'!E73:AC73,"AU")*100/R73)</f>
        <v>0</v>
      </c>
      <c r="AD73">
        <f>IF(R73=0,0,COUNTIF('2023 FR_imgsummary'!E73:AC73,"CB")*100/R73)</f>
        <v>0</v>
      </c>
      <c r="AE73">
        <f>IF(R73=0,0,COUNTIF('2023 FR_imgsummary'!E73:AC73,"CN")*100/R73)</f>
        <v>0</v>
      </c>
      <c r="AF73">
        <f>IF(R73=0,0,COUNTIF('2023 FR_imgsummary'!E73:AC73,"CORAL")*100/R73)</f>
        <v>0</v>
      </c>
      <c r="AG73">
        <f>IF(R73=0,0,COUNTIF('2023 FR_imgsummary'!E73:AC73,"CORJU")*100/R73)</f>
        <v>0</v>
      </c>
      <c r="AH73">
        <f>IF(R73=0,0,COUNTIF('2023 FR_imgsummary'!E73:AC73,"DCY")*100/R73)</f>
        <v>0</v>
      </c>
      <c r="AI73">
        <f>IF(R73=0,0,COUNTIF('2023 FR_imgsummary'!E73:AC73,"DST")*100/R73)</f>
        <v>0</v>
      </c>
      <c r="AJ73">
        <f>IF(R73=0,0,COUNTIF('2023 FR_imgsummary'!E73:AC73,"DSO")*100/R73)</f>
        <v>0</v>
      </c>
      <c r="AK73">
        <f>IF(R73=0,0,COUNTIF('2023 FR_imgsummary'!E73:AC73,"DC")*100/R73)</f>
        <v>0</v>
      </c>
      <c r="AL73">
        <f>IF(R73=0,0,COUNTIF('2023 FR_imgsummary'!E73:AC73,"DL")*100/R73)</f>
        <v>0</v>
      </c>
      <c r="AM73">
        <f>IF(R73=0,0,COUNTIF('2023 FR_imgsummary'!E73:AC73,"DS")*100/R73)</f>
        <v>0</v>
      </c>
      <c r="AN73">
        <f>IF(R73=0,0,COUNTIF('2023 FR_imgsummary'!E73:AC73,"EF")*100/R73)</f>
        <v>0</v>
      </c>
      <c r="AO73">
        <f>IF(R73=0,0,COUNTIF('2023 FR_imgsummary'!E73:AC73,"FF")*100/R73)</f>
        <v>0</v>
      </c>
      <c r="AP73">
        <f>IF(R73=0,0,COUNTIF('2023 FR_imgsummary'!E73:AC73,"IS")*100/R73)</f>
        <v>0</v>
      </c>
      <c r="AQ73">
        <f>IF(R73=0,0,COUNTIF('2023 FR_imgsummary'!E73:AC73,"LC")*100/R73)</f>
        <v>0</v>
      </c>
      <c r="AR73">
        <f>IF(R73=0,0,COUNTIF('2023 FR_imgsummary'!E73:AC73,"MD")*100/R73)</f>
        <v>0</v>
      </c>
      <c r="AS73">
        <f>IF(R73=0,0,COUNTIF('2023 FR_imgsummary'!E73:AC73,"MM")*100/R73)</f>
        <v>0</v>
      </c>
      <c r="AT73">
        <f>IF(R73=0,0,COUNTIF('2023 FR_imgsummary'!E73:AC73,"MAR")*100/R73)</f>
        <v>0</v>
      </c>
      <c r="AU73">
        <f>IF(R73=0,0,COUNTIF('2023 FR_imgsummary'!E73:AC73,"MME")*100/R73)</f>
        <v>0</v>
      </c>
      <c r="AV73">
        <f>IF(R73=0,0,COUNTIF('2023 FR_imgsummary'!E73:AC73,"MILA")*100/R73)</f>
        <v>0</v>
      </c>
      <c r="AW73">
        <f>IF(R73=0,0,COUNTIF('2023 FR_imgsummary'!E73:AC73,"MILC")*100/R73)</f>
        <v>0</v>
      </c>
      <c r="AX73">
        <f>IF(R73=0,0,COUNTIF('2023 FR_imgsummary'!E73:AC73,"MILS")*100/R73)</f>
        <v>0</v>
      </c>
      <c r="AY73">
        <f>IF(R73=0,0,COUNTIF('2023 FR_imgsummary'!E73:AC73,"MA")*100/R73)</f>
        <v>0</v>
      </c>
      <c r="AZ73" s="31">
        <f>IF(R73=0,0,COUNTIF('2023 FR_imgsummary'!E73:AC73,"MC")*100/R73)</f>
        <v>4</v>
      </c>
      <c r="BA73">
        <f>IF(R73=0,0,COUNTIF('2023 FR_imgsummary'!E73:AC73,"MFAV")*100/R73)</f>
        <v>0</v>
      </c>
      <c r="BB73">
        <f>IF(R73=0,0,COUNTIF('2023 FR_imgsummary'!E73:AC73,"MFRN")*100/R73)</f>
        <v>0</v>
      </c>
      <c r="BC73">
        <f>IF(R73=0,0,COUNTIF('2023 FR_imgsummary'!E73:AC73,"MAN")*100/R73)</f>
        <v>0</v>
      </c>
      <c r="BD73">
        <f>IF(R73=0,0,COUNTIF('2023 FR_imgsummary'!E73:AC73,"MAL")*100/R73)</f>
        <v>0</v>
      </c>
      <c r="BE73">
        <f>IF(R73=0,0,COUNTIF('2023 FR_imgsummary'!E73:AC73,"MDA")*100/R73)</f>
        <v>0</v>
      </c>
      <c r="BF73">
        <f>IF(R73=0,0,COUNTIF('2023 FR_imgsummary'!E73:AC73,"MF")*100/R73)</f>
        <v>0</v>
      </c>
      <c r="BG73">
        <f>IF(R73=0,0,COUNTIF('2023 FR_imgsummary'!E73:AC73,"ML")*100/R73)</f>
        <v>0</v>
      </c>
      <c r="BH73">
        <f>IF(R73=0,0,COUNTIF('2023 FR_imgsummary'!E73:AC73,"OD")*100/R73)</f>
        <v>0</v>
      </c>
      <c r="BI73">
        <f>IF(R73=0,0,COUNTIF('2023 FR_imgsummary'!E73:AC73,"PA")*100/R73)</f>
        <v>0</v>
      </c>
      <c r="BJ73">
        <f>IF(R73=0,0,COUNTIF('2023 FR_imgsummary'!E73:AC73,"PB")*100/R73)</f>
        <v>0</v>
      </c>
      <c r="BK73">
        <f>IF(R73=0,0,COUNTIF('2023 FR_imgsummary'!E73:AC73,"PD")*100/R73)</f>
        <v>0</v>
      </c>
      <c r="BL73">
        <f>IF(R73=0,0,COUNTIF('2023 FR_imgsummary'!E73:AC73,"PF")*100/R73)</f>
        <v>0</v>
      </c>
      <c r="BM73">
        <f>IF(R73=0,0,COUNTIF('2023 FR_imgsummary'!E73:AC73,"PP")*100/R73)</f>
        <v>0</v>
      </c>
      <c r="BN73">
        <f>IF(R73=0,0,COUNTIF('2023 FR_imgsummary'!E73:AC73,"SC")*100/R73)</f>
        <v>0</v>
      </c>
      <c r="BO73">
        <f>IF(R73=0,0,COUNTIF('2023 FR_imgsummary'!E73:AC73,"SL")*100/R73)</f>
        <v>0</v>
      </c>
      <c r="BP73">
        <f>IF(R73=0,0,COUNTIF('2023 FR_imgsummary'!E73:AC73,"SR")*100/R73)</f>
        <v>0</v>
      </c>
      <c r="BQ73">
        <f>IF(R73=0,0,COUNTIF('2023 FR_imgsummary'!E73:AC73,"SS")*100/R73)</f>
        <v>0</v>
      </c>
      <c r="BR73">
        <f>IF(R73=0,0,COUNTIF('2023 FR_imgsummary'!E73:AC73,"SB")*100/R73)</f>
        <v>0</v>
      </c>
      <c r="BS73">
        <f>IF(R73=0,0,COUNTIF('2023 FR_imgsummary'!E73:AC73,"SH")*100/R73)</f>
        <v>0</v>
      </c>
      <c r="BT73">
        <f>IF(R73=0,0,COUNTIF('2023 FR_imgsummary'!E73:AC73,"SM")*100/R73)</f>
        <v>0</v>
      </c>
      <c r="BU73">
        <f>IF(R73=0,0,COUNTIF('2023 FR_imgsummary'!E73:AC73,"TA")*100/R73)</f>
        <v>0</v>
      </c>
      <c r="BW73">
        <f>IF(R73=0,0,COUNTIF('2023 FR_imgsummary'!E73:AC73,"BRI")*100/R73)</f>
        <v>0</v>
      </c>
      <c r="BX73">
        <f>IF(R73=0,0,COUNTIF('2023 FR_imgsummary'!E73:AC73,"ERY")*100/R73)</f>
        <v>0</v>
      </c>
      <c r="BY73">
        <f>IF(R73=0,0,COUNTIF('2023 FR_imgsummary'!E73:AC73,"EUN")*100/R73)</f>
        <v>0</v>
      </c>
      <c r="BZ73">
        <f>IF(R73=0,0,COUNTIF('2023 FR_imgsummary'!E73:AC73,"GORG")*100/R73)</f>
        <v>0</v>
      </c>
      <c r="CA73">
        <f>IF(R73=0,0,COUNTIF('2023 FR_imgsummary'!E73:AC73,"ICIL")*100/R73)</f>
        <v>0</v>
      </c>
      <c r="CB73">
        <f>IF(R73=0,0,COUNTIF('2023 FR_imgsummary'!E73:AC73,"MUR")*100/R73)</f>
        <v>0</v>
      </c>
      <c r="CC73">
        <f>IF(R73=0,0,COUNTIF('2023 FR_imgsummary'!E73:AC73,"MOPS")*100/R73)</f>
        <v>0</v>
      </c>
      <c r="CD73">
        <f>IF(R73=0,0,COUNTIF('2023 FR_imgsummary'!E73:AC73,"PAURA")*100/R73)</f>
        <v>0</v>
      </c>
      <c r="CE73">
        <f>IF(R73=0,0,COUNTIF('2023 FR_imgsummary'!E73:AC73,"PRELA")*100/R73)</f>
        <v>0</v>
      </c>
      <c r="CF73">
        <f>IF(R73=0,0,COUNTIF('2023 FR_imgsummary'!E73:AC73,"PSDP")*100/R73)</f>
        <v>0</v>
      </c>
      <c r="CG73">
        <f>IF(R73=0,0,COUNTIF('2023 FR_imgsummary'!E73:AC73,"PSPT")*100/R73)</f>
        <v>0</v>
      </c>
      <c r="CH73">
        <f>IF(R73=0,0,COUNTIF('2023 FR_imgsummary'!E73:AC73,"PTER")*100/R73)</f>
        <v>0</v>
      </c>
      <c r="CJ73" s="31">
        <f>IF(R73=0,0,COUNTIF('2023 FR_imgsummary'!E73:AC73,"SPO")*100/R73)</f>
        <v>32</v>
      </c>
      <c r="CL73">
        <f>IF(R73=0,0,COUNTIF('2023 FR_imgsummary'!E73:AC73,"PAL")*100/R73)</f>
        <v>0</v>
      </c>
      <c r="CM73">
        <f>IF(R73=0,0,COUNTIF('2023 FR_imgsummary'!E73:AC73,"ZO")*100/R73)</f>
        <v>0</v>
      </c>
      <c r="CO73">
        <f>IF(R73=0,0,COUNTIF('2023 FR_imgsummary'!E73:AC73,"AMP")*100/R73)</f>
        <v>0</v>
      </c>
      <c r="CP73" s="31">
        <f>IF(R73=0,0,COUNTIF('2023 FR_imgsummary'!E73:AC73,"DICT")*100/R73)</f>
        <v>24</v>
      </c>
      <c r="CQ73">
        <f>IF(R73=0,0,COUNTIF('2023 FR_imgsummary'!E73:AC73,"HALI")*100/R73)</f>
        <v>0</v>
      </c>
      <c r="CR73">
        <f>IF(R73=0,0,COUNTIF('2023 FR_imgsummary'!E73:AC73,"LIAG")*100/R73)</f>
        <v>0</v>
      </c>
      <c r="CS73">
        <f>IF(R73=0,0,COUNTIF('2023 FR_imgsummary'!E73:AC73,"LOBO")*100/R73)</f>
        <v>0</v>
      </c>
      <c r="CT73">
        <f>IF(R73=0,0,COUNTIF('2023 FR_imgsummary'!E73:AC73,"MACA")*100/R73)</f>
        <v>0</v>
      </c>
      <c r="CU73">
        <f>IF(R73=0,0,COUNTIF('2023 FR_imgsummary'!E73:AC73,"PAD")*100/R73)</f>
        <v>0</v>
      </c>
      <c r="CV73">
        <f>IF(R73=0,0,COUNTIF('2023 FR_imgsummary'!E73:AC73,"POR")*100/R73)</f>
        <v>0</v>
      </c>
      <c r="CW73">
        <f>IF(R73=0,0,COUNTIF('2023 FR_imgsummary'!E73:AC73,"SARG")*100/R73)</f>
        <v>0</v>
      </c>
      <c r="CX73">
        <f>IF(R73=0,0,COUNTIF('2023 FR_imgsummary'!E73:AC73,"SCHIZ")*100/R73)</f>
        <v>0</v>
      </c>
      <c r="CY73">
        <f>IF(R73=0,0,COUNTIF('2023 FR_imgsummary'!E73:AC73,"STY")*100/R73)</f>
        <v>0</v>
      </c>
      <c r="CZ73">
        <f>IF(R73=0,0,COUNTIF('2023 FR_imgsummary'!E73:AC73,"TURB")*100/R73)</f>
        <v>0</v>
      </c>
      <c r="DA73" s="31">
        <f>IF(R73=0,0,COUNTIF('2023 FR_imgsummary'!E73:AC73,"TURF")*100/R73)</f>
        <v>8</v>
      </c>
      <c r="DB73">
        <f>IF(R73=0,0,COUNTIF('2023 FR_imgsummary'!E73:AC73,"WRAN")*100/R73)</f>
        <v>0</v>
      </c>
      <c r="DD73">
        <f>IF(R73=0,0,COUNTIF('2023 FR_imgsummary'!E73:AC73,"ASC")*100/R73)</f>
        <v>0</v>
      </c>
      <c r="DE73">
        <f>IF(R73=0,0,COUNTIF('2023 FR_imgsummary'!E73:AC73,"O")*100/R73)</f>
        <v>0</v>
      </c>
      <c r="DG73">
        <f>IF(R73=0,0,COUNTIF('2023 FR_imgsummary'!E73:AC73,"DCA")*100/R73)</f>
        <v>0</v>
      </c>
      <c r="DH73">
        <f>IF(R73=0,0,COUNTIF('2023 FR_imgsummary'!E73:AC73,"DG")*100/R73)</f>
        <v>0</v>
      </c>
      <c r="DI73">
        <f>IF(R73=0,0,COUNTIF('2023 FR_imgsummary'!E73:AC73,"ODC")*100/R73)</f>
        <v>0</v>
      </c>
      <c r="DJ73">
        <f>IF(R73=0,0,COUNTIF('2023 FR_imgsummary'!E73:AC73,"RDC")*100/R73)</f>
        <v>0</v>
      </c>
      <c r="DL73">
        <f>IF(R73=0,0,COUNTIF('2023 FR_imgsummary'!E73:AC73,"CALG")*100/R73)</f>
        <v>0</v>
      </c>
      <c r="DN73">
        <f>IF(R73=0,0,COUNTIF('2023 FR_imgsummary'!E73:AC73,"DCOR")*100/R73)</f>
        <v>0</v>
      </c>
      <c r="DP73">
        <f>IF(R73=0,0,COUNTIF('2023 FR_imgsummary'!E73:AC73,"P")*100/R73)</f>
        <v>0</v>
      </c>
      <c r="DQ73" s="31">
        <f>IF(R73=0,0,COUNTIF('2023 FR_imgsummary'!E73:AC73,"R")*100/R73)</f>
        <v>4</v>
      </c>
      <c r="DR73" s="31">
        <f>IF(R73=0,0,COUNTIF('2023 FR_imgsummary'!E73:AC73,"S")*100/R73)</f>
        <v>28</v>
      </c>
      <c r="DT73">
        <f>IF(R73=0,0,COUNTIF('2023 FR_imgsummary'!E73:AC73,"UNK")*100/R73)</f>
        <v>0</v>
      </c>
      <c r="DV73">
        <f>COUNTIF('2023 FR_imgsummary'!E73:AC73,"SHAD")*100/25</f>
        <v>0</v>
      </c>
      <c r="DW73">
        <f>COUNTIF('2023 FR_imgsummary'!E73:AC73,"TAPE")*100/25</f>
        <v>0</v>
      </c>
      <c r="DX73">
        <f>COUNTIF('2023 FR_imgsummary'!E73:AC73,"WAND")*100/25</f>
        <v>0</v>
      </c>
      <c r="DZ73">
        <f>IF(R73=0,0,COUNTIF('2023 FR_imgsummary'!BC73:CA73,"ASP")*100/R73)</f>
        <v>0</v>
      </c>
      <c r="EA73">
        <f>IF(R73=0,0,COUNTIF('2023 FR_imgsummary'!BC73:CA73,"BL")*100/R73)</f>
        <v>4</v>
      </c>
      <c r="EB73">
        <f>IF(R73=0,0,COUNTIF('2023 FR_imgsummary'!BC73:CA73,"BBD")*100/R73)</f>
        <v>0</v>
      </c>
      <c r="EC73">
        <f>IF(R73=0,0,COUNTIF('2023 FR_imgsummary'!BC73:CA73,"OD")*100/R73)</f>
        <v>0</v>
      </c>
      <c r="ED73">
        <f>IF(R73=0,0,COUNTIF('2023 FR_imgsummary'!BC73:CA73,"PLA")*100/R73)</f>
        <v>0</v>
      </c>
      <c r="EE73">
        <f>IF(R73=0,0,COUNTIF('2023 FR_imgsummary'!BC73:CA73,"WBD")*100/R73)</f>
        <v>0</v>
      </c>
      <c r="EF73">
        <f>IF(R73=0,0,COUNTIF('2023 FR_imgsummary'!BC73:CA73,"YBD")*100/R73)</f>
        <v>0</v>
      </c>
    </row>
    <row r="74" spans="1:136" x14ac:dyDescent="0.25">
      <c r="A74">
        <v>72</v>
      </c>
      <c r="B74" t="s">
        <v>183</v>
      </c>
      <c r="F74">
        <f>IF(R74=0,0,COUNTIF('2023 FR_imgsummary'!AD74:BB74,"C")*100/R74)</f>
        <v>0</v>
      </c>
      <c r="G74">
        <f>IF(R74=0,0,COUNTIF('2023 FR_imgsummary'!AD74:BB74,"G")*100/R74)</f>
        <v>0</v>
      </c>
      <c r="H74">
        <f>IF(R74=0,0,COUNTIF('2023 FR_imgsummary'!AD74:BB74,"S")*100/R74)</f>
        <v>0</v>
      </c>
      <c r="I74">
        <f>IF(R74=0,0,COUNTIF('2023 FR_imgsummary'!AD74:BB74,"Z")*100/R74)</f>
        <v>0</v>
      </c>
      <c r="J74" s="31">
        <f>IF(R74=0,0,COUNTIF('2023 FR_imgsummary'!AD74:BB74,"MA")*100/R74)</f>
        <v>29.166666666666668</v>
      </c>
      <c r="K74">
        <f>IF(R74=0,0,COUNTIF('2023 FR_imgsummary'!AD74:BB74,"OL")*100/R74)</f>
        <v>0</v>
      </c>
      <c r="L74">
        <f>IF(R74=0,0,COUNTIF('2023 FR_imgsummary'!AD74:BB74,"DCA")*100/R74)</f>
        <v>0</v>
      </c>
      <c r="M74">
        <f>IF(R74=0,0,COUNTIF('2023 FR_imgsummary'!AD74:BB74,"CA")*100/R74)</f>
        <v>0</v>
      </c>
      <c r="N74">
        <f>IF(R74=0,0,COUNTIF('2023 FR_imgsummary'!AD74:BB74,"DC")*100/R74)</f>
        <v>0</v>
      </c>
      <c r="O74" s="31">
        <f>IF(R74=0,0,COUNTIF('2023 FR_imgsummary'!AD74:BB74,"SPR")*100/R74)</f>
        <v>70.833333333333329</v>
      </c>
      <c r="P74">
        <f>IF(R74=0,0,COUNTIF('2023 FR_imgsummary'!AD74:BB74,"U")*100/R74)</f>
        <v>0</v>
      </c>
      <c r="Q74" s="31">
        <f>IF(R74=0,0,COUNTIF('2023 FR_imgsummary'!AD74:BB74,"TWS")*100/R74)</f>
        <v>4.166666666666667</v>
      </c>
      <c r="R74">
        <f>25-COUNTIF('2023 FR_imgsummary'!AD74:BB74,"TWS")</f>
        <v>24</v>
      </c>
      <c r="U74">
        <f>IF(R74=0,0,COUNTIF('2023 FR_imgsummary'!E74:AC74,"AC")*100/R74)</f>
        <v>0</v>
      </c>
      <c r="V74">
        <f>IF(R74=0,0,COUNTIF('2023 FR_imgsummary'!E74:AC74,"AP")*100/R74)</f>
        <v>0</v>
      </c>
      <c r="W74">
        <f>IF(R74=0,0,COUNTIF('2023 FR_imgsummary'!E74:AC74,"APR")*100/R74)</f>
        <v>0</v>
      </c>
      <c r="X74">
        <f>IF(R74=0,0,COUNTIF('2023 FR_imgsummary'!E74:AC74,"AA")*100/R74)</f>
        <v>0</v>
      </c>
      <c r="Y74">
        <f>IF(R74=0,0,COUNTIF('2023 FR_imgsummary'!E74:AC74,"AF")*100/R74)</f>
        <v>0</v>
      </c>
      <c r="Z74">
        <f>IF(R74=0,0,COUNTIF('2023 FR_imgsummary'!E74:AC74,"AG")*100/R74)</f>
        <v>0</v>
      </c>
      <c r="AA74">
        <f>IF(R74=0,0,COUNTIF('2023 FR_imgsummary'!E74:AC74,"AL")*100/R74)</f>
        <v>0</v>
      </c>
      <c r="AB74">
        <f>IF(R74=0,0,COUNTIF('2023 FR_imgsummary'!E74:AC74,"AT")*100/R74)</f>
        <v>0</v>
      </c>
      <c r="AC74">
        <f>IF(R74=0,0,COUNTIF('2023 FR_imgsummary'!E74:AC74,"AU")*100/R74)</f>
        <v>0</v>
      </c>
      <c r="AD74">
        <f>IF(R74=0,0,COUNTIF('2023 FR_imgsummary'!E74:AC74,"CB")*100/R74)</f>
        <v>0</v>
      </c>
      <c r="AE74">
        <f>IF(R74=0,0,COUNTIF('2023 FR_imgsummary'!E74:AC74,"CN")*100/R74)</f>
        <v>0</v>
      </c>
      <c r="AF74">
        <f>IF(R74=0,0,COUNTIF('2023 FR_imgsummary'!E74:AC74,"CORAL")*100/R74)</f>
        <v>0</v>
      </c>
      <c r="AG74">
        <f>IF(R74=0,0,COUNTIF('2023 FR_imgsummary'!E74:AC74,"CORJU")*100/R74)</f>
        <v>0</v>
      </c>
      <c r="AH74">
        <f>IF(R74=0,0,COUNTIF('2023 FR_imgsummary'!E74:AC74,"DCY")*100/R74)</f>
        <v>0</v>
      </c>
      <c r="AI74">
        <f>IF(R74=0,0,COUNTIF('2023 FR_imgsummary'!E74:AC74,"DST")*100/R74)</f>
        <v>0</v>
      </c>
      <c r="AJ74">
        <f>IF(R74=0,0,COUNTIF('2023 FR_imgsummary'!E74:AC74,"DSO")*100/R74)</f>
        <v>0</v>
      </c>
      <c r="AK74">
        <f>IF(R74=0,0,COUNTIF('2023 FR_imgsummary'!E74:AC74,"DC")*100/R74)</f>
        <v>0</v>
      </c>
      <c r="AL74">
        <f>IF(R74=0,0,COUNTIF('2023 FR_imgsummary'!E74:AC74,"DL")*100/R74)</f>
        <v>0</v>
      </c>
      <c r="AM74">
        <f>IF(R74=0,0,COUNTIF('2023 FR_imgsummary'!E74:AC74,"DS")*100/R74)</f>
        <v>0</v>
      </c>
      <c r="AN74">
        <f>IF(R74=0,0,COUNTIF('2023 FR_imgsummary'!E74:AC74,"EF")*100/R74)</f>
        <v>0</v>
      </c>
      <c r="AO74">
        <f>IF(R74=0,0,COUNTIF('2023 FR_imgsummary'!E74:AC74,"FF")*100/R74)</f>
        <v>0</v>
      </c>
      <c r="AP74">
        <f>IF(R74=0,0,COUNTIF('2023 FR_imgsummary'!E74:AC74,"IS")*100/R74)</f>
        <v>0</v>
      </c>
      <c r="AQ74">
        <f>IF(R74=0,0,COUNTIF('2023 FR_imgsummary'!E74:AC74,"LC")*100/R74)</f>
        <v>0</v>
      </c>
      <c r="AR74">
        <f>IF(R74=0,0,COUNTIF('2023 FR_imgsummary'!E74:AC74,"MD")*100/R74)</f>
        <v>0</v>
      </c>
      <c r="AS74">
        <f>IF(R74=0,0,COUNTIF('2023 FR_imgsummary'!E74:AC74,"MM")*100/R74)</f>
        <v>0</v>
      </c>
      <c r="AT74">
        <f>IF(R74=0,0,COUNTIF('2023 FR_imgsummary'!E74:AC74,"MAR")*100/R74)</f>
        <v>0</v>
      </c>
      <c r="AU74">
        <f>IF(R74=0,0,COUNTIF('2023 FR_imgsummary'!E74:AC74,"MME")*100/R74)</f>
        <v>0</v>
      </c>
      <c r="AV74">
        <f>IF(R74=0,0,COUNTIF('2023 FR_imgsummary'!E74:AC74,"MILA")*100/R74)</f>
        <v>0</v>
      </c>
      <c r="AW74">
        <f>IF(R74=0,0,COUNTIF('2023 FR_imgsummary'!E74:AC74,"MILC")*100/R74)</f>
        <v>0</v>
      </c>
      <c r="AX74">
        <f>IF(R74=0,0,COUNTIF('2023 FR_imgsummary'!E74:AC74,"MILS")*100/R74)</f>
        <v>0</v>
      </c>
      <c r="AY74">
        <f>IF(R74=0,0,COUNTIF('2023 FR_imgsummary'!E74:AC74,"MA")*100/R74)</f>
        <v>0</v>
      </c>
      <c r="AZ74">
        <f>IF(R74=0,0,COUNTIF('2023 FR_imgsummary'!E74:AC74,"MC")*100/R74)</f>
        <v>0</v>
      </c>
      <c r="BA74">
        <f>IF(R74=0,0,COUNTIF('2023 FR_imgsummary'!E74:AC74,"MFAV")*100/R74)</f>
        <v>0</v>
      </c>
      <c r="BB74">
        <f>IF(R74=0,0,COUNTIF('2023 FR_imgsummary'!E74:AC74,"MFRN")*100/R74)</f>
        <v>0</v>
      </c>
      <c r="BC74">
        <f>IF(R74=0,0,COUNTIF('2023 FR_imgsummary'!E74:AC74,"MAN")*100/R74)</f>
        <v>0</v>
      </c>
      <c r="BD74">
        <f>IF(R74=0,0,COUNTIF('2023 FR_imgsummary'!E74:AC74,"MAL")*100/R74)</f>
        <v>0</v>
      </c>
      <c r="BE74">
        <f>IF(R74=0,0,COUNTIF('2023 FR_imgsummary'!E74:AC74,"MDA")*100/R74)</f>
        <v>0</v>
      </c>
      <c r="BF74">
        <f>IF(R74=0,0,COUNTIF('2023 FR_imgsummary'!E74:AC74,"MF")*100/R74)</f>
        <v>0</v>
      </c>
      <c r="BG74">
        <f>IF(R74=0,0,COUNTIF('2023 FR_imgsummary'!E74:AC74,"ML")*100/R74)</f>
        <v>0</v>
      </c>
      <c r="BH74">
        <f>IF(R74=0,0,COUNTIF('2023 FR_imgsummary'!E74:AC74,"OD")*100/R74)</f>
        <v>0</v>
      </c>
      <c r="BI74">
        <f>IF(R74=0,0,COUNTIF('2023 FR_imgsummary'!E74:AC74,"PA")*100/R74)</f>
        <v>0</v>
      </c>
      <c r="BJ74">
        <f>IF(R74=0,0,COUNTIF('2023 FR_imgsummary'!E74:AC74,"PB")*100/R74)</f>
        <v>0</v>
      </c>
      <c r="BK74">
        <f>IF(R74=0,0,COUNTIF('2023 FR_imgsummary'!E74:AC74,"PD")*100/R74)</f>
        <v>0</v>
      </c>
      <c r="BL74">
        <f>IF(R74=0,0,COUNTIF('2023 FR_imgsummary'!E74:AC74,"PF")*100/R74)</f>
        <v>0</v>
      </c>
      <c r="BM74">
        <f>IF(R74=0,0,COUNTIF('2023 FR_imgsummary'!E74:AC74,"PP")*100/R74)</f>
        <v>0</v>
      </c>
      <c r="BN74">
        <f>IF(R74=0,0,COUNTIF('2023 FR_imgsummary'!E74:AC74,"SC")*100/R74)</f>
        <v>0</v>
      </c>
      <c r="BO74">
        <f>IF(R74=0,0,COUNTIF('2023 FR_imgsummary'!E74:AC74,"SL")*100/R74)</f>
        <v>0</v>
      </c>
      <c r="BP74">
        <f>IF(R74=0,0,COUNTIF('2023 FR_imgsummary'!E74:AC74,"SR")*100/R74)</f>
        <v>0</v>
      </c>
      <c r="BQ74">
        <f>IF(R74=0,0,COUNTIF('2023 FR_imgsummary'!E74:AC74,"SS")*100/R74)</f>
        <v>0</v>
      </c>
      <c r="BR74">
        <f>IF(R74=0,0,COUNTIF('2023 FR_imgsummary'!E74:AC74,"SB")*100/R74)</f>
        <v>0</v>
      </c>
      <c r="BS74">
        <f>IF(R74=0,0,COUNTIF('2023 FR_imgsummary'!E74:AC74,"SH")*100/R74)</f>
        <v>0</v>
      </c>
      <c r="BT74">
        <f>IF(R74=0,0,COUNTIF('2023 FR_imgsummary'!E74:AC74,"SM")*100/R74)</f>
        <v>0</v>
      </c>
      <c r="BU74">
        <f>IF(R74=0,0,COUNTIF('2023 FR_imgsummary'!E74:AC74,"TA")*100/R74)</f>
        <v>0</v>
      </c>
      <c r="BW74">
        <f>IF(R74=0,0,COUNTIF('2023 FR_imgsummary'!E74:AC74,"BRI")*100/R74)</f>
        <v>0</v>
      </c>
      <c r="BX74">
        <f>IF(R74=0,0,COUNTIF('2023 FR_imgsummary'!E74:AC74,"ERY")*100/R74)</f>
        <v>0</v>
      </c>
      <c r="BY74">
        <f>IF(R74=0,0,COUNTIF('2023 FR_imgsummary'!E74:AC74,"EUN")*100/R74)</f>
        <v>0</v>
      </c>
      <c r="BZ74">
        <f>IF(R74=0,0,COUNTIF('2023 FR_imgsummary'!E74:AC74,"GORG")*100/R74)</f>
        <v>0</v>
      </c>
      <c r="CA74">
        <f>IF(R74=0,0,COUNTIF('2023 FR_imgsummary'!E74:AC74,"ICIL")*100/R74)</f>
        <v>0</v>
      </c>
      <c r="CB74">
        <f>IF(R74=0,0,COUNTIF('2023 FR_imgsummary'!E74:AC74,"MUR")*100/R74)</f>
        <v>0</v>
      </c>
      <c r="CC74">
        <f>IF(R74=0,0,COUNTIF('2023 FR_imgsummary'!E74:AC74,"MOPS")*100/R74)</f>
        <v>0</v>
      </c>
      <c r="CD74">
        <f>IF(R74=0,0,COUNTIF('2023 FR_imgsummary'!E74:AC74,"PAURA")*100/R74)</f>
        <v>0</v>
      </c>
      <c r="CE74">
        <f>IF(R74=0,0,COUNTIF('2023 FR_imgsummary'!E74:AC74,"PRELA")*100/R74)</f>
        <v>0</v>
      </c>
      <c r="CF74">
        <f>IF(R74=0,0,COUNTIF('2023 FR_imgsummary'!E74:AC74,"PSDP")*100/R74)</f>
        <v>0</v>
      </c>
      <c r="CG74">
        <f>IF(R74=0,0,COUNTIF('2023 FR_imgsummary'!E74:AC74,"PSPT")*100/R74)</f>
        <v>0</v>
      </c>
      <c r="CH74">
        <f>IF(R74=0,0,COUNTIF('2023 FR_imgsummary'!E74:AC74,"PTER")*100/R74)</f>
        <v>0</v>
      </c>
      <c r="CJ74">
        <f>IF(R74=0,0,COUNTIF('2023 FR_imgsummary'!E74:AC74,"SPO")*100/R74)</f>
        <v>0</v>
      </c>
      <c r="CL74">
        <f>IF(R74=0,0,COUNTIF('2023 FR_imgsummary'!E74:AC74,"PAL")*100/R74)</f>
        <v>0</v>
      </c>
      <c r="CM74">
        <f>IF(R74=0,0,COUNTIF('2023 FR_imgsummary'!E74:AC74,"ZO")*100/R74)</f>
        <v>0</v>
      </c>
      <c r="CO74">
        <f>IF(R74=0,0,COUNTIF('2023 FR_imgsummary'!E74:AC74,"AMP")*100/R74)</f>
        <v>0</v>
      </c>
      <c r="CP74">
        <f>IF(R74=0,0,COUNTIF('2023 FR_imgsummary'!E74:AC74,"DICT")*100/R74)</f>
        <v>0</v>
      </c>
      <c r="CQ74">
        <f>IF(R74=0,0,COUNTIF('2023 FR_imgsummary'!E74:AC74,"HALI")*100/R74)</f>
        <v>0</v>
      </c>
      <c r="CR74">
        <f>IF(R74=0,0,COUNTIF('2023 FR_imgsummary'!E74:AC74,"LIAG")*100/R74)</f>
        <v>0</v>
      </c>
      <c r="CS74">
        <f>IF(R74=0,0,COUNTIF('2023 FR_imgsummary'!E74:AC74,"LOBO")*100/R74)</f>
        <v>0</v>
      </c>
      <c r="CT74">
        <f>IF(R74=0,0,COUNTIF('2023 FR_imgsummary'!E74:AC74,"MACA")*100/R74)</f>
        <v>0</v>
      </c>
      <c r="CU74">
        <f>IF(R74=0,0,COUNTIF('2023 FR_imgsummary'!E74:AC74,"PAD")*100/R74)</f>
        <v>0</v>
      </c>
      <c r="CV74">
        <f>IF(R74=0,0,COUNTIF('2023 FR_imgsummary'!E74:AC74,"POR")*100/R74)</f>
        <v>0</v>
      </c>
      <c r="CW74">
        <f>IF(R74=0,0,COUNTIF('2023 FR_imgsummary'!E74:AC74,"SARG")*100/R74)</f>
        <v>0</v>
      </c>
      <c r="CX74">
        <f>IF(R74=0,0,COUNTIF('2023 FR_imgsummary'!E74:AC74,"SCHIZ")*100/R74)</f>
        <v>0</v>
      </c>
      <c r="CY74">
        <f>IF(R74=0,0,COUNTIF('2023 FR_imgsummary'!E74:AC74,"STY")*100/R74)</f>
        <v>0</v>
      </c>
      <c r="CZ74">
        <f>IF(R74=0,0,COUNTIF('2023 FR_imgsummary'!E74:AC74,"TURB")*100/R74)</f>
        <v>0</v>
      </c>
      <c r="DA74" s="31">
        <f>IF(R74=0,0,COUNTIF('2023 FR_imgsummary'!E74:AC74,"TURF")*100/R74)</f>
        <v>29.166666666666668</v>
      </c>
      <c r="DB74">
        <f>IF(R74=0,0,COUNTIF('2023 FR_imgsummary'!E74:AC74,"WRAN")*100/R74)</f>
        <v>0</v>
      </c>
      <c r="DD74">
        <f>IF(R74=0,0,COUNTIF('2023 FR_imgsummary'!E74:AC74,"ASC")*100/R74)</f>
        <v>0</v>
      </c>
      <c r="DE74">
        <f>IF(R74=0,0,COUNTIF('2023 FR_imgsummary'!E74:AC74,"O")*100/R74)</f>
        <v>0</v>
      </c>
      <c r="DG74">
        <f>IF(R74=0,0,COUNTIF('2023 FR_imgsummary'!E74:AC74,"DCA")*100/R74)</f>
        <v>0</v>
      </c>
      <c r="DH74">
        <f>IF(R74=0,0,COUNTIF('2023 FR_imgsummary'!E74:AC74,"DG")*100/R74)</f>
        <v>0</v>
      </c>
      <c r="DI74">
        <f>IF(R74=0,0,COUNTIF('2023 FR_imgsummary'!E74:AC74,"ODC")*100/R74)</f>
        <v>0</v>
      </c>
      <c r="DJ74">
        <f>IF(R74=0,0,COUNTIF('2023 FR_imgsummary'!E74:AC74,"RDC")*100/R74)</f>
        <v>0</v>
      </c>
      <c r="DL74">
        <f>IF(R74=0,0,COUNTIF('2023 FR_imgsummary'!E74:AC74,"CALG")*100/R74)</f>
        <v>0</v>
      </c>
      <c r="DN74">
        <f>IF(R74=0,0,COUNTIF('2023 FR_imgsummary'!E74:AC74,"DCOR")*100/R74)</f>
        <v>0</v>
      </c>
      <c r="DP74">
        <f>IF(R74=0,0,COUNTIF('2023 FR_imgsummary'!E74:AC74,"P")*100/R74)</f>
        <v>0</v>
      </c>
      <c r="DQ74">
        <f>IF(R74=0,0,COUNTIF('2023 FR_imgsummary'!E74:AC74,"R")*100/R74)</f>
        <v>0</v>
      </c>
      <c r="DR74" s="31">
        <f>IF(R74=0,0,COUNTIF('2023 FR_imgsummary'!E74:AC74,"S")*100/R74)</f>
        <v>70.833333333333329</v>
      </c>
      <c r="DT74">
        <f>IF(R74=0,0,COUNTIF('2023 FR_imgsummary'!E74:AC74,"UNK")*100/R74)</f>
        <v>0</v>
      </c>
      <c r="DV74">
        <f>COUNTIF('2023 FR_imgsummary'!E74:AC74,"SHAD")*100/25</f>
        <v>0</v>
      </c>
      <c r="DW74">
        <f>COUNTIF('2023 FR_imgsummary'!E74:AC74,"TAPE")*100/25</f>
        <v>0</v>
      </c>
      <c r="DX74" s="31">
        <f>COUNTIF('2023 FR_imgsummary'!E74:AC74,"WAND")*100/25</f>
        <v>4</v>
      </c>
      <c r="DZ74">
        <f>IF(R74=0,0,COUNTIF('2023 FR_imgsummary'!BC74:CA74,"ASP")*100/R74)</f>
        <v>0</v>
      </c>
      <c r="EA74">
        <f>IF(R74=0,0,COUNTIF('2023 FR_imgsummary'!BC74:CA74,"BL")*100/R74)</f>
        <v>0</v>
      </c>
      <c r="EB74">
        <f>IF(R74=0,0,COUNTIF('2023 FR_imgsummary'!BC74:CA74,"BBD")*100/R74)</f>
        <v>0</v>
      </c>
      <c r="EC74">
        <f>IF(R74=0,0,COUNTIF('2023 FR_imgsummary'!BC74:CA74,"OD")*100/R74)</f>
        <v>0</v>
      </c>
      <c r="ED74">
        <f>IF(R74=0,0,COUNTIF('2023 FR_imgsummary'!BC74:CA74,"PLA")*100/R74)</f>
        <v>0</v>
      </c>
      <c r="EE74">
        <f>IF(R74=0,0,COUNTIF('2023 FR_imgsummary'!BC74:CA74,"WBD")*100/R74)</f>
        <v>0</v>
      </c>
      <c r="EF74">
        <f>IF(R74=0,0,COUNTIF('2023 FR_imgsummary'!BC74:CA74,"YBD")*100/R74)</f>
        <v>0</v>
      </c>
    </row>
    <row r="75" spans="1:136" x14ac:dyDescent="0.25">
      <c r="A75">
        <v>73</v>
      </c>
      <c r="B75" t="s">
        <v>184</v>
      </c>
      <c r="F75">
        <f>IF(R75=0,0,COUNTIF('2023 FR_imgsummary'!AD75:BB75,"C")*100/R75)</f>
        <v>0</v>
      </c>
      <c r="G75">
        <f>IF(R75=0,0,COUNTIF('2023 FR_imgsummary'!AD75:BB75,"G")*100/R75)</f>
        <v>0</v>
      </c>
      <c r="H75" s="31">
        <f>IF(R75=0,0,COUNTIF('2023 FR_imgsummary'!AD75:BB75,"S")*100/R75)</f>
        <v>4.166666666666667</v>
      </c>
      <c r="I75">
        <f>IF(R75=0,0,COUNTIF('2023 FR_imgsummary'!AD75:BB75,"Z")*100/R75)</f>
        <v>0</v>
      </c>
      <c r="J75" s="31">
        <f>IF(R75=0,0,COUNTIF('2023 FR_imgsummary'!AD75:BB75,"MA")*100/R75)</f>
        <v>20.833333333333332</v>
      </c>
      <c r="K75">
        <f>IF(R75=0,0,COUNTIF('2023 FR_imgsummary'!AD75:BB75,"OL")*100/R75)</f>
        <v>0</v>
      </c>
      <c r="L75">
        <f>IF(R75=0,0,COUNTIF('2023 FR_imgsummary'!AD75:BB75,"DCA")*100/R75)</f>
        <v>0</v>
      </c>
      <c r="M75">
        <f>IF(R75=0,0,COUNTIF('2023 FR_imgsummary'!AD75:BB75,"CA")*100/R75)</f>
        <v>0</v>
      </c>
      <c r="N75">
        <f>IF(R75=0,0,COUNTIF('2023 FR_imgsummary'!AD75:BB75,"DC")*100/R75)</f>
        <v>0</v>
      </c>
      <c r="O75" s="31">
        <f>IF(R75=0,0,COUNTIF('2023 FR_imgsummary'!AD75:BB75,"SPR")*100/R75)</f>
        <v>75</v>
      </c>
      <c r="P75">
        <f>IF(R75=0,0,COUNTIF('2023 FR_imgsummary'!AD75:BB75,"U")*100/R75)</f>
        <v>0</v>
      </c>
      <c r="Q75" s="31">
        <f>IF(R75=0,0,COUNTIF('2023 FR_imgsummary'!AD75:BB75,"TWS")*100/R75)</f>
        <v>4.166666666666667</v>
      </c>
      <c r="R75">
        <f>25-COUNTIF('2023 FR_imgsummary'!AD75:BB75,"TWS")</f>
        <v>24</v>
      </c>
      <c r="U75">
        <f>IF(R75=0,0,COUNTIF('2023 FR_imgsummary'!E75:AC75,"AC")*100/R75)</f>
        <v>0</v>
      </c>
      <c r="V75">
        <f>IF(R75=0,0,COUNTIF('2023 FR_imgsummary'!E75:AC75,"AP")*100/R75)</f>
        <v>0</v>
      </c>
      <c r="W75">
        <f>IF(R75=0,0,COUNTIF('2023 FR_imgsummary'!E75:AC75,"APR")*100/R75)</f>
        <v>0</v>
      </c>
      <c r="X75">
        <f>IF(R75=0,0,COUNTIF('2023 FR_imgsummary'!E75:AC75,"AA")*100/R75)</f>
        <v>0</v>
      </c>
      <c r="Y75">
        <f>IF(R75=0,0,COUNTIF('2023 FR_imgsummary'!E75:AC75,"AF")*100/R75)</f>
        <v>0</v>
      </c>
      <c r="Z75">
        <f>IF(R75=0,0,COUNTIF('2023 FR_imgsummary'!E75:AC75,"AG")*100/R75)</f>
        <v>0</v>
      </c>
      <c r="AA75">
        <f>IF(R75=0,0,COUNTIF('2023 FR_imgsummary'!E75:AC75,"AL")*100/R75)</f>
        <v>0</v>
      </c>
      <c r="AB75">
        <f>IF(R75=0,0,COUNTIF('2023 FR_imgsummary'!E75:AC75,"AT")*100/R75)</f>
        <v>0</v>
      </c>
      <c r="AC75">
        <f>IF(R75=0,0,COUNTIF('2023 FR_imgsummary'!E75:AC75,"AU")*100/R75)</f>
        <v>0</v>
      </c>
      <c r="AD75">
        <f>IF(R75=0,0,COUNTIF('2023 FR_imgsummary'!E75:AC75,"CB")*100/R75)</f>
        <v>0</v>
      </c>
      <c r="AE75">
        <f>IF(R75=0,0,COUNTIF('2023 FR_imgsummary'!E75:AC75,"CN")*100/R75)</f>
        <v>0</v>
      </c>
      <c r="AF75">
        <f>IF(R75=0,0,COUNTIF('2023 FR_imgsummary'!E75:AC75,"CORAL")*100/R75)</f>
        <v>0</v>
      </c>
      <c r="AG75">
        <f>IF(R75=0,0,COUNTIF('2023 FR_imgsummary'!E75:AC75,"CORJU")*100/R75)</f>
        <v>0</v>
      </c>
      <c r="AH75">
        <f>IF(R75=0,0,COUNTIF('2023 FR_imgsummary'!E75:AC75,"DCY")*100/R75)</f>
        <v>0</v>
      </c>
      <c r="AI75">
        <f>IF(R75=0,0,COUNTIF('2023 FR_imgsummary'!E75:AC75,"DST")*100/R75)</f>
        <v>0</v>
      </c>
      <c r="AJ75">
        <f>IF(R75=0,0,COUNTIF('2023 FR_imgsummary'!E75:AC75,"DSO")*100/R75)</f>
        <v>0</v>
      </c>
      <c r="AK75">
        <f>IF(R75=0,0,COUNTIF('2023 FR_imgsummary'!E75:AC75,"DC")*100/R75)</f>
        <v>0</v>
      </c>
      <c r="AL75">
        <f>IF(R75=0,0,COUNTIF('2023 FR_imgsummary'!E75:AC75,"DL")*100/R75)</f>
        <v>0</v>
      </c>
      <c r="AM75">
        <f>IF(R75=0,0,COUNTIF('2023 FR_imgsummary'!E75:AC75,"DS")*100/R75)</f>
        <v>0</v>
      </c>
      <c r="AN75">
        <f>IF(R75=0,0,COUNTIF('2023 FR_imgsummary'!E75:AC75,"EF")*100/R75)</f>
        <v>0</v>
      </c>
      <c r="AO75">
        <f>IF(R75=0,0,COUNTIF('2023 FR_imgsummary'!E75:AC75,"FF")*100/R75)</f>
        <v>0</v>
      </c>
      <c r="AP75">
        <f>IF(R75=0,0,COUNTIF('2023 FR_imgsummary'!E75:AC75,"IS")*100/R75)</f>
        <v>0</v>
      </c>
      <c r="AQ75">
        <f>IF(R75=0,0,COUNTIF('2023 FR_imgsummary'!E75:AC75,"LC")*100/R75)</f>
        <v>0</v>
      </c>
      <c r="AR75">
        <f>IF(R75=0,0,COUNTIF('2023 FR_imgsummary'!E75:AC75,"MD")*100/R75)</f>
        <v>0</v>
      </c>
      <c r="AS75">
        <f>IF(R75=0,0,COUNTIF('2023 FR_imgsummary'!E75:AC75,"MM")*100/R75)</f>
        <v>0</v>
      </c>
      <c r="AT75">
        <f>IF(R75=0,0,COUNTIF('2023 FR_imgsummary'!E75:AC75,"MAR")*100/R75)</f>
        <v>0</v>
      </c>
      <c r="AU75">
        <f>IF(R75=0,0,COUNTIF('2023 FR_imgsummary'!E75:AC75,"MME")*100/R75)</f>
        <v>0</v>
      </c>
      <c r="AV75">
        <f>IF(R75=0,0,COUNTIF('2023 FR_imgsummary'!E75:AC75,"MILA")*100/R75)</f>
        <v>0</v>
      </c>
      <c r="AW75">
        <f>IF(R75=0,0,COUNTIF('2023 FR_imgsummary'!E75:AC75,"MILC")*100/R75)</f>
        <v>0</v>
      </c>
      <c r="AX75">
        <f>IF(R75=0,0,COUNTIF('2023 FR_imgsummary'!E75:AC75,"MILS")*100/R75)</f>
        <v>0</v>
      </c>
      <c r="AY75">
        <f>IF(R75=0,0,COUNTIF('2023 FR_imgsummary'!E75:AC75,"MA")*100/R75)</f>
        <v>0</v>
      </c>
      <c r="AZ75">
        <f>IF(R75=0,0,COUNTIF('2023 FR_imgsummary'!E75:AC75,"MC")*100/R75)</f>
        <v>0</v>
      </c>
      <c r="BA75">
        <f>IF(R75=0,0,COUNTIF('2023 FR_imgsummary'!E75:AC75,"MFAV")*100/R75)</f>
        <v>0</v>
      </c>
      <c r="BB75">
        <f>IF(R75=0,0,COUNTIF('2023 FR_imgsummary'!E75:AC75,"MFRN")*100/R75)</f>
        <v>0</v>
      </c>
      <c r="BC75">
        <f>IF(R75=0,0,COUNTIF('2023 FR_imgsummary'!E75:AC75,"MAN")*100/R75)</f>
        <v>0</v>
      </c>
      <c r="BD75">
        <f>IF(R75=0,0,COUNTIF('2023 FR_imgsummary'!E75:AC75,"MAL")*100/R75)</f>
        <v>0</v>
      </c>
      <c r="BE75">
        <f>IF(R75=0,0,COUNTIF('2023 FR_imgsummary'!E75:AC75,"MDA")*100/R75)</f>
        <v>0</v>
      </c>
      <c r="BF75">
        <f>IF(R75=0,0,COUNTIF('2023 FR_imgsummary'!E75:AC75,"MF")*100/R75)</f>
        <v>0</v>
      </c>
      <c r="BG75">
        <f>IF(R75=0,0,COUNTIF('2023 FR_imgsummary'!E75:AC75,"ML")*100/R75)</f>
        <v>0</v>
      </c>
      <c r="BH75">
        <f>IF(R75=0,0,COUNTIF('2023 FR_imgsummary'!E75:AC75,"OD")*100/R75)</f>
        <v>0</v>
      </c>
      <c r="BI75">
        <f>IF(R75=0,0,COUNTIF('2023 FR_imgsummary'!E75:AC75,"PA")*100/R75)</f>
        <v>0</v>
      </c>
      <c r="BJ75">
        <f>IF(R75=0,0,COUNTIF('2023 FR_imgsummary'!E75:AC75,"PB")*100/R75)</f>
        <v>0</v>
      </c>
      <c r="BK75">
        <f>IF(R75=0,0,COUNTIF('2023 FR_imgsummary'!E75:AC75,"PD")*100/R75)</f>
        <v>0</v>
      </c>
      <c r="BL75">
        <f>IF(R75=0,0,COUNTIF('2023 FR_imgsummary'!E75:AC75,"PF")*100/R75)</f>
        <v>0</v>
      </c>
      <c r="BM75">
        <f>IF(R75=0,0,COUNTIF('2023 FR_imgsummary'!E75:AC75,"PP")*100/R75)</f>
        <v>0</v>
      </c>
      <c r="BN75">
        <f>IF(R75=0,0,COUNTIF('2023 FR_imgsummary'!E75:AC75,"SC")*100/R75)</f>
        <v>0</v>
      </c>
      <c r="BO75">
        <f>IF(R75=0,0,COUNTIF('2023 FR_imgsummary'!E75:AC75,"SL")*100/R75)</f>
        <v>0</v>
      </c>
      <c r="BP75">
        <f>IF(R75=0,0,COUNTIF('2023 FR_imgsummary'!E75:AC75,"SR")*100/R75)</f>
        <v>0</v>
      </c>
      <c r="BQ75">
        <f>IF(R75=0,0,COUNTIF('2023 FR_imgsummary'!E75:AC75,"SS")*100/R75)</f>
        <v>0</v>
      </c>
      <c r="BR75">
        <f>IF(R75=0,0,COUNTIF('2023 FR_imgsummary'!E75:AC75,"SB")*100/R75)</f>
        <v>0</v>
      </c>
      <c r="BS75">
        <f>IF(R75=0,0,COUNTIF('2023 FR_imgsummary'!E75:AC75,"SH")*100/R75)</f>
        <v>0</v>
      </c>
      <c r="BT75">
        <f>IF(R75=0,0,COUNTIF('2023 FR_imgsummary'!E75:AC75,"SM")*100/R75)</f>
        <v>0</v>
      </c>
      <c r="BU75">
        <f>IF(R75=0,0,COUNTIF('2023 FR_imgsummary'!E75:AC75,"TA")*100/R75)</f>
        <v>0</v>
      </c>
      <c r="BW75">
        <f>IF(R75=0,0,COUNTIF('2023 FR_imgsummary'!E75:AC75,"BRI")*100/R75)</f>
        <v>0</v>
      </c>
      <c r="BX75">
        <f>IF(R75=0,0,COUNTIF('2023 FR_imgsummary'!E75:AC75,"ERY")*100/R75)</f>
        <v>0</v>
      </c>
      <c r="BY75">
        <f>IF(R75=0,0,COUNTIF('2023 FR_imgsummary'!E75:AC75,"EUN")*100/R75)</f>
        <v>0</v>
      </c>
      <c r="BZ75">
        <f>IF(R75=0,0,COUNTIF('2023 FR_imgsummary'!E75:AC75,"GORG")*100/R75)</f>
        <v>0</v>
      </c>
      <c r="CA75">
        <f>IF(R75=0,0,COUNTIF('2023 FR_imgsummary'!E75:AC75,"ICIL")*100/R75)</f>
        <v>0</v>
      </c>
      <c r="CB75">
        <f>IF(R75=0,0,COUNTIF('2023 FR_imgsummary'!E75:AC75,"MUR")*100/R75)</f>
        <v>0</v>
      </c>
      <c r="CC75">
        <f>IF(R75=0,0,COUNTIF('2023 FR_imgsummary'!E75:AC75,"MOPS")*100/R75)</f>
        <v>0</v>
      </c>
      <c r="CD75">
        <f>IF(R75=0,0,COUNTIF('2023 FR_imgsummary'!E75:AC75,"PAURA")*100/R75)</f>
        <v>0</v>
      </c>
      <c r="CE75">
        <f>IF(R75=0,0,COUNTIF('2023 FR_imgsummary'!E75:AC75,"PRELA")*100/R75)</f>
        <v>0</v>
      </c>
      <c r="CF75">
        <f>IF(R75=0,0,COUNTIF('2023 FR_imgsummary'!E75:AC75,"PSDP")*100/R75)</f>
        <v>0</v>
      </c>
      <c r="CG75">
        <f>IF(R75=0,0,COUNTIF('2023 FR_imgsummary'!E75:AC75,"PSPT")*100/R75)</f>
        <v>0</v>
      </c>
      <c r="CH75">
        <f>IF(R75=0,0,COUNTIF('2023 FR_imgsummary'!E75:AC75,"PTER")*100/R75)</f>
        <v>0</v>
      </c>
      <c r="CJ75" s="31">
        <f>IF(R75=0,0,COUNTIF('2023 FR_imgsummary'!E75:AC75,"SPO")*100/R75)</f>
        <v>4.166666666666667</v>
      </c>
      <c r="CL75">
        <f>IF(R75=0,0,COUNTIF('2023 FR_imgsummary'!E75:AC75,"PAL")*100/R75)</f>
        <v>0</v>
      </c>
      <c r="CM75">
        <f>IF(R75=0,0,COUNTIF('2023 FR_imgsummary'!E75:AC75,"ZO")*100/R75)</f>
        <v>0</v>
      </c>
      <c r="CO75">
        <f>IF(R75=0,0,COUNTIF('2023 FR_imgsummary'!E75:AC75,"AMP")*100/R75)</f>
        <v>0</v>
      </c>
      <c r="CP75" s="31">
        <f>IF(R75=0,0,COUNTIF('2023 FR_imgsummary'!E75:AC75,"DICT")*100/R75)</f>
        <v>12.5</v>
      </c>
      <c r="CQ75">
        <f>IF(R75=0,0,COUNTIF('2023 FR_imgsummary'!E75:AC75,"HALI")*100/R75)</f>
        <v>0</v>
      </c>
      <c r="CR75">
        <f>IF(R75=0,0,COUNTIF('2023 FR_imgsummary'!E75:AC75,"LIAG")*100/R75)</f>
        <v>0</v>
      </c>
      <c r="CS75">
        <f>IF(R75=0,0,COUNTIF('2023 FR_imgsummary'!E75:AC75,"LOBO")*100/R75)</f>
        <v>0</v>
      </c>
      <c r="CT75">
        <f>IF(R75=0,0,COUNTIF('2023 FR_imgsummary'!E75:AC75,"MACA")*100/R75)</f>
        <v>0</v>
      </c>
      <c r="CU75">
        <f>IF(R75=0,0,COUNTIF('2023 FR_imgsummary'!E75:AC75,"PAD")*100/R75)</f>
        <v>0</v>
      </c>
      <c r="CV75">
        <f>IF(R75=0,0,COUNTIF('2023 FR_imgsummary'!E75:AC75,"POR")*100/R75)</f>
        <v>0</v>
      </c>
      <c r="CW75">
        <f>IF(R75=0,0,COUNTIF('2023 FR_imgsummary'!E75:AC75,"SARG")*100/R75)</f>
        <v>0</v>
      </c>
      <c r="CX75">
        <f>IF(R75=0,0,COUNTIF('2023 FR_imgsummary'!E75:AC75,"SCHIZ")*100/R75)</f>
        <v>0</v>
      </c>
      <c r="CY75">
        <f>IF(R75=0,0,COUNTIF('2023 FR_imgsummary'!E75:AC75,"STY")*100/R75)</f>
        <v>0</v>
      </c>
      <c r="CZ75">
        <f>IF(R75=0,0,COUNTIF('2023 FR_imgsummary'!E75:AC75,"TURB")*100/R75)</f>
        <v>0</v>
      </c>
      <c r="DA75" s="31">
        <f>IF(R75=0,0,COUNTIF('2023 FR_imgsummary'!E75:AC75,"TURF")*100/R75)</f>
        <v>8.3333333333333339</v>
      </c>
      <c r="DB75">
        <f>IF(R75=0,0,COUNTIF('2023 FR_imgsummary'!E75:AC75,"WRAN")*100/R75)</f>
        <v>0</v>
      </c>
      <c r="DD75">
        <f>IF(R75=0,0,COUNTIF('2023 FR_imgsummary'!E75:AC75,"ASC")*100/R75)</f>
        <v>0</v>
      </c>
      <c r="DE75">
        <f>IF(R75=0,0,COUNTIF('2023 FR_imgsummary'!E75:AC75,"O")*100/R75)</f>
        <v>0</v>
      </c>
      <c r="DG75">
        <f>IF(R75=0,0,COUNTIF('2023 FR_imgsummary'!E75:AC75,"DCA")*100/R75)</f>
        <v>0</v>
      </c>
      <c r="DH75">
        <f>IF(R75=0,0,COUNTIF('2023 FR_imgsummary'!E75:AC75,"DG")*100/R75)</f>
        <v>0</v>
      </c>
      <c r="DI75">
        <f>IF(R75=0,0,COUNTIF('2023 FR_imgsummary'!E75:AC75,"ODC")*100/R75)</f>
        <v>0</v>
      </c>
      <c r="DJ75">
        <f>IF(R75=0,0,COUNTIF('2023 FR_imgsummary'!E75:AC75,"RDC")*100/R75)</f>
        <v>0</v>
      </c>
      <c r="DL75">
        <f>IF(R75=0,0,COUNTIF('2023 FR_imgsummary'!E75:AC75,"CALG")*100/R75)</f>
        <v>0</v>
      </c>
      <c r="DN75">
        <f>IF(R75=0,0,COUNTIF('2023 FR_imgsummary'!E75:AC75,"DCOR")*100/R75)</f>
        <v>0</v>
      </c>
      <c r="DP75">
        <f>IF(R75=0,0,COUNTIF('2023 FR_imgsummary'!E75:AC75,"P")*100/R75)</f>
        <v>0</v>
      </c>
      <c r="DQ75">
        <f>IF(R75=0,0,COUNTIF('2023 FR_imgsummary'!E75:AC75,"R")*100/R75)</f>
        <v>0</v>
      </c>
      <c r="DR75" s="31">
        <f>IF(R75=0,0,COUNTIF('2023 FR_imgsummary'!E75:AC75,"S")*100/R75)</f>
        <v>75</v>
      </c>
      <c r="DT75">
        <f>IF(R75=0,0,COUNTIF('2023 FR_imgsummary'!E75:AC75,"UNK")*100/R75)</f>
        <v>0</v>
      </c>
      <c r="DV75" s="31">
        <f>COUNTIF('2023 FR_imgsummary'!E75:AC75,"SHAD")*100/25</f>
        <v>4</v>
      </c>
      <c r="DW75">
        <f>COUNTIF('2023 FR_imgsummary'!E75:AC75,"TAPE")*100/25</f>
        <v>0</v>
      </c>
      <c r="DX75">
        <f>COUNTIF('2023 FR_imgsummary'!E75:AC75,"WAND")*100/25</f>
        <v>0</v>
      </c>
      <c r="DZ75">
        <f>IF(R75=0,0,COUNTIF('2023 FR_imgsummary'!BC75:CA75,"ASP")*100/R75)</f>
        <v>0</v>
      </c>
      <c r="EA75">
        <f>IF(R75=0,0,COUNTIF('2023 FR_imgsummary'!BC75:CA75,"BL")*100/R75)</f>
        <v>0</v>
      </c>
      <c r="EB75">
        <f>IF(R75=0,0,COUNTIF('2023 FR_imgsummary'!BC75:CA75,"BBD")*100/R75)</f>
        <v>0</v>
      </c>
      <c r="EC75">
        <f>IF(R75=0,0,COUNTIF('2023 FR_imgsummary'!BC75:CA75,"OD")*100/R75)</f>
        <v>0</v>
      </c>
      <c r="ED75">
        <f>IF(R75=0,0,COUNTIF('2023 FR_imgsummary'!BC75:CA75,"PLA")*100/R75)</f>
        <v>0</v>
      </c>
      <c r="EE75">
        <f>IF(R75=0,0,COUNTIF('2023 FR_imgsummary'!BC75:CA75,"WBD")*100/R75)</f>
        <v>0</v>
      </c>
      <c r="EF75">
        <f>IF(R75=0,0,COUNTIF('2023 FR_imgsummary'!BC75:CA75,"YBD")*100/R75)</f>
        <v>0</v>
      </c>
    </row>
    <row r="76" spans="1:136" x14ac:dyDescent="0.25">
      <c r="A76">
        <v>74</v>
      </c>
      <c r="B76" t="s">
        <v>185</v>
      </c>
      <c r="F76" s="31">
        <f>IF(R76=0,0,COUNTIF('2023 FR_imgsummary'!AD76:BB76,"C")*100/R76)</f>
        <v>4</v>
      </c>
      <c r="G76">
        <f>IF(R76=0,0,COUNTIF('2023 FR_imgsummary'!AD76:BB76,"G")*100/R76)</f>
        <v>0</v>
      </c>
      <c r="H76" s="31">
        <f>IF(R76=0,0,COUNTIF('2023 FR_imgsummary'!AD76:BB76,"S")*100/R76)</f>
        <v>20</v>
      </c>
      <c r="I76">
        <f>IF(R76=0,0,COUNTIF('2023 FR_imgsummary'!AD76:BB76,"Z")*100/R76)</f>
        <v>0</v>
      </c>
      <c r="J76" s="31">
        <f>IF(R76=0,0,COUNTIF('2023 FR_imgsummary'!AD76:BB76,"MA")*100/R76)</f>
        <v>52</v>
      </c>
      <c r="K76">
        <f>IF(R76=0,0,COUNTIF('2023 FR_imgsummary'!AD76:BB76,"OL")*100/R76)</f>
        <v>0</v>
      </c>
      <c r="L76">
        <f>IF(R76=0,0,COUNTIF('2023 FR_imgsummary'!AD76:BB76,"DCA")*100/R76)</f>
        <v>0</v>
      </c>
      <c r="M76">
        <f>IF(R76=0,0,COUNTIF('2023 FR_imgsummary'!AD76:BB76,"CA")*100/R76)</f>
        <v>0</v>
      </c>
      <c r="N76">
        <f>IF(R76=0,0,COUNTIF('2023 FR_imgsummary'!AD76:BB76,"DC")*100/R76)</f>
        <v>0</v>
      </c>
      <c r="O76" s="31">
        <f>IF(R76=0,0,COUNTIF('2023 FR_imgsummary'!AD76:BB76,"SPR")*100/R76)</f>
        <v>20</v>
      </c>
      <c r="P76">
        <f>IF(R76=0,0,COUNTIF('2023 FR_imgsummary'!AD76:BB76,"U")*100/R76)</f>
        <v>0</v>
      </c>
      <c r="Q76">
        <f>IF(R76=0,0,COUNTIF('2023 FR_imgsummary'!AD76:BB76,"TWS")*100/R76)</f>
        <v>0</v>
      </c>
      <c r="R76">
        <f>25-COUNTIF('2023 FR_imgsummary'!AD76:BB76,"TWS")</f>
        <v>25</v>
      </c>
      <c r="U76">
        <f>IF(R76=0,0,COUNTIF('2023 FR_imgsummary'!E76:AC76,"AC")*100/R76)</f>
        <v>0</v>
      </c>
      <c r="V76">
        <f>IF(R76=0,0,COUNTIF('2023 FR_imgsummary'!E76:AC76,"AP")*100/R76)</f>
        <v>0</v>
      </c>
      <c r="W76">
        <f>IF(R76=0,0,COUNTIF('2023 FR_imgsummary'!E76:AC76,"APR")*100/R76)</f>
        <v>0</v>
      </c>
      <c r="X76">
        <f>IF(R76=0,0,COUNTIF('2023 FR_imgsummary'!E76:AC76,"AA")*100/R76)</f>
        <v>0</v>
      </c>
      <c r="Y76">
        <f>IF(R76=0,0,COUNTIF('2023 FR_imgsummary'!E76:AC76,"AF")*100/R76)</f>
        <v>0</v>
      </c>
      <c r="Z76">
        <f>IF(R76=0,0,COUNTIF('2023 FR_imgsummary'!E76:AC76,"AG")*100/R76)</f>
        <v>0</v>
      </c>
      <c r="AA76">
        <f>IF(R76=0,0,COUNTIF('2023 FR_imgsummary'!E76:AC76,"AL")*100/R76)</f>
        <v>0</v>
      </c>
      <c r="AB76">
        <f>IF(R76=0,0,COUNTIF('2023 FR_imgsummary'!E76:AC76,"AT")*100/R76)</f>
        <v>0</v>
      </c>
      <c r="AC76">
        <f>IF(R76=0,0,COUNTIF('2023 FR_imgsummary'!E76:AC76,"AU")*100/R76)</f>
        <v>0</v>
      </c>
      <c r="AD76">
        <f>IF(R76=0,0,COUNTIF('2023 FR_imgsummary'!E76:AC76,"CB")*100/R76)</f>
        <v>0</v>
      </c>
      <c r="AE76">
        <f>IF(R76=0,0,COUNTIF('2023 FR_imgsummary'!E76:AC76,"CN")*100/R76)</f>
        <v>0</v>
      </c>
      <c r="AF76">
        <f>IF(R76=0,0,COUNTIF('2023 FR_imgsummary'!E76:AC76,"CORAL")*100/R76)</f>
        <v>0</v>
      </c>
      <c r="AG76">
        <f>IF(R76=0,0,COUNTIF('2023 FR_imgsummary'!E76:AC76,"CORJU")*100/R76)</f>
        <v>0</v>
      </c>
      <c r="AH76">
        <f>IF(R76=0,0,COUNTIF('2023 FR_imgsummary'!E76:AC76,"DCY")*100/R76)</f>
        <v>0</v>
      </c>
      <c r="AI76">
        <f>IF(R76=0,0,COUNTIF('2023 FR_imgsummary'!E76:AC76,"DST")*100/R76)</f>
        <v>0</v>
      </c>
      <c r="AJ76">
        <f>IF(R76=0,0,COUNTIF('2023 FR_imgsummary'!E76:AC76,"DSO")*100/R76)</f>
        <v>0</v>
      </c>
      <c r="AK76">
        <f>IF(R76=0,0,COUNTIF('2023 FR_imgsummary'!E76:AC76,"DC")*100/R76)</f>
        <v>0</v>
      </c>
      <c r="AL76">
        <f>IF(R76=0,0,COUNTIF('2023 FR_imgsummary'!E76:AC76,"DL")*100/R76)</f>
        <v>0</v>
      </c>
      <c r="AM76">
        <f>IF(R76=0,0,COUNTIF('2023 FR_imgsummary'!E76:AC76,"DS")*100/R76)</f>
        <v>0</v>
      </c>
      <c r="AN76">
        <f>IF(R76=0,0,COUNTIF('2023 FR_imgsummary'!E76:AC76,"EF")*100/R76)</f>
        <v>0</v>
      </c>
      <c r="AO76">
        <f>IF(R76=0,0,COUNTIF('2023 FR_imgsummary'!E76:AC76,"FF")*100/R76)</f>
        <v>0</v>
      </c>
      <c r="AP76">
        <f>IF(R76=0,0,COUNTIF('2023 FR_imgsummary'!E76:AC76,"IS")*100/R76)</f>
        <v>0</v>
      </c>
      <c r="AQ76">
        <f>IF(R76=0,0,COUNTIF('2023 FR_imgsummary'!E76:AC76,"LC")*100/R76)</f>
        <v>0</v>
      </c>
      <c r="AR76">
        <f>IF(R76=0,0,COUNTIF('2023 FR_imgsummary'!E76:AC76,"MD")*100/R76)</f>
        <v>0</v>
      </c>
      <c r="AS76">
        <f>IF(R76=0,0,COUNTIF('2023 FR_imgsummary'!E76:AC76,"MM")*100/R76)</f>
        <v>0</v>
      </c>
      <c r="AT76">
        <f>IF(R76=0,0,COUNTIF('2023 FR_imgsummary'!E76:AC76,"MAR")*100/R76)</f>
        <v>0</v>
      </c>
      <c r="AU76">
        <f>IF(R76=0,0,COUNTIF('2023 FR_imgsummary'!E76:AC76,"MME")*100/R76)</f>
        <v>0</v>
      </c>
      <c r="AV76">
        <f>IF(R76=0,0,COUNTIF('2023 FR_imgsummary'!E76:AC76,"MILA")*100/R76)</f>
        <v>0</v>
      </c>
      <c r="AW76">
        <f>IF(R76=0,0,COUNTIF('2023 FR_imgsummary'!E76:AC76,"MILC")*100/R76)</f>
        <v>0</v>
      </c>
      <c r="AX76">
        <f>IF(R76=0,0,COUNTIF('2023 FR_imgsummary'!E76:AC76,"MILS")*100/R76)</f>
        <v>0</v>
      </c>
      <c r="AY76">
        <f>IF(R76=0,0,COUNTIF('2023 FR_imgsummary'!E76:AC76,"MA")*100/R76)</f>
        <v>0</v>
      </c>
      <c r="AZ76">
        <f>IF(R76=0,0,COUNTIF('2023 FR_imgsummary'!E76:AC76,"MC")*100/R76)</f>
        <v>0</v>
      </c>
      <c r="BA76">
        <f>IF(R76=0,0,COUNTIF('2023 FR_imgsummary'!E76:AC76,"MFAV")*100/R76)</f>
        <v>0</v>
      </c>
      <c r="BB76">
        <f>IF(R76=0,0,COUNTIF('2023 FR_imgsummary'!E76:AC76,"MFRN")*100/R76)</f>
        <v>0</v>
      </c>
      <c r="BC76">
        <f>IF(R76=0,0,COUNTIF('2023 FR_imgsummary'!E76:AC76,"MAN")*100/R76)</f>
        <v>0</v>
      </c>
      <c r="BD76">
        <f>IF(R76=0,0,COUNTIF('2023 FR_imgsummary'!E76:AC76,"MAL")*100/R76)</f>
        <v>0</v>
      </c>
      <c r="BE76">
        <f>IF(R76=0,0,COUNTIF('2023 FR_imgsummary'!E76:AC76,"MDA")*100/R76)</f>
        <v>0</v>
      </c>
      <c r="BF76">
        <f>IF(R76=0,0,COUNTIF('2023 FR_imgsummary'!E76:AC76,"MF")*100/R76)</f>
        <v>0</v>
      </c>
      <c r="BG76">
        <f>IF(R76=0,0,COUNTIF('2023 FR_imgsummary'!E76:AC76,"ML")*100/R76)</f>
        <v>0</v>
      </c>
      <c r="BH76">
        <f>IF(R76=0,0,COUNTIF('2023 FR_imgsummary'!E76:AC76,"OD")*100/R76)</f>
        <v>0</v>
      </c>
      <c r="BI76">
        <f>IF(R76=0,0,COUNTIF('2023 FR_imgsummary'!E76:AC76,"PA")*100/R76)</f>
        <v>0</v>
      </c>
      <c r="BJ76">
        <f>IF(R76=0,0,COUNTIF('2023 FR_imgsummary'!E76:AC76,"PB")*100/R76)</f>
        <v>0</v>
      </c>
      <c r="BK76">
        <f>IF(R76=0,0,COUNTIF('2023 FR_imgsummary'!E76:AC76,"PD")*100/R76)</f>
        <v>0</v>
      </c>
      <c r="BL76">
        <f>IF(R76=0,0,COUNTIF('2023 FR_imgsummary'!E76:AC76,"PF")*100/R76)</f>
        <v>0</v>
      </c>
      <c r="BM76">
        <f>IF(R76=0,0,COUNTIF('2023 FR_imgsummary'!E76:AC76,"PP")*100/R76)</f>
        <v>0</v>
      </c>
      <c r="BN76">
        <f>IF(R76=0,0,COUNTIF('2023 FR_imgsummary'!E76:AC76,"SC")*100/R76)</f>
        <v>0</v>
      </c>
      <c r="BO76">
        <f>IF(R76=0,0,COUNTIF('2023 FR_imgsummary'!E76:AC76,"SL")*100/R76)</f>
        <v>0</v>
      </c>
      <c r="BP76">
        <f>IF(R76=0,0,COUNTIF('2023 FR_imgsummary'!E76:AC76,"SR")*100/R76)</f>
        <v>0</v>
      </c>
      <c r="BQ76" s="31">
        <f>IF(R76=0,0,COUNTIF('2023 FR_imgsummary'!E76:AC76,"SS")*100/R76)</f>
        <v>4</v>
      </c>
      <c r="BR76">
        <f>IF(R76=0,0,COUNTIF('2023 FR_imgsummary'!E76:AC76,"SB")*100/R76)</f>
        <v>0</v>
      </c>
      <c r="BS76">
        <f>IF(R76=0,0,COUNTIF('2023 FR_imgsummary'!E76:AC76,"SH")*100/R76)</f>
        <v>0</v>
      </c>
      <c r="BT76">
        <f>IF(R76=0,0,COUNTIF('2023 FR_imgsummary'!E76:AC76,"SM")*100/R76)</f>
        <v>0</v>
      </c>
      <c r="BU76">
        <f>IF(R76=0,0,COUNTIF('2023 FR_imgsummary'!E76:AC76,"TA")*100/R76)</f>
        <v>0</v>
      </c>
      <c r="BW76">
        <f>IF(R76=0,0,COUNTIF('2023 FR_imgsummary'!E76:AC76,"BRI")*100/R76)</f>
        <v>0</v>
      </c>
      <c r="BX76">
        <f>IF(R76=0,0,COUNTIF('2023 FR_imgsummary'!E76:AC76,"ERY")*100/R76)</f>
        <v>0</v>
      </c>
      <c r="BY76">
        <f>IF(R76=0,0,COUNTIF('2023 FR_imgsummary'!E76:AC76,"EUN")*100/R76)</f>
        <v>0</v>
      </c>
      <c r="BZ76">
        <f>IF(R76=0,0,COUNTIF('2023 FR_imgsummary'!E76:AC76,"GORG")*100/R76)</f>
        <v>0</v>
      </c>
      <c r="CA76">
        <f>IF(R76=0,0,COUNTIF('2023 FR_imgsummary'!E76:AC76,"ICIL")*100/R76)</f>
        <v>0</v>
      </c>
      <c r="CB76">
        <f>IF(R76=0,0,COUNTIF('2023 FR_imgsummary'!E76:AC76,"MUR")*100/R76)</f>
        <v>0</v>
      </c>
      <c r="CC76">
        <f>IF(R76=0,0,COUNTIF('2023 FR_imgsummary'!E76:AC76,"MOPS")*100/R76)</f>
        <v>0</v>
      </c>
      <c r="CD76">
        <f>IF(R76=0,0,COUNTIF('2023 FR_imgsummary'!E76:AC76,"PAURA")*100/R76)</f>
        <v>0</v>
      </c>
      <c r="CE76">
        <f>IF(R76=0,0,COUNTIF('2023 FR_imgsummary'!E76:AC76,"PRELA")*100/R76)</f>
        <v>0</v>
      </c>
      <c r="CF76">
        <f>IF(R76=0,0,COUNTIF('2023 FR_imgsummary'!E76:AC76,"PSDP")*100/R76)</f>
        <v>0</v>
      </c>
      <c r="CG76">
        <f>IF(R76=0,0,COUNTIF('2023 FR_imgsummary'!E76:AC76,"PSPT")*100/R76)</f>
        <v>0</v>
      </c>
      <c r="CH76">
        <f>IF(R76=0,0,COUNTIF('2023 FR_imgsummary'!E76:AC76,"PTER")*100/R76)</f>
        <v>0</v>
      </c>
      <c r="CJ76" s="31">
        <f>IF(R76=0,0,COUNTIF('2023 FR_imgsummary'!E76:AC76,"SPO")*100/R76)</f>
        <v>20</v>
      </c>
      <c r="CL76">
        <f>IF(R76=0,0,COUNTIF('2023 FR_imgsummary'!E76:AC76,"PAL")*100/R76)</f>
        <v>0</v>
      </c>
      <c r="CM76">
        <f>IF(R76=0,0,COUNTIF('2023 FR_imgsummary'!E76:AC76,"ZO")*100/R76)</f>
        <v>0</v>
      </c>
      <c r="CO76">
        <f>IF(R76=0,0,COUNTIF('2023 FR_imgsummary'!E76:AC76,"AMP")*100/R76)</f>
        <v>0</v>
      </c>
      <c r="CP76" s="31">
        <f>IF(R76=0,0,COUNTIF('2023 FR_imgsummary'!E76:AC76,"DICT")*100/R76)</f>
        <v>40</v>
      </c>
      <c r="CQ76">
        <f>IF(R76=0,0,COUNTIF('2023 FR_imgsummary'!E76:AC76,"HALI")*100/R76)</f>
        <v>0</v>
      </c>
      <c r="CR76">
        <f>IF(R76=0,0,COUNTIF('2023 FR_imgsummary'!E76:AC76,"LIAG")*100/R76)</f>
        <v>0</v>
      </c>
      <c r="CS76">
        <f>IF(R76=0,0,COUNTIF('2023 FR_imgsummary'!E76:AC76,"LOBO")*100/R76)</f>
        <v>0</v>
      </c>
      <c r="CT76">
        <f>IF(R76=0,0,COUNTIF('2023 FR_imgsummary'!E76:AC76,"MACA")*100/R76)</f>
        <v>0</v>
      </c>
      <c r="CU76">
        <f>IF(R76=0,0,COUNTIF('2023 FR_imgsummary'!E76:AC76,"PAD")*100/R76)</f>
        <v>0</v>
      </c>
      <c r="CV76" s="31">
        <f>IF(R76=0,0,COUNTIF('2023 FR_imgsummary'!E76:AC76,"POR")*100/R76)</f>
        <v>4</v>
      </c>
      <c r="CW76">
        <f>IF(R76=0,0,COUNTIF('2023 FR_imgsummary'!E76:AC76,"SARG")*100/R76)</f>
        <v>0</v>
      </c>
      <c r="CX76">
        <f>IF(R76=0,0,COUNTIF('2023 FR_imgsummary'!E76:AC76,"SCHIZ")*100/R76)</f>
        <v>0</v>
      </c>
      <c r="CY76">
        <f>IF(R76=0,0,COUNTIF('2023 FR_imgsummary'!E76:AC76,"STY")*100/R76)</f>
        <v>0</v>
      </c>
      <c r="CZ76">
        <f>IF(R76=0,0,COUNTIF('2023 FR_imgsummary'!E76:AC76,"TURB")*100/R76)</f>
        <v>0</v>
      </c>
      <c r="DA76" s="31">
        <f>IF(R76=0,0,COUNTIF('2023 FR_imgsummary'!E76:AC76,"TURF")*100/R76)</f>
        <v>8</v>
      </c>
      <c r="DB76">
        <f>IF(R76=0,0,COUNTIF('2023 FR_imgsummary'!E76:AC76,"WRAN")*100/R76)</f>
        <v>0</v>
      </c>
      <c r="DD76">
        <f>IF(R76=0,0,COUNTIF('2023 FR_imgsummary'!E76:AC76,"ASC")*100/R76)</f>
        <v>0</v>
      </c>
      <c r="DE76">
        <f>IF(R76=0,0,COUNTIF('2023 FR_imgsummary'!E76:AC76,"O")*100/R76)</f>
        <v>0</v>
      </c>
      <c r="DG76">
        <f>IF(R76=0,0,COUNTIF('2023 FR_imgsummary'!E76:AC76,"DCA")*100/R76)</f>
        <v>0</v>
      </c>
      <c r="DH76">
        <f>IF(R76=0,0,COUNTIF('2023 FR_imgsummary'!E76:AC76,"DG")*100/R76)</f>
        <v>0</v>
      </c>
      <c r="DI76">
        <f>IF(R76=0,0,COUNTIF('2023 FR_imgsummary'!E76:AC76,"ODC")*100/R76)</f>
        <v>0</v>
      </c>
      <c r="DJ76">
        <f>IF(R76=0,0,COUNTIF('2023 FR_imgsummary'!E76:AC76,"RDC")*100/R76)</f>
        <v>0</v>
      </c>
      <c r="DL76">
        <f>IF(R76=0,0,COUNTIF('2023 FR_imgsummary'!E76:AC76,"CALG")*100/R76)</f>
        <v>0</v>
      </c>
      <c r="DN76">
        <f>IF(R76=0,0,COUNTIF('2023 FR_imgsummary'!E76:AC76,"DCOR")*100/R76)</f>
        <v>0</v>
      </c>
      <c r="DP76" s="31">
        <f>IF(R76=0,0,COUNTIF('2023 FR_imgsummary'!E76:AC76,"P")*100/R76)</f>
        <v>4</v>
      </c>
      <c r="DQ76">
        <f>IF(R76=0,0,COUNTIF('2023 FR_imgsummary'!E76:AC76,"R")*100/R76)</f>
        <v>0</v>
      </c>
      <c r="DR76" s="31">
        <f>IF(R76=0,0,COUNTIF('2023 FR_imgsummary'!E76:AC76,"S")*100/R76)</f>
        <v>16</v>
      </c>
      <c r="DT76">
        <f>IF(R76=0,0,COUNTIF('2023 FR_imgsummary'!E76:AC76,"UNK")*100/R76)</f>
        <v>0</v>
      </c>
      <c r="DV76">
        <f>COUNTIF('2023 FR_imgsummary'!E76:AC76,"SHAD")*100/25</f>
        <v>0</v>
      </c>
      <c r="DW76">
        <f>COUNTIF('2023 FR_imgsummary'!E76:AC76,"TAPE")*100/25</f>
        <v>0</v>
      </c>
      <c r="DX76">
        <f>COUNTIF('2023 FR_imgsummary'!E76:AC76,"WAND")*100/25</f>
        <v>0</v>
      </c>
      <c r="DZ76">
        <f>IF(R76=0,0,COUNTIF('2023 FR_imgsummary'!BC76:CA76,"ASP")*100/R76)</f>
        <v>0</v>
      </c>
      <c r="EA76">
        <f>IF(R76=0,0,COUNTIF('2023 FR_imgsummary'!BC76:CA76,"BL")*100/R76)</f>
        <v>0</v>
      </c>
      <c r="EB76">
        <f>IF(R76=0,0,COUNTIF('2023 FR_imgsummary'!BC76:CA76,"BBD")*100/R76)</f>
        <v>0</v>
      </c>
      <c r="EC76">
        <f>IF(R76=0,0,COUNTIF('2023 FR_imgsummary'!BC76:CA76,"OD")*100/R76)</f>
        <v>0</v>
      </c>
      <c r="ED76">
        <f>IF(R76=0,0,COUNTIF('2023 FR_imgsummary'!BC76:CA76,"PLA")*100/R76)</f>
        <v>0</v>
      </c>
      <c r="EE76">
        <f>IF(R76=0,0,COUNTIF('2023 FR_imgsummary'!BC76:CA76,"WBD")*100/R76)</f>
        <v>0</v>
      </c>
      <c r="EF76">
        <f>IF(R76=0,0,COUNTIF('2023 FR_imgsummary'!BC76:CA76,"YBD")*100/R76)</f>
        <v>0</v>
      </c>
    </row>
    <row r="77" spans="1:136" x14ac:dyDescent="0.25">
      <c r="A77">
        <v>75</v>
      </c>
      <c r="B77" t="s">
        <v>186</v>
      </c>
      <c r="F77">
        <f>IF(R77=0,0,COUNTIF('2023 FR_imgsummary'!AD77:BB77,"C")*100/R77)</f>
        <v>0</v>
      </c>
      <c r="G77">
        <f>IF(R77=0,0,COUNTIF('2023 FR_imgsummary'!AD77:BB77,"G")*100/R77)</f>
        <v>0</v>
      </c>
      <c r="H77" s="31">
        <f>IF(R77=0,0,COUNTIF('2023 FR_imgsummary'!AD77:BB77,"S")*100/R77)</f>
        <v>20.833333333333332</v>
      </c>
      <c r="I77">
        <f>IF(R77=0,0,COUNTIF('2023 FR_imgsummary'!AD77:BB77,"Z")*100/R77)</f>
        <v>0</v>
      </c>
      <c r="J77" s="31">
        <f>IF(R77=0,0,COUNTIF('2023 FR_imgsummary'!AD77:BB77,"MA")*100/R77)</f>
        <v>54.166666666666664</v>
      </c>
      <c r="K77">
        <f>IF(R77=0,0,COUNTIF('2023 FR_imgsummary'!AD77:BB77,"OL")*100/R77)</f>
        <v>0</v>
      </c>
      <c r="L77">
        <f>IF(R77=0,0,COUNTIF('2023 FR_imgsummary'!AD77:BB77,"DCA")*100/R77)</f>
        <v>0</v>
      </c>
      <c r="M77">
        <f>IF(R77=0,0,COUNTIF('2023 FR_imgsummary'!AD77:BB77,"CA")*100/R77)</f>
        <v>0</v>
      </c>
      <c r="N77">
        <f>IF(R77=0,0,COUNTIF('2023 FR_imgsummary'!AD77:BB77,"DC")*100/R77)</f>
        <v>0</v>
      </c>
      <c r="O77" s="31">
        <f>IF(R77=0,0,COUNTIF('2023 FR_imgsummary'!AD77:BB77,"SPR")*100/R77)</f>
        <v>25</v>
      </c>
      <c r="P77">
        <f>IF(R77=0,0,COUNTIF('2023 FR_imgsummary'!AD77:BB77,"U")*100/R77)</f>
        <v>0</v>
      </c>
      <c r="Q77" s="31">
        <f>IF(R77=0,0,COUNTIF('2023 FR_imgsummary'!AD77:BB77,"TWS")*100/R77)</f>
        <v>4.166666666666667</v>
      </c>
      <c r="R77">
        <f>25-COUNTIF('2023 FR_imgsummary'!AD77:BB77,"TWS")</f>
        <v>24</v>
      </c>
      <c r="U77">
        <f>IF(R77=0,0,COUNTIF('2023 FR_imgsummary'!E77:AC77,"AC")*100/R77)</f>
        <v>0</v>
      </c>
      <c r="V77">
        <f>IF(R77=0,0,COUNTIF('2023 FR_imgsummary'!E77:AC77,"AP")*100/R77)</f>
        <v>0</v>
      </c>
      <c r="W77">
        <f>IF(R77=0,0,COUNTIF('2023 FR_imgsummary'!E77:AC77,"APR")*100/R77)</f>
        <v>0</v>
      </c>
      <c r="X77">
        <f>IF(R77=0,0,COUNTIF('2023 FR_imgsummary'!E77:AC77,"AA")*100/R77)</f>
        <v>0</v>
      </c>
      <c r="Y77">
        <f>IF(R77=0,0,COUNTIF('2023 FR_imgsummary'!E77:AC77,"AF")*100/R77)</f>
        <v>0</v>
      </c>
      <c r="Z77">
        <f>IF(R77=0,0,COUNTIF('2023 FR_imgsummary'!E77:AC77,"AG")*100/R77)</f>
        <v>0</v>
      </c>
      <c r="AA77">
        <f>IF(R77=0,0,COUNTIF('2023 FR_imgsummary'!E77:AC77,"AL")*100/R77)</f>
        <v>0</v>
      </c>
      <c r="AB77">
        <f>IF(R77=0,0,COUNTIF('2023 FR_imgsummary'!E77:AC77,"AT")*100/R77)</f>
        <v>0</v>
      </c>
      <c r="AC77">
        <f>IF(R77=0,0,COUNTIF('2023 FR_imgsummary'!E77:AC77,"AU")*100/R77)</f>
        <v>0</v>
      </c>
      <c r="AD77">
        <f>IF(R77=0,0,COUNTIF('2023 FR_imgsummary'!E77:AC77,"CB")*100/R77)</f>
        <v>0</v>
      </c>
      <c r="AE77">
        <f>IF(R77=0,0,COUNTIF('2023 FR_imgsummary'!E77:AC77,"CN")*100/R77)</f>
        <v>0</v>
      </c>
      <c r="AF77">
        <f>IF(R77=0,0,COUNTIF('2023 FR_imgsummary'!E77:AC77,"CORAL")*100/R77)</f>
        <v>0</v>
      </c>
      <c r="AG77">
        <f>IF(R77=0,0,COUNTIF('2023 FR_imgsummary'!E77:AC77,"CORJU")*100/R77)</f>
        <v>0</v>
      </c>
      <c r="AH77">
        <f>IF(R77=0,0,COUNTIF('2023 FR_imgsummary'!E77:AC77,"DCY")*100/R77)</f>
        <v>0</v>
      </c>
      <c r="AI77">
        <f>IF(R77=0,0,COUNTIF('2023 FR_imgsummary'!E77:AC77,"DST")*100/R77)</f>
        <v>0</v>
      </c>
      <c r="AJ77">
        <f>IF(R77=0,0,COUNTIF('2023 FR_imgsummary'!E77:AC77,"DSO")*100/R77)</f>
        <v>0</v>
      </c>
      <c r="AK77">
        <f>IF(R77=0,0,COUNTIF('2023 FR_imgsummary'!E77:AC77,"DC")*100/R77)</f>
        <v>0</v>
      </c>
      <c r="AL77">
        <f>IF(R77=0,0,COUNTIF('2023 FR_imgsummary'!E77:AC77,"DL")*100/R77)</f>
        <v>0</v>
      </c>
      <c r="AM77">
        <f>IF(R77=0,0,COUNTIF('2023 FR_imgsummary'!E77:AC77,"DS")*100/R77)</f>
        <v>0</v>
      </c>
      <c r="AN77">
        <f>IF(R77=0,0,COUNTIF('2023 FR_imgsummary'!E77:AC77,"EF")*100/R77)</f>
        <v>0</v>
      </c>
      <c r="AO77">
        <f>IF(R77=0,0,COUNTIF('2023 FR_imgsummary'!E77:AC77,"FF")*100/R77)</f>
        <v>0</v>
      </c>
      <c r="AP77">
        <f>IF(R77=0,0,COUNTIF('2023 FR_imgsummary'!E77:AC77,"IS")*100/R77)</f>
        <v>0</v>
      </c>
      <c r="AQ77">
        <f>IF(R77=0,0,COUNTIF('2023 FR_imgsummary'!E77:AC77,"LC")*100/R77)</f>
        <v>0</v>
      </c>
      <c r="AR77">
        <f>IF(R77=0,0,COUNTIF('2023 FR_imgsummary'!E77:AC77,"MD")*100/R77)</f>
        <v>0</v>
      </c>
      <c r="AS77">
        <f>IF(R77=0,0,COUNTIF('2023 FR_imgsummary'!E77:AC77,"MM")*100/R77)</f>
        <v>0</v>
      </c>
      <c r="AT77">
        <f>IF(R77=0,0,COUNTIF('2023 FR_imgsummary'!E77:AC77,"MAR")*100/R77)</f>
        <v>0</v>
      </c>
      <c r="AU77">
        <f>IF(R77=0,0,COUNTIF('2023 FR_imgsummary'!E77:AC77,"MME")*100/R77)</f>
        <v>0</v>
      </c>
      <c r="AV77">
        <f>IF(R77=0,0,COUNTIF('2023 FR_imgsummary'!E77:AC77,"MILA")*100/R77)</f>
        <v>0</v>
      </c>
      <c r="AW77">
        <f>IF(R77=0,0,COUNTIF('2023 FR_imgsummary'!E77:AC77,"MILC")*100/R77)</f>
        <v>0</v>
      </c>
      <c r="AX77">
        <f>IF(R77=0,0,COUNTIF('2023 FR_imgsummary'!E77:AC77,"MILS")*100/R77)</f>
        <v>0</v>
      </c>
      <c r="AY77">
        <f>IF(R77=0,0,COUNTIF('2023 FR_imgsummary'!E77:AC77,"MA")*100/R77)</f>
        <v>0</v>
      </c>
      <c r="AZ77">
        <f>IF(R77=0,0,COUNTIF('2023 FR_imgsummary'!E77:AC77,"MC")*100/R77)</f>
        <v>0</v>
      </c>
      <c r="BA77">
        <f>IF(R77=0,0,COUNTIF('2023 FR_imgsummary'!E77:AC77,"MFAV")*100/R77)</f>
        <v>0</v>
      </c>
      <c r="BB77">
        <f>IF(R77=0,0,COUNTIF('2023 FR_imgsummary'!E77:AC77,"MFRN")*100/R77)</f>
        <v>0</v>
      </c>
      <c r="BC77">
        <f>IF(R77=0,0,COUNTIF('2023 FR_imgsummary'!E77:AC77,"MAN")*100/R77)</f>
        <v>0</v>
      </c>
      <c r="BD77">
        <f>IF(R77=0,0,COUNTIF('2023 FR_imgsummary'!E77:AC77,"MAL")*100/R77)</f>
        <v>0</v>
      </c>
      <c r="BE77">
        <f>IF(R77=0,0,COUNTIF('2023 FR_imgsummary'!E77:AC77,"MDA")*100/R77)</f>
        <v>0</v>
      </c>
      <c r="BF77">
        <f>IF(R77=0,0,COUNTIF('2023 FR_imgsummary'!E77:AC77,"MF")*100/R77)</f>
        <v>0</v>
      </c>
      <c r="BG77">
        <f>IF(R77=0,0,COUNTIF('2023 FR_imgsummary'!E77:AC77,"ML")*100/R77)</f>
        <v>0</v>
      </c>
      <c r="BH77">
        <f>IF(R77=0,0,COUNTIF('2023 FR_imgsummary'!E77:AC77,"OD")*100/R77)</f>
        <v>0</v>
      </c>
      <c r="BI77">
        <f>IF(R77=0,0,COUNTIF('2023 FR_imgsummary'!E77:AC77,"PA")*100/R77)</f>
        <v>0</v>
      </c>
      <c r="BJ77">
        <f>IF(R77=0,0,COUNTIF('2023 FR_imgsummary'!E77:AC77,"PB")*100/R77)</f>
        <v>0</v>
      </c>
      <c r="BK77">
        <f>IF(R77=0,0,COUNTIF('2023 FR_imgsummary'!E77:AC77,"PD")*100/R77)</f>
        <v>0</v>
      </c>
      <c r="BL77">
        <f>IF(R77=0,0,COUNTIF('2023 FR_imgsummary'!E77:AC77,"PF")*100/R77)</f>
        <v>0</v>
      </c>
      <c r="BM77">
        <f>IF(R77=0,0,COUNTIF('2023 FR_imgsummary'!E77:AC77,"PP")*100/R77)</f>
        <v>0</v>
      </c>
      <c r="BN77">
        <f>IF(R77=0,0,COUNTIF('2023 FR_imgsummary'!E77:AC77,"SC")*100/R77)</f>
        <v>0</v>
      </c>
      <c r="BO77">
        <f>IF(R77=0,0,COUNTIF('2023 FR_imgsummary'!E77:AC77,"SL")*100/R77)</f>
        <v>0</v>
      </c>
      <c r="BP77">
        <f>IF(R77=0,0,COUNTIF('2023 FR_imgsummary'!E77:AC77,"SR")*100/R77)</f>
        <v>0</v>
      </c>
      <c r="BQ77">
        <f>IF(R77=0,0,COUNTIF('2023 FR_imgsummary'!E77:AC77,"SS")*100/R77)</f>
        <v>0</v>
      </c>
      <c r="BR77">
        <f>IF(R77=0,0,COUNTIF('2023 FR_imgsummary'!E77:AC77,"SB")*100/R77)</f>
        <v>0</v>
      </c>
      <c r="BS77">
        <f>IF(R77=0,0,COUNTIF('2023 FR_imgsummary'!E77:AC77,"SH")*100/R77)</f>
        <v>0</v>
      </c>
      <c r="BT77">
        <f>IF(R77=0,0,COUNTIF('2023 FR_imgsummary'!E77:AC77,"SM")*100/R77)</f>
        <v>0</v>
      </c>
      <c r="BU77">
        <f>IF(R77=0,0,COUNTIF('2023 FR_imgsummary'!E77:AC77,"TA")*100/R77)</f>
        <v>0</v>
      </c>
      <c r="BW77">
        <f>IF(R77=0,0,COUNTIF('2023 FR_imgsummary'!E77:AC77,"BRI")*100/R77)</f>
        <v>0</v>
      </c>
      <c r="BX77">
        <f>IF(R77=0,0,COUNTIF('2023 FR_imgsummary'!E77:AC77,"ERY")*100/R77)</f>
        <v>0</v>
      </c>
      <c r="BY77">
        <f>IF(R77=0,0,COUNTIF('2023 FR_imgsummary'!E77:AC77,"EUN")*100/R77)</f>
        <v>0</v>
      </c>
      <c r="BZ77">
        <f>IF(R77=0,0,COUNTIF('2023 FR_imgsummary'!E77:AC77,"GORG")*100/R77)</f>
        <v>0</v>
      </c>
      <c r="CA77">
        <f>IF(R77=0,0,COUNTIF('2023 FR_imgsummary'!E77:AC77,"ICIL")*100/R77)</f>
        <v>0</v>
      </c>
      <c r="CB77">
        <f>IF(R77=0,0,COUNTIF('2023 FR_imgsummary'!E77:AC77,"MUR")*100/R77)</f>
        <v>0</v>
      </c>
      <c r="CC77">
        <f>IF(R77=0,0,COUNTIF('2023 FR_imgsummary'!E77:AC77,"MOPS")*100/R77)</f>
        <v>0</v>
      </c>
      <c r="CD77">
        <f>IF(R77=0,0,COUNTIF('2023 FR_imgsummary'!E77:AC77,"PAURA")*100/R77)</f>
        <v>0</v>
      </c>
      <c r="CE77">
        <f>IF(R77=0,0,COUNTIF('2023 FR_imgsummary'!E77:AC77,"PRELA")*100/R77)</f>
        <v>0</v>
      </c>
      <c r="CF77">
        <f>IF(R77=0,0,COUNTIF('2023 FR_imgsummary'!E77:AC77,"PSDP")*100/R77)</f>
        <v>0</v>
      </c>
      <c r="CG77">
        <f>IF(R77=0,0,COUNTIF('2023 FR_imgsummary'!E77:AC77,"PSPT")*100/R77)</f>
        <v>0</v>
      </c>
      <c r="CH77">
        <f>IF(R77=0,0,COUNTIF('2023 FR_imgsummary'!E77:AC77,"PTER")*100/R77)</f>
        <v>0</v>
      </c>
      <c r="CJ77" s="31">
        <f>IF(R77=0,0,COUNTIF('2023 FR_imgsummary'!E77:AC77,"SPO")*100/R77)</f>
        <v>20.833333333333332</v>
      </c>
      <c r="CL77">
        <f>IF(R77=0,0,COUNTIF('2023 FR_imgsummary'!E77:AC77,"PAL")*100/R77)</f>
        <v>0</v>
      </c>
      <c r="CM77">
        <f>IF(R77=0,0,COUNTIF('2023 FR_imgsummary'!E77:AC77,"ZO")*100/R77)</f>
        <v>0</v>
      </c>
      <c r="CO77">
        <f>IF(R77=0,0,COUNTIF('2023 FR_imgsummary'!E77:AC77,"AMP")*100/R77)</f>
        <v>0</v>
      </c>
      <c r="CP77" s="31">
        <f>IF(R77=0,0,COUNTIF('2023 FR_imgsummary'!E77:AC77,"DICT")*100/R77)</f>
        <v>33.333333333333336</v>
      </c>
      <c r="CQ77">
        <f>IF(R77=0,0,COUNTIF('2023 FR_imgsummary'!E77:AC77,"HALI")*100/R77)</f>
        <v>0</v>
      </c>
      <c r="CR77">
        <f>IF(R77=0,0,COUNTIF('2023 FR_imgsummary'!E77:AC77,"LIAG")*100/R77)</f>
        <v>0</v>
      </c>
      <c r="CS77">
        <f>IF(R77=0,0,COUNTIF('2023 FR_imgsummary'!E77:AC77,"LOBO")*100/R77)</f>
        <v>0</v>
      </c>
      <c r="CT77">
        <f>IF(R77=0,0,COUNTIF('2023 FR_imgsummary'!E77:AC77,"MACA")*100/R77)</f>
        <v>0</v>
      </c>
      <c r="CU77">
        <f>IF(R77=0,0,COUNTIF('2023 FR_imgsummary'!E77:AC77,"PAD")*100/R77)</f>
        <v>0</v>
      </c>
      <c r="CV77" s="31">
        <f>IF(R77=0,0,COUNTIF('2023 FR_imgsummary'!E77:AC77,"POR")*100/R77)</f>
        <v>12.5</v>
      </c>
      <c r="CW77">
        <f>IF(R77=0,0,COUNTIF('2023 FR_imgsummary'!E77:AC77,"SARG")*100/R77)</f>
        <v>0</v>
      </c>
      <c r="CX77">
        <f>IF(R77=0,0,COUNTIF('2023 FR_imgsummary'!E77:AC77,"SCHIZ")*100/R77)</f>
        <v>0</v>
      </c>
      <c r="CY77">
        <f>IF(R77=0,0,COUNTIF('2023 FR_imgsummary'!E77:AC77,"STY")*100/R77)</f>
        <v>0</v>
      </c>
      <c r="CZ77">
        <f>IF(R77=0,0,COUNTIF('2023 FR_imgsummary'!E77:AC77,"TURB")*100/R77)</f>
        <v>0</v>
      </c>
      <c r="DA77" s="31">
        <f>IF(R77=0,0,COUNTIF('2023 FR_imgsummary'!E77:AC77,"TURF")*100/R77)</f>
        <v>8.3333333333333339</v>
      </c>
      <c r="DB77">
        <f>IF(R77=0,0,COUNTIF('2023 FR_imgsummary'!E77:AC77,"WRAN")*100/R77)</f>
        <v>0</v>
      </c>
      <c r="DD77">
        <f>IF(R77=0,0,COUNTIF('2023 FR_imgsummary'!E77:AC77,"ASC")*100/R77)</f>
        <v>0</v>
      </c>
      <c r="DE77">
        <f>IF(R77=0,0,COUNTIF('2023 FR_imgsummary'!E77:AC77,"O")*100/R77)</f>
        <v>0</v>
      </c>
      <c r="DG77">
        <f>IF(R77=0,0,COUNTIF('2023 FR_imgsummary'!E77:AC77,"DCA")*100/R77)</f>
        <v>0</v>
      </c>
      <c r="DH77">
        <f>IF(R77=0,0,COUNTIF('2023 FR_imgsummary'!E77:AC77,"DG")*100/R77)</f>
        <v>0</v>
      </c>
      <c r="DI77">
        <f>IF(R77=0,0,COUNTIF('2023 FR_imgsummary'!E77:AC77,"ODC")*100/R77)</f>
        <v>0</v>
      </c>
      <c r="DJ77">
        <f>IF(R77=0,0,COUNTIF('2023 FR_imgsummary'!E77:AC77,"RDC")*100/R77)</f>
        <v>0</v>
      </c>
      <c r="DL77">
        <f>IF(R77=0,0,COUNTIF('2023 FR_imgsummary'!E77:AC77,"CALG")*100/R77)</f>
        <v>0</v>
      </c>
      <c r="DN77">
        <f>IF(R77=0,0,COUNTIF('2023 FR_imgsummary'!E77:AC77,"DCOR")*100/R77)</f>
        <v>0</v>
      </c>
      <c r="DP77" s="31">
        <f>IF(R77=0,0,COUNTIF('2023 FR_imgsummary'!E77:AC77,"P")*100/R77)</f>
        <v>20.833333333333332</v>
      </c>
      <c r="DQ77">
        <f>IF(R77=0,0,COUNTIF('2023 FR_imgsummary'!E77:AC77,"R")*100/R77)</f>
        <v>0</v>
      </c>
      <c r="DR77" s="31">
        <f>IF(R77=0,0,COUNTIF('2023 FR_imgsummary'!E77:AC77,"S")*100/R77)</f>
        <v>4.166666666666667</v>
      </c>
      <c r="DT77">
        <f>IF(R77=0,0,COUNTIF('2023 FR_imgsummary'!E77:AC77,"UNK")*100/R77)</f>
        <v>0</v>
      </c>
      <c r="DV77">
        <f>COUNTIF('2023 FR_imgsummary'!E77:AC77,"SHAD")*100/25</f>
        <v>0</v>
      </c>
      <c r="DW77">
        <f>COUNTIF('2023 FR_imgsummary'!E77:AC77,"TAPE")*100/25</f>
        <v>0</v>
      </c>
      <c r="DX77" s="31">
        <f>COUNTIF('2023 FR_imgsummary'!E77:AC77,"WAND")*100/25</f>
        <v>4</v>
      </c>
      <c r="DZ77">
        <f>IF(R77=0,0,COUNTIF('2023 FR_imgsummary'!BC77:CA77,"ASP")*100/R77)</f>
        <v>0</v>
      </c>
      <c r="EA77">
        <f>IF(R77=0,0,COUNTIF('2023 FR_imgsummary'!BC77:CA77,"BL")*100/R77)</f>
        <v>0</v>
      </c>
      <c r="EB77">
        <f>IF(R77=0,0,COUNTIF('2023 FR_imgsummary'!BC77:CA77,"BBD")*100/R77)</f>
        <v>0</v>
      </c>
      <c r="EC77">
        <f>IF(R77=0,0,COUNTIF('2023 FR_imgsummary'!BC77:CA77,"OD")*100/R77)</f>
        <v>0</v>
      </c>
      <c r="ED77">
        <f>IF(R77=0,0,COUNTIF('2023 FR_imgsummary'!BC77:CA77,"PLA")*100/R77)</f>
        <v>0</v>
      </c>
      <c r="EE77">
        <f>IF(R77=0,0,COUNTIF('2023 FR_imgsummary'!BC77:CA77,"WBD")*100/R77)</f>
        <v>0</v>
      </c>
      <c r="EF77">
        <f>IF(R77=0,0,COUNTIF('2023 FR_imgsummary'!BC77:CA77,"YBD")*100/R77)</f>
        <v>0</v>
      </c>
    </row>
    <row r="78" spans="1:136" x14ac:dyDescent="0.25">
      <c r="A78">
        <v>76</v>
      </c>
      <c r="B78" t="s">
        <v>187</v>
      </c>
      <c r="F78">
        <f>IF(R78=0,0,COUNTIF('2023 FR_imgsummary'!AD78:BB78,"C")*100/R78)</f>
        <v>0</v>
      </c>
      <c r="G78">
        <f>IF(R78=0,0,COUNTIF('2023 FR_imgsummary'!AD78:BB78,"G")*100/R78)</f>
        <v>0</v>
      </c>
      <c r="H78" s="31">
        <f>IF(R78=0,0,COUNTIF('2023 FR_imgsummary'!AD78:BB78,"S")*100/R78)</f>
        <v>20.833333333333332</v>
      </c>
      <c r="I78">
        <f>IF(R78=0,0,COUNTIF('2023 FR_imgsummary'!AD78:BB78,"Z")*100/R78)</f>
        <v>0</v>
      </c>
      <c r="J78" s="31">
        <f>IF(R78=0,0,COUNTIF('2023 FR_imgsummary'!AD78:BB78,"MA")*100/R78)</f>
        <v>12.5</v>
      </c>
      <c r="K78">
        <f>IF(R78=0,0,COUNTIF('2023 FR_imgsummary'!AD78:BB78,"OL")*100/R78)</f>
        <v>0</v>
      </c>
      <c r="L78">
        <f>IF(R78=0,0,COUNTIF('2023 FR_imgsummary'!AD78:BB78,"DCA")*100/R78)</f>
        <v>0</v>
      </c>
      <c r="M78">
        <f>IF(R78=0,0,COUNTIF('2023 FR_imgsummary'!AD78:BB78,"CA")*100/R78)</f>
        <v>0</v>
      </c>
      <c r="N78">
        <f>IF(R78=0,0,COUNTIF('2023 FR_imgsummary'!AD78:BB78,"DC")*100/R78)</f>
        <v>0</v>
      </c>
      <c r="O78" s="31">
        <f>IF(R78=0,0,COUNTIF('2023 FR_imgsummary'!AD78:BB78,"SPR")*100/R78)</f>
        <v>66.666666666666671</v>
      </c>
      <c r="P78">
        <f>IF(R78=0,0,COUNTIF('2023 FR_imgsummary'!AD78:BB78,"U")*100/R78)</f>
        <v>0</v>
      </c>
      <c r="Q78" s="31">
        <f>IF(R78=0,0,COUNTIF('2023 FR_imgsummary'!AD78:BB78,"TWS")*100/R78)</f>
        <v>4.166666666666667</v>
      </c>
      <c r="R78">
        <f>25-COUNTIF('2023 FR_imgsummary'!AD78:BB78,"TWS")</f>
        <v>24</v>
      </c>
      <c r="U78">
        <f>IF(R78=0,0,COUNTIF('2023 FR_imgsummary'!E78:AC78,"AC")*100/R78)</f>
        <v>0</v>
      </c>
      <c r="V78">
        <f>IF(R78=0,0,COUNTIF('2023 FR_imgsummary'!E78:AC78,"AP")*100/R78)</f>
        <v>0</v>
      </c>
      <c r="W78">
        <f>IF(R78=0,0,COUNTIF('2023 FR_imgsummary'!E78:AC78,"APR")*100/R78)</f>
        <v>0</v>
      </c>
      <c r="X78">
        <f>IF(R78=0,0,COUNTIF('2023 FR_imgsummary'!E78:AC78,"AA")*100/R78)</f>
        <v>0</v>
      </c>
      <c r="Y78">
        <f>IF(R78=0,0,COUNTIF('2023 FR_imgsummary'!E78:AC78,"AF")*100/R78)</f>
        <v>0</v>
      </c>
      <c r="Z78">
        <f>IF(R78=0,0,COUNTIF('2023 FR_imgsummary'!E78:AC78,"AG")*100/R78)</f>
        <v>0</v>
      </c>
      <c r="AA78">
        <f>IF(R78=0,0,COUNTIF('2023 FR_imgsummary'!E78:AC78,"AL")*100/R78)</f>
        <v>0</v>
      </c>
      <c r="AB78">
        <f>IF(R78=0,0,COUNTIF('2023 FR_imgsummary'!E78:AC78,"AT")*100/R78)</f>
        <v>0</v>
      </c>
      <c r="AC78">
        <f>IF(R78=0,0,COUNTIF('2023 FR_imgsummary'!E78:AC78,"AU")*100/R78)</f>
        <v>0</v>
      </c>
      <c r="AD78">
        <f>IF(R78=0,0,COUNTIF('2023 FR_imgsummary'!E78:AC78,"CB")*100/R78)</f>
        <v>0</v>
      </c>
      <c r="AE78">
        <f>IF(R78=0,0,COUNTIF('2023 FR_imgsummary'!E78:AC78,"CN")*100/R78)</f>
        <v>0</v>
      </c>
      <c r="AF78">
        <f>IF(R78=0,0,COUNTIF('2023 FR_imgsummary'!E78:AC78,"CORAL")*100/R78)</f>
        <v>0</v>
      </c>
      <c r="AG78">
        <f>IF(R78=0,0,COUNTIF('2023 FR_imgsummary'!E78:AC78,"CORJU")*100/R78)</f>
        <v>0</v>
      </c>
      <c r="AH78">
        <f>IF(R78=0,0,COUNTIF('2023 FR_imgsummary'!E78:AC78,"DCY")*100/R78)</f>
        <v>0</v>
      </c>
      <c r="AI78">
        <f>IF(R78=0,0,COUNTIF('2023 FR_imgsummary'!E78:AC78,"DST")*100/R78)</f>
        <v>0</v>
      </c>
      <c r="AJ78">
        <f>IF(R78=0,0,COUNTIF('2023 FR_imgsummary'!E78:AC78,"DSO")*100/R78)</f>
        <v>0</v>
      </c>
      <c r="AK78">
        <f>IF(R78=0,0,COUNTIF('2023 FR_imgsummary'!E78:AC78,"DC")*100/R78)</f>
        <v>0</v>
      </c>
      <c r="AL78">
        <f>IF(R78=0,0,COUNTIF('2023 FR_imgsummary'!E78:AC78,"DL")*100/R78)</f>
        <v>0</v>
      </c>
      <c r="AM78">
        <f>IF(R78=0,0,COUNTIF('2023 FR_imgsummary'!E78:AC78,"DS")*100/R78)</f>
        <v>0</v>
      </c>
      <c r="AN78">
        <f>IF(R78=0,0,COUNTIF('2023 FR_imgsummary'!E78:AC78,"EF")*100/R78)</f>
        <v>0</v>
      </c>
      <c r="AO78">
        <f>IF(R78=0,0,COUNTIF('2023 FR_imgsummary'!E78:AC78,"FF")*100/R78)</f>
        <v>0</v>
      </c>
      <c r="AP78">
        <f>IF(R78=0,0,COUNTIF('2023 FR_imgsummary'!E78:AC78,"IS")*100/R78)</f>
        <v>0</v>
      </c>
      <c r="AQ78">
        <f>IF(R78=0,0,COUNTIF('2023 FR_imgsummary'!E78:AC78,"LC")*100/R78)</f>
        <v>0</v>
      </c>
      <c r="AR78">
        <f>IF(R78=0,0,COUNTIF('2023 FR_imgsummary'!E78:AC78,"MD")*100/R78)</f>
        <v>0</v>
      </c>
      <c r="AS78">
        <f>IF(R78=0,0,COUNTIF('2023 FR_imgsummary'!E78:AC78,"MM")*100/R78)</f>
        <v>0</v>
      </c>
      <c r="AT78">
        <f>IF(R78=0,0,COUNTIF('2023 FR_imgsummary'!E78:AC78,"MAR")*100/R78)</f>
        <v>0</v>
      </c>
      <c r="AU78">
        <f>IF(R78=0,0,COUNTIF('2023 FR_imgsummary'!E78:AC78,"MME")*100/R78)</f>
        <v>0</v>
      </c>
      <c r="AV78">
        <f>IF(R78=0,0,COUNTIF('2023 FR_imgsummary'!E78:AC78,"MILA")*100/R78)</f>
        <v>0</v>
      </c>
      <c r="AW78">
        <f>IF(R78=0,0,COUNTIF('2023 FR_imgsummary'!E78:AC78,"MILC")*100/R78)</f>
        <v>0</v>
      </c>
      <c r="AX78">
        <f>IF(R78=0,0,COUNTIF('2023 FR_imgsummary'!E78:AC78,"MILS")*100/R78)</f>
        <v>0</v>
      </c>
      <c r="AY78">
        <f>IF(R78=0,0,COUNTIF('2023 FR_imgsummary'!E78:AC78,"MA")*100/R78)</f>
        <v>0</v>
      </c>
      <c r="AZ78">
        <f>IF(R78=0,0,COUNTIF('2023 FR_imgsummary'!E78:AC78,"MC")*100/R78)</f>
        <v>0</v>
      </c>
      <c r="BA78">
        <f>IF(R78=0,0,COUNTIF('2023 FR_imgsummary'!E78:AC78,"MFAV")*100/R78)</f>
        <v>0</v>
      </c>
      <c r="BB78">
        <f>IF(R78=0,0,COUNTIF('2023 FR_imgsummary'!E78:AC78,"MFRN")*100/R78)</f>
        <v>0</v>
      </c>
      <c r="BC78">
        <f>IF(R78=0,0,COUNTIF('2023 FR_imgsummary'!E78:AC78,"MAN")*100/R78)</f>
        <v>0</v>
      </c>
      <c r="BD78">
        <f>IF(R78=0,0,COUNTIF('2023 FR_imgsummary'!E78:AC78,"MAL")*100/R78)</f>
        <v>0</v>
      </c>
      <c r="BE78">
        <f>IF(R78=0,0,COUNTIF('2023 FR_imgsummary'!E78:AC78,"MDA")*100/R78)</f>
        <v>0</v>
      </c>
      <c r="BF78">
        <f>IF(R78=0,0,COUNTIF('2023 FR_imgsummary'!E78:AC78,"MF")*100/R78)</f>
        <v>0</v>
      </c>
      <c r="BG78">
        <f>IF(R78=0,0,COUNTIF('2023 FR_imgsummary'!E78:AC78,"ML")*100/R78)</f>
        <v>0</v>
      </c>
      <c r="BH78">
        <f>IF(R78=0,0,COUNTIF('2023 FR_imgsummary'!E78:AC78,"OD")*100/R78)</f>
        <v>0</v>
      </c>
      <c r="BI78">
        <f>IF(R78=0,0,COUNTIF('2023 FR_imgsummary'!E78:AC78,"PA")*100/R78)</f>
        <v>0</v>
      </c>
      <c r="BJ78">
        <f>IF(R78=0,0,COUNTIF('2023 FR_imgsummary'!E78:AC78,"PB")*100/R78)</f>
        <v>0</v>
      </c>
      <c r="BK78">
        <f>IF(R78=0,0,COUNTIF('2023 FR_imgsummary'!E78:AC78,"PD")*100/R78)</f>
        <v>0</v>
      </c>
      <c r="BL78">
        <f>IF(R78=0,0,COUNTIF('2023 FR_imgsummary'!E78:AC78,"PF")*100/R78)</f>
        <v>0</v>
      </c>
      <c r="BM78">
        <f>IF(R78=0,0,COUNTIF('2023 FR_imgsummary'!E78:AC78,"PP")*100/R78)</f>
        <v>0</v>
      </c>
      <c r="BN78">
        <f>IF(R78=0,0,COUNTIF('2023 FR_imgsummary'!E78:AC78,"SC")*100/R78)</f>
        <v>0</v>
      </c>
      <c r="BO78">
        <f>IF(R78=0,0,COUNTIF('2023 FR_imgsummary'!E78:AC78,"SL")*100/R78)</f>
        <v>0</v>
      </c>
      <c r="BP78">
        <f>IF(R78=0,0,COUNTIF('2023 FR_imgsummary'!E78:AC78,"SR")*100/R78)</f>
        <v>0</v>
      </c>
      <c r="BQ78">
        <f>IF(R78=0,0,COUNTIF('2023 FR_imgsummary'!E78:AC78,"SS")*100/R78)</f>
        <v>0</v>
      </c>
      <c r="BR78">
        <f>IF(R78=0,0,COUNTIF('2023 FR_imgsummary'!E78:AC78,"SB")*100/R78)</f>
        <v>0</v>
      </c>
      <c r="BS78">
        <f>IF(R78=0,0,COUNTIF('2023 FR_imgsummary'!E78:AC78,"SH")*100/R78)</f>
        <v>0</v>
      </c>
      <c r="BT78">
        <f>IF(R78=0,0,COUNTIF('2023 FR_imgsummary'!E78:AC78,"SM")*100/R78)</f>
        <v>0</v>
      </c>
      <c r="BU78">
        <f>IF(R78=0,0,COUNTIF('2023 FR_imgsummary'!E78:AC78,"TA")*100/R78)</f>
        <v>0</v>
      </c>
      <c r="BW78">
        <f>IF(R78=0,0,COUNTIF('2023 FR_imgsummary'!E78:AC78,"BRI")*100/R78)</f>
        <v>0</v>
      </c>
      <c r="BX78">
        <f>IF(R78=0,0,COUNTIF('2023 FR_imgsummary'!E78:AC78,"ERY")*100/R78)</f>
        <v>0</v>
      </c>
      <c r="BY78">
        <f>IF(R78=0,0,COUNTIF('2023 FR_imgsummary'!E78:AC78,"EUN")*100/R78)</f>
        <v>0</v>
      </c>
      <c r="BZ78">
        <f>IF(R78=0,0,COUNTIF('2023 FR_imgsummary'!E78:AC78,"GORG")*100/R78)</f>
        <v>0</v>
      </c>
      <c r="CA78">
        <f>IF(R78=0,0,COUNTIF('2023 FR_imgsummary'!E78:AC78,"ICIL")*100/R78)</f>
        <v>0</v>
      </c>
      <c r="CB78">
        <f>IF(R78=0,0,COUNTIF('2023 FR_imgsummary'!E78:AC78,"MUR")*100/R78)</f>
        <v>0</v>
      </c>
      <c r="CC78">
        <f>IF(R78=0,0,COUNTIF('2023 FR_imgsummary'!E78:AC78,"MOPS")*100/R78)</f>
        <v>0</v>
      </c>
      <c r="CD78">
        <f>IF(R78=0,0,COUNTIF('2023 FR_imgsummary'!E78:AC78,"PAURA")*100/R78)</f>
        <v>0</v>
      </c>
      <c r="CE78">
        <f>IF(R78=0,0,COUNTIF('2023 FR_imgsummary'!E78:AC78,"PRELA")*100/R78)</f>
        <v>0</v>
      </c>
      <c r="CF78">
        <f>IF(R78=0,0,COUNTIF('2023 FR_imgsummary'!E78:AC78,"PSDP")*100/R78)</f>
        <v>0</v>
      </c>
      <c r="CG78">
        <f>IF(R78=0,0,COUNTIF('2023 FR_imgsummary'!E78:AC78,"PSPT")*100/R78)</f>
        <v>0</v>
      </c>
      <c r="CH78">
        <f>IF(R78=0,0,COUNTIF('2023 FR_imgsummary'!E78:AC78,"PTER")*100/R78)</f>
        <v>0</v>
      </c>
      <c r="CJ78" s="31">
        <f>IF(R78=0,0,COUNTIF('2023 FR_imgsummary'!E78:AC78,"SPO")*100/R78)</f>
        <v>20.833333333333332</v>
      </c>
      <c r="CL78">
        <f>IF(R78=0,0,COUNTIF('2023 FR_imgsummary'!E78:AC78,"PAL")*100/R78)</f>
        <v>0</v>
      </c>
      <c r="CM78">
        <f>IF(R78=0,0,COUNTIF('2023 FR_imgsummary'!E78:AC78,"ZO")*100/R78)</f>
        <v>0</v>
      </c>
      <c r="CO78">
        <f>IF(R78=0,0,COUNTIF('2023 FR_imgsummary'!E78:AC78,"AMP")*100/R78)</f>
        <v>0</v>
      </c>
      <c r="CP78" s="31">
        <f>IF(R78=0,0,COUNTIF('2023 FR_imgsummary'!E78:AC78,"DICT")*100/R78)</f>
        <v>4.166666666666667</v>
      </c>
      <c r="CQ78">
        <f>IF(R78=0,0,COUNTIF('2023 FR_imgsummary'!E78:AC78,"HALI")*100/R78)</f>
        <v>0</v>
      </c>
      <c r="CR78">
        <f>IF(R78=0,0,COUNTIF('2023 FR_imgsummary'!E78:AC78,"LIAG")*100/R78)</f>
        <v>0</v>
      </c>
      <c r="CS78">
        <f>IF(R78=0,0,COUNTIF('2023 FR_imgsummary'!E78:AC78,"LOBO")*100/R78)</f>
        <v>0</v>
      </c>
      <c r="CT78">
        <f>IF(R78=0,0,COUNTIF('2023 FR_imgsummary'!E78:AC78,"MACA")*100/R78)</f>
        <v>0</v>
      </c>
      <c r="CU78">
        <f>IF(R78=0,0,COUNTIF('2023 FR_imgsummary'!E78:AC78,"PAD")*100/R78)</f>
        <v>0</v>
      </c>
      <c r="CV78">
        <f>IF(R78=0,0,COUNTIF('2023 FR_imgsummary'!E78:AC78,"POR")*100/R78)</f>
        <v>0</v>
      </c>
      <c r="CW78">
        <f>IF(R78=0,0,COUNTIF('2023 FR_imgsummary'!E78:AC78,"SARG")*100/R78)</f>
        <v>0</v>
      </c>
      <c r="CX78">
        <f>IF(R78=0,0,COUNTIF('2023 FR_imgsummary'!E78:AC78,"SCHIZ")*100/R78)</f>
        <v>0</v>
      </c>
      <c r="CY78">
        <f>IF(R78=0,0,COUNTIF('2023 FR_imgsummary'!E78:AC78,"STY")*100/R78)</f>
        <v>0</v>
      </c>
      <c r="CZ78">
        <f>IF(R78=0,0,COUNTIF('2023 FR_imgsummary'!E78:AC78,"TURB")*100/R78)</f>
        <v>0</v>
      </c>
      <c r="DA78" s="31">
        <f>IF(R78=0,0,COUNTIF('2023 FR_imgsummary'!E78:AC78,"TURF")*100/R78)</f>
        <v>8.3333333333333339</v>
      </c>
      <c r="DB78">
        <f>IF(R78=0,0,COUNTIF('2023 FR_imgsummary'!E78:AC78,"WRAN")*100/R78)</f>
        <v>0</v>
      </c>
      <c r="DD78">
        <f>IF(R78=0,0,COUNTIF('2023 FR_imgsummary'!E78:AC78,"ASC")*100/R78)</f>
        <v>0</v>
      </c>
      <c r="DE78">
        <f>IF(R78=0,0,COUNTIF('2023 FR_imgsummary'!E78:AC78,"O")*100/R78)</f>
        <v>0</v>
      </c>
      <c r="DG78">
        <f>IF(R78=0,0,COUNTIF('2023 FR_imgsummary'!E78:AC78,"DCA")*100/R78)</f>
        <v>0</v>
      </c>
      <c r="DH78">
        <f>IF(R78=0,0,COUNTIF('2023 FR_imgsummary'!E78:AC78,"DG")*100/R78)</f>
        <v>0</v>
      </c>
      <c r="DI78">
        <f>IF(R78=0,0,COUNTIF('2023 FR_imgsummary'!E78:AC78,"ODC")*100/R78)</f>
        <v>0</v>
      </c>
      <c r="DJ78">
        <f>IF(R78=0,0,COUNTIF('2023 FR_imgsummary'!E78:AC78,"RDC")*100/R78)</f>
        <v>0</v>
      </c>
      <c r="DL78">
        <f>IF(R78=0,0,COUNTIF('2023 FR_imgsummary'!E78:AC78,"CALG")*100/R78)</f>
        <v>0</v>
      </c>
      <c r="DN78">
        <f>IF(R78=0,0,COUNTIF('2023 FR_imgsummary'!E78:AC78,"DCOR")*100/R78)</f>
        <v>0</v>
      </c>
      <c r="DP78" s="31">
        <f>IF(R78=0,0,COUNTIF('2023 FR_imgsummary'!E78:AC78,"P")*100/R78)</f>
        <v>4.166666666666667</v>
      </c>
      <c r="DQ78">
        <f>IF(R78=0,0,COUNTIF('2023 FR_imgsummary'!E78:AC78,"R")*100/R78)</f>
        <v>0</v>
      </c>
      <c r="DR78" s="31">
        <f>IF(R78=0,0,COUNTIF('2023 FR_imgsummary'!E78:AC78,"S")*100/R78)</f>
        <v>62.5</v>
      </c>
      <c r="DT78">
        <f>IF(R78=0,0,COUNTIF('2023 FR_imgsummary'!E78:AC78,"UNK")*100/R78)</f>
        <v>0</v>
      </c>
      <c r="DV78">
        <f>COUNTIF('2023 FR_imgsummary'!E78:AC78,"SHAD")*100/25</f>
        <v>0</v>
      </c>
      <c r="DW78">
        <f>COUNTIF('2023 FR_imgsummary'!E78:AC78,"TAPE")*100/25</f>
        <v>0</v>
      </c>
      <c r="DX78" s="31">
        <f>COUNTIF('2023 FR_imgsummary'!E78:AC78,"WAND")*100/25</f>
        <v>4</v>
      </c>
      <c r="DZ78">
        <f>IF(R78=0,0,COUNTIF('2023 FR_imgsummary'!BC78:CA78,"ASP")*100/R78)</f>
        <v>0</v>
      </c>
      <c r="EA78">
        <f>IF(R78=0,0,COUNTIF('2023 FR_imgsummary'!BC78:CA78,"BL")*100/R78)</f>
        <v>0</v>
      </c>
      <c r="EB78">
        <f>IF(R78=0,0,COUNTIF('2023 FR_imgsummary'!BC78:CA78,"BBD")*100/R78)</f>
        <v>0</v>
      </c>
      <c r="EC78">
        <f>IF(R78=0,0,COUNTIF('2023 FR_imgsummary'!BC78:CA78,"OD")*100/R78)</f>
        <v>0</v>
      </c>
      <c r="ED78">
        <f>IF(R78=0,0,COUNTIF('2023 FR_imgsummary'!BC78:CA78,"PLA")*100/R78)</f>
        <v>0</v>
      </c>
      <c r="EE78">
        <f>IF(R78=0,0,COUNTIF('2023 FR_imgsummary'!BC78:CA78,"WBD")*100/R78)</f>
        <v>0</v>
      </c>
      <c r="EF78">
        <f>IF(R78=0,0,COUNTIF('2023 FR_imgsummary'!BC78:CA78,"YBD")*100/R78)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2D01-F348-4AFE-BE48-C9B2971B53B6}">
  <dimension ref="A1:N126"/>
  <sheetViews>
    <sheetView topLeftCell="A15"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388</v>
      </c>
      <c r="N1">
        <v>9</v>
      </c>
    </row>
    <row r="2" spans="1:14" x14ac:dyDescent="0.25">
      <c r="A2" t="s">
        <v>389</v>
      </c>
      <c r="C2" t="s">
        <v>390</v>
      </c>
      <c r="D2" t="s">
        <v>391</v>
      </c>
      <c r="N2">
        <v>10</v>
      </c>
    </row>
    <row r="3" spans="1:14" x14ac:dyDescent="0.25">
      <c r="A3" t="s">
        <v>392</v>
      </c>
      <c r="N3">
        <v>0</v>
      </c>
    </row>
    <row r="4" spans="1:14" x14ac:dyDescent="0.25">
      <c r="A4" t="s">
        <v>393</v>
      </c>
      <c r="N4">
        <v>0</v>
      </c>
    </row>
    <row r="5" spans="1:14" x14ac:dyDescent="0.25">
      <c r="A5" t="s">
        <v>394</v>
      </c>
      <c r="N5">
        <v>0</v>
      </c>
    </row>
    <row r="6" spans="1:14" x14ac:dyDescent="0.25">
      <c r="A6" t="s">
        <v>395</v>
      </c>
      <c r="N6">
        <v>125</v>
      </c>
    </row>
    <row r="7" spans="1:14" x14ac:dyDescent="0.25">
      <c r="A7" t="s">
        <v>396</v>
      </c>
      <c r="B7">
        <v>25</v>
      </c>
      <c r="D7" s="32" t="s">
        <v>397</v>
      </c>
      <c r="E7" t="s">
        <v>398</v>
      </c>
      <c r="N7">
        <v>16</v>
      </c>
    </row>
    <row r="8" spans="1:14" x14ac:dyDescent="0.25">
      <c r="A8" t="s">
        <v>399</v>
      </c>
      <c r="B8">
        <v>76</v>
      </c>
      <c r="N8">
        <v>27</v>
      </c>
    </row>
    <row r="9" spans="1:14" x14ac:dyDescent="0.25">
      <c r="A9" t="s">
        <v>400</v>
      </c>
      <c r="B9">
        <v>2</v>
      </c>
      <c r="C9" t="s">
        <v>401</v>
      </c>
      <c r="D9">
        <v>1901</v>
      </c>
      <c r="N9">
        <v>45</v>
      </c>
    </row>
    <row r="10" spans="1:14" x14ac:dyDescent="0.25">
      <c r="A10" s="33" t="s">
        <v>402</v>
      </c>
      <c r="B10" s="33">
        <f ca="1">COUNTA(OFFSET('2023 FR_raw'!A2,0,0,D9-B9+1,1))</f>
        <v>1896</v>
      </c>
      <c r="N10">
        <v>39</v>
      </c>
    </row>
    <row r="11" spans="1:14" x14ac:dyDescent="0.25">
      <c r="A11" t="s">
        <v>403</v>
      </c>
      <c r="N11">
        <v>45</v>
      </c>
    </row>
    <row r="12" spans="1:14" x14ac:dyDescent="0.25">
      <c r="A12" t="s">
        <v>404</v>
      </c>
      <c r="N12">
        <v>31</v>
      </c>
    </row>
    <row r="13" spans="1:14" x14ac:dyDescent="0.25">
      <c r="A13" t="s">
        <v>405</v>
      </c>
      <c r="B13" t="s">
        <v>690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43" t="s">
        <v>445</v>
      </c>
      <c r="B15" s="35" t="s">
        <v>407</v>
      </c>
      <c r="C15" s="35" t="s">
        <v>408</v>
      </c>
      <c r="D15" s="35" t="s">
        <v>409</v>
      </c>
      <c r="E15" s="48" t="s">
        <v>410</v>
      </c>
      <c r="G15" s="43" t="s">
        <v>406</v>
      </c>
      <c r="H15" s="35" t="s">
        <v>407</v>
      </c>
      <c r="I15" s="35" t="s">
        <v>408</v>
      </c>
      <c r="J15" s="35" t="s">
        <v>409</v>
      </c>
      <c r="K15" s="48" t="s">
        <v>410</v>
      </c>
      <c r="N15">
        <v>16</v>
      </c>
    </row>
    <row r="16" spans="1:14" x14ac:dyDescent="0.25">
      <c r="A16" s="44" t="s">
        <v>446</v>
      </c>
      <c r="B16" s="37">
        <f ca="1">COUNTIF(OFFSET('2023 FR_raw'!C2,0,0,D9-B9+1,1), "C")</f>
        <v>25</v>
      </c>
      <c r="C16" s="38">
        <f ca="1">(B16/H125)*100</f>
        <v>1.4044943820224718</v>
      </c>
      <c r="D16" s="38">
        <f ca="1">SUM(J17:J69)</f>
        <v>1.7128497064716026</v>
      </c>
      <c r="E16" s="49">
        <f ca="1">1-SUM(K17:K69)</f>
        <v>0.752</v>
      </c>
      <c r="G16" s="46" t="s">
        <v>189</v>
      </c>
      <c r="K16" s="51"/>
      <c r="N16">
        <v>125</v>
      </c>
    </row>
    <row r="17" spans="1:14" x14ac:dyDescent="0.25">
      <c r="A17" s="45" t="s">
        <v>447</v>
      </c>
      <c r="B17">
        <f ca="1">COUNTIF(OFFSET('2023 FR_raw'!C2,0,0,D9-B9+1,1), "G")</f>
        <v>1</v>
      </c>
      <c r="C17" s="34">
        <f ca="1">(B17/H125)*100</f>
        <v>5.6179775280898882E-2</v>
      </c>
      <c r="D17" s="34">
        <f ca="1">SUM(J71:J82)</f>
        <v>0</v>
      </c>
      <c r="E17" s="50">
        <f ca="1">1-SUM(K71:K82)</f>
        <v>0</v>
      </c>
      <c r="G17" s="45" t="s">
        <v>206</v>
      </c>
      <c r="H17">
        <f ca="1">COUNTIF(OFFSET('2023 FR_raw'!A2,0,0,D9-B9+1,1),"AC")</f>
        <v>0</v>
      </c>
      <c r="I17" s="34">
        <f ca="1">(H17/H125)*100</f>
        <v>0</v>
      </c>
      <c r="J17" s="34">
        <f ca="1">IF(H17=0,0,-1*((H17/B16)*(LN(H17/B16))))</f>
        <v>0</v>
      </c>
      <c r="K17" s="50">
        <f ca="1">IF(H17=0,0,((H17/B16)^2))</f>
        <v>0</v>
      </c>
      <c r="N17">
        <v>7</v>
      </c>
    </row>
    <row r="18" spans="1:14" x14ac:dyDescent="0.25">
      <c r="A18" s="44" t="s">
        <v>448</v>
      </c>
      <c r="B18" s="37">
        <f ca="1">COUNTIF(OFFSET('2023 FR_raw'!C2,0,0,D9-B9+1,1), "S")</f>
        <v>81</v>
      </c>
      <c r="C18" s="38">
        <f ca="1">(B18/H125)*100</f>
        <v>4.5505617977528088</v>
      </c>
      <c r="D18" s="38">
        <f ca="1">SUM(J84:J84)</f>
        <v>0</v>
      </c>
      <c r="E18" s="49">
        <f ca="1">1-SUM(K84:K84)</f>
        <v>0</v>
      </c>
      <c r="G18" s="45" t="s">
        <v>208</v>
      </c>
      <c r="H18">
        <f ca="1">COUNTIF(OFFSET('2023 FR_raw'!A2,0,0,D9-B9+1,1),"AP")</f>
        <v>0</v>
      </c>
      <c r="I18" s="34">
        <f ca="1">(H18/H125)*100</f>
        <v>0</v>
      </c>
      <c r="J18" s="34">
        <f ca="1">IF(H18=0,0,-1*((H18/B16)*(LN(H18/B16))))</f>
        <v>0</v>
      </c>
      <c r="K18" s="50">
        <f ca="1">IF(H18=0,0,((H18/B16)^2))</f>
        <v>0</v>
      </c>
    </row>
    <row r="19" spans="1:14" x14ac:dyDescent="0.25">
      <c r="A19" s="45" t="s">
        <v>449</v>
      </c>
      <c r="B19">
        <f ca="1">COUNTIF(OFFSET('2023 FR_raw'!C2,0,0,D9-B9+1,1), "Z")</f>
        <v>0</v>
      </c>
      <c r="C19" s="34">
        <f ca="1">(B19/H125)*100</f>
        <v>0</v>
      </c>
      <c r="D19" s="34">
        <f ca="1">SUM(J86:J87)</f>
        <v>0</v>
      </c>
      <c r="E19" s="50">
        <f ca="1">1-SUM(K86:K87)</f>
        <v>1</v>
      </c>
      <c r="G19" s="45" t="s">
        <v>210</v>
      </c>
      <c r="H19">
        <f ca="1">COUNTIF(OFFSET('2023 FR_raw'!A2,0,0,D9-B9+1,1),"APR")</f>
        <v>0</v>
      </c>
      <c r="I19" s="34">
        <f ca="1">(H19/H125)*100</f>
        <v>0</v>
      </c>
      <c r="J19" s="34">
        <f ca="1">IF(H19=0,0,-1*((H19/B16)*(LN(H19/B16))))</f>
        <v>0</v>
      </c>
      <c r="K19" s="50">
        <f ca="1">IF(H19=0,0,((H19/B16)^2))</f>
        <v>0</v>
      </c>
    </row>
    <row r="20" spans="1:14" x14ac:dyDescent="0.25">
      <c r="A20" s="44" t="s">
        <v>450</v>
      </c>
      <c r="B20" s="37">
        <f ca="1">COUNTIF(OFFSET('2023 FR_raw'!C2,0,0,D9-B9+1,1), "MA")</f>
        <v>854</v>
      </c>
      <c r="C20" s="38">
        <f ca="1">(B20/H125)*100</f>
        <v>47.977528089887642</v>
      </c>
      <c r="D20" s="38">
        <f ca="1">SUM(J89:J102)</f>
        <v>0.84096622607548266</v>
      </c>
      <c r="E20" s="49">
        <f ca="1">1-SUM(K89:K102)</f>
        <v>0.54001009164751634</v>
      </c>
      <c r="G20" s="45" t="s">
        <v>212</v>
      </c>
      <c r="H20">
        <f ca="1">COUNTIF(OFFSET('2023 FR_raw'!A2,0,0,D9-B9+1,1),"AA")</f>
        <v>0</v>
      </c>
      <c r="I20" s="34">
        <f ca="1">(H20/H125)*100</f>
        <v>0</v>
      </c>
      <c r="J20" s="34">
        <f ca="1">IF(H20=0,0,-1*((H20/B16)*(LN(H20/B16))))</f>
        <v>0</v>
      </c>
      <c r="K20" s="50">
        <f ca="1">IF(H20=0,0,((H20/B16)^2))</f>
        <v>0</v>
      </c>
    </row>
    <row r="21" spans="1:14" x14ac:dyDescent="0.25">
      <c r="A21" s="45" t="s">
        <v>451</v>
      </c>
      <c r="B21">
        <f ca="1">COUNTIF(OFFSET('2023 FR_raw'!C2,0,0,D9-B9+1,1), "OL")</f>
        <v>0</v>
      </c>
      <c r="C21" s="34">
        <f ca="1">(B21/H125)*100</f>
        <v>0</v>
      </c>
      <c r="D21" s="34">
        <f ca="1">SUM(J104:J105)</f>
        <v>0</v>
      </c>
      <c r="E21" s="50">
        <f ca="1">1-SUM(K104:K105)</f>
        <v>1</v>
      </c>
      <c r="G21" s="45" t="s">
        <v>214</v>
      </c>
      <c r="H21">
        <f ca="1">COUNTIF(OFFSET('2023 FR_raw'!A2,0,0,D9-B9+1,1),"AF")</f>
        <v>0</v>
      </c>
      <c r="I21" s="34">
        <f ca="1">(H21/H125)*100</f>
        <v>0</v>
      </c>
      <c r="J21" s="34">
        <f ca="1">IF(H21=0,0,-1*((H21/B16)*(LN(H21/B16))))</f>
        <v>0</v>
      </c>
      <c r="K21" s="50">
        <f ca="1">IF(H21=0,0,((H21/B16)^2))</f>
        <v>0</v>
      </c>
    </row>
    <row r="22" spans="1:14" x14ac:dyDescent="0.25">
      <c r="A22" s="44" t="s">
        <v>452</v>
      </c>
      <c r="B22" s="37">
        <f ca="1">COUNTIF(OFFSET('2023 FR_raw'!C2,0,0,D9-B9+1,1), "DCA")</f>
        <v>4</v>
      </c>
      <c r="C22" s="38">
        <f ca="1">(B22/H125)*100</f>
        <v>0.22471910112359553</v>
      </c>
      <c r="D22" s="38">
        <f ca="1">SUM(J107:J110)</f>
        <v>0.56233514461880829</v>
      </c>
      <c r="E22" s="49">
        <f ca="1">1-SUM(K107:K110)</f>
        <v>0.375</v>
      </c>
      <c r="G22" s="45" t="s">
        <v>216</v>
      </c>
      <c r="H22">
        <f ca="1">COUNTIF(OFFSET('2023 FR_raw'!A2,0,0,D9-B9+1,1),"AG")</f>
        <v>0</v>
      </c>
      <c r="I22" s="34">
        <f ca="1">(H22/H125)*100</f>
        <v>0</v>
      </c>
      <c r="J22" s="34">
        <f ca="1">IF(H22=0,0,-1*((H22/B16)*(LN(H22/B16))))</f>
        <v>0</v>
      </c>
      <c r="K22" s="50">
        <f ca="1">IF(H22=0,0,((H22/B16)^2))</f>
        <v>0</v>
      </c>
    </row>
    <row r="23" spans="1:14" x14ac:dyDescent="0.25">
      <c r="A23" s="45" t="s">
        <v>453</v>
      </c>
      <c r="B23">
        <f ca="1">COUNTIF(OFFSET('2023 FR_raw'!C2,0,0,D9-B9+1,1), "CA")</f>
        <v>5</v>
      </c>
      <c r="C23" s="34">
        <f ca="1">(B23/H125)*100</f>
        <v>0.2808988764044944</v>
      </c>
      <c r="D23" s="34">
        <f ca="1">SUM(J112:J112)</f>
        <v>0</v>
      </c>
      <c r="E23" s="50">
        <f ca="1">1-SUM(K112:K112)</f>
        <v>0</v>
      </c>
      <c r="G23" s="45" t="s">
        <v>218</v>
      </c>
      <c r="H23">
        <f ca="1">COUNTIF(OFFSET('2023 FR_raw'!A2,0,0,D9-B9+1,1),"AL")</f>
        <v>0</v>
      </c>
      <c r="I23" s="34">
        <f ca="1">(H23/H125)*100</f>
        <v>0</v>
      </c>
      <c r="J23" s="34">
        <f ca="1">IF(H23=0,0,-1*((H23/B16)*(LN(H23/B16))))</f>
        <v>0</v>
      </c>
      <c r="K23" s="50">
        <f ca="1">IF(H23=0,0,((H23/B16)^2))</f>
        <v>0</v>
      </c>
    </row>
    <row r="24" spans="1:14" x14ac:dyDescent="0.25">
      <c r="A24" s="44" t="s">
        <v>454</v>
      </c>
      <c r="B24" s="37">
        <f ca="1">COUNTIF(OFFSET('2023 FR_raw'!C2,0,0,D9-B9+1,1), "DC")</f>
        <v>0</v>
      </c>
      <c r="C24" s="38">
        <f ca="1">(B24/H125)*100</f>
        <v>0</v>
      </c>
      <c r="D24" s="38">
        <f ca="1">SUM(J114:J114)</f>
        <v>0</v>
      </c>
      <c r="E24" s="49">
        <f ca="1">1-SUM(K114:K114)</f>
        <v>1</v>
      </c>
      <c r="G24" s="45" t="s">
        <v>220</v>
      </c>
      <c r="H24">
        <f ca="1">COUNTIF(OFFSET('2023 FR_raw'!A2,0,0,D9-B9+1,1),"AT")</f>
        <v>0</v>
      </c>
      <c r="I24" s="34">
        <f ca="1">(H24/H125)*100</f>
        <v>0</v>
      </c>
      <c r="J24" s="34">
        <f ca="1">IF(H24=0,0,-1*((H24/B16)*(LN(H24/B16))))</f>
        <v>0</v>
      </c>
      <c r="K24" s="50">
        <f ca="1">IF(H24=0,0,((H24/B16)^2))</f>
        <v>0</v>
      </c>
    </row>
    <row r="25" spans="1:14" x14ac:dyDescent="0.25">
      <c r="A25" s="45" t="s">
        <v>455</v>
      </c>
      <c r="B25">
        <f ca="1">COUNTIF(OFFSET('2023 FR_raw'!C2,0,0,D9-B9+1,1), "SPR")</f>
        <v>805</v>
      </c>
      <c r="C25" s="34">
        <f ca="1">(B25/H125)*100</f>
        <v>45.224719101123597</v>
      </c>
      <c r="D25" s="34">
        <f ca="1">SUM(J116:J118)</f>
        <v>0.45050016568634799</v>
      </c>
      <c r="E25" s="50">
        <f ca="1">1-SUM(K116:K118)</f>
        <v>0.23686740480691337</v>
      </c>
      <c r="G25" s="45" t="s">
        <v>222</v>
      </c>
      <c r="H25">
        <f ca="1">COUNTIF(OFFSET('2023 FR_raw'!A2,0,0,D9-B9+1,1),"AU")</f>
        <v>0</v>
      </c>
      <c r="I25" s="34">
        <f ca="1">(H25/H125)*100</f>
        <v>0</v>
      </c>
      <c r="J25" s="34">
        <f ca="1">IF(H25=0,0,-1*((H25/B16)*(LN(H25/B16))))</f>
        <v>0</v>
      </c>
      <c r="K25" s="50">
        <f ca="1">IF(H25=0,0,((H25/B16)^2))</f>
        <v>0</v>
      </c>
    </row>
    <row r="26" spans="1:14" x14ac:dyDescent="0.25">
      <c r="A26" s="44" t="s">
        <v>456</v>
      </c>
      <c r="B26" s="37">
        <f ca="1">COUNTIF(OFFSET('2023 FR_raw'!C2,0,0,D9-B9+1,1), "U")</f>
        <v>5</v>
      </c>
      <c r="C26" s="38">
        <f ca="1">(B26/H125)*100</f>
        <v>0.2808988764044944</v>
      </c>
      <c r="D26" s="38">
        <f ca="1">SUM(J120:J120)</f>
        <v>0</v>
      </c>
      <c r="E26" s="49">
        <f ca="1">1-SUM(K120:K120)</f>
        <v>0</v>
      </c>
      <c r="G26" s="45" t="s">
        <v>224</v>
      </c>
      <c r="H26">
        <f ca="1">COUNTIF(OFFSET('2023 FR_raw'!A2,0,0,D9-B9+1,1),"CB")</f>
        <v>0</v>
      </c>
      <c r="I26" s="34">
        <f ca="1">(H26/H125)*100</f>
        <v>0</v>
      </c>
      <c r="J26" s="34">
        <f ca="1">IF(H26=0,0,-1*((H26/B16)*(LN(H26/B16))))</f>
        <v>0</v>
      </c>
      <c r="K26" s="50">
        <f ca="1">IF(H26=0,0,((H26/B16)^2))</f>
        <v>0</v>
      </c>
    </row>
    <row r="27" spans="1:14" x14ac:dyDescent="0.25">
      <c r="A27" s="45" t="s">
        <v>457</v>
      </c>
      <c r="B27">
        <f ca="1">COUNTIF(OFFSET('2023 FR_raw'!C2,0,0,D9-B9+1,1), "TWS")</f>
        <v>116</v>
      </c>
      <c r="C27" s="34">
        <f ca="1">(B27/B28)*100</f>
        <v>6.1181434599156121</v>
      </c>
      <c r="E27" s="51"/>
      <c r="G27" s="45" t="s">
        <v>226</v>
      </c>
      <c r="H27">
        <f ca="1">COUNTIF(OFFSET('2023 FR_raw'!A2,0,0,D9-B9+1,1),"CN")</f>
        <v>0</v>
      </c>
      <c r="I27" s="34">
        <f ca="1">(H27/H125)*100</f>
        <v>0</v>
      </c>
      <c r="J27" s="34">
        <f ca="1">IF(H27=0,0,-1*((H27/B16)*(LN(H27/B16))))</f>
        <v>0</v>
      </c>
      <c r="K27" s="50">
        <f ca="1">IF(H27=0,0,((H27/B16)^2))</f>
        <v>0</v>
      </c>
    </row>
    <row r="28" spans="1:14" x14ac:dyDescent="0.25">
      <c r="A28" s="46" t="s">
        <v>458</v>
      </c>
      <c r="B28" s="33">
        <f ca="1">SUM(B16:B27)</f>
        <v>1896</v>
      </c>
      <c r="C28" s="39">
        <f ca="1">SUM(C16:C27)-C27</f>
        <v>100</v>
      </c>
      <c r="E28" s="51"/>
      <c r="G28" s="45" t="s">
        <v>228</v>
      </c>
      <c r="H28">
        <f ca="1">COUNTIF(OFFSET('2023 FR_raw'!A2,0,0,D9-B9+1,1),"CORAL")</f>
        <v>0</v>
      </c>
      <c r="I28" s="34">
        <f ca="1">(H28/H125)*100</f>
        <v>0</v>
      </c>
      <c r="J28" s="34">
        <f ca="1">IF(H28=0,0,-1*((H28/B16)*(LN(H28/B16))))</f>
        <v>0</v>
      </c>
      <c r="K28" s="50">
        <f ca="1">IF(H28=0,0,((H28/B16)^2))</f>
        <v>0</v>
      </c>
    </row>
    <row r="29" spans="1:14" x14ac:dyDescent="0.25">
      <c r="A29" s="45"/>
      <c r="E29" s="51"/>
      <c r="G29" s="45" t="s">
        <v>230</v>
      </c>
      <c r="H29">
        <f ca="1">COUNTIF(OFFSET('2023 FR_raw'!A2,0,0,D9-B9+1,1),"CORJU")</f>
        <v>0</v>
      </c>
      <c r="I29" s="34">
        <f ca="1">(H29/H125)*100</f>
        <v>0</v>
      </c>
      <c r="J29" s="34">
        <f ca="1">IF(H29=0,0,-1*((H29/B16)*(LN(H29/B16))))</f>
        <v>0</v>
      </c>
      <c r="K29" s="50">
        <f ca="1">IF(H29=0,0,((H29/B16)^2))</f>
        <v>0</v>
      </c>
    </row>
    <row r="30" spans="1:14" x14ac:dyDescent="0.25">
      <c r="A30" s="46" t="s">
        <v>459</v>
      </c>
      <c r="E30" s="51"/>
      <c r="G30" s="45" t="s">
        <v>232</v>
      </c>
      <c r="H30">
        <f ca="1">COUNTIF(OFFSET('2023 FR_raw'!A2,0,0,D9-B9+1,1),"DCY")</f>
        <v>0</v>
      </c>
      <c r="I30" s="34">
        <f ca="1">(H30/H125)*100</f>
        <v>0</v>
      </c>
      <c r="J30" s="34">
        <f ca="1">IF(H30=0,0,-1*((H30/B16)*(LN(H30/B16))))</f>
        <v>0</v>
      </c>
      <c r="K30" s="50">
        <f ca="1">IF(H30=0,0,((H30/B16)^2))</f>
        <v>0</v>
      </c>
    </row>
    <row r="31" spans="1:14" x14ac:dyDescent="0.25">
      <c r="A31" s="44" t="s">
        <v>460</v>
      </c>
      <c r="B31" s="37">
        <f t="array" aca="1" ref="B31" ca="1">SUM((OFFSET('2023 FR_raw'!B2,0,0,D9-B9+1,1)="ASP") * (OFFSET('2023 FR_raw'!C2,0,0,D9-B9+1,1)&lt;&gt;"TWS"))</f>
        <v>0</v>
      </c>
      <c r="C31" s="38">
        <f ca="1">(B31/H125)*100</f>
        <v>0</v>
      </c>
      <c r="D31" s="37"/>
      <c r="E31" s="52"/>
      <c r="G31" s="45" t="s">
        <v>234</v>
      </c>
      <c r="H31">
        <f ca="1">COUNTIF(OFFSET('2023 FR_raw'!A2,0,0,D9-B9+1,1),"DST")</f>
        <v>0</v>
      </c>
      <c r="I31" s="34">
        <f ca="1">(H31/H125)*100</f>
        <v>0</v>
      </c>
      <c r="J31" s="34">
        <f ca="1">IF(H31=0,0,-1*((H31/B16)*(LN(H31/B16))))</f>
        <v>0</v>
      </c>
      <c r="K31" s="50">
        <f ca="1">IF(H31=0,0,((H31/B16)^2))</f>
        <v>0</v>
      </c>
    </row>
    <row r="32" spans="1:14" x14ac:dyDescent="0.25">
      <c r="A32" s="45" t="s">
        <v>461</v>
      </c>
      <c r="B32">
        <f t="array" aca="1" ref="B32" ca="1">SUM((OFFSET('2023 FR_raw'!B2,0,0,D9-B9+1,1)="BBD") * (OFFSET('2023 FR_raw'!C2,0,0,D9-B9+1,1)&lt;&gt;"TWS"))</f>
        <v>0</v>
      </c>
      <c r="C32" s="34">
        <f ca="1">(B32/H125)*100</f>
        <v>0</v>
      </c>
      <c r="E32" s="51"/>
      <c r="G32" s="45" t="s">
        <v>236</v>
      </c>
      <c r="H32">
        <f ca="1">COUNTIF(OFFSET('2023 FR_raw'!A2,0,0,D9-B9+1,1),"DSO")</f>
        <v>0</v>
      </c>
      <c r="I32" s="34">
        <f ca="1">(H32/H125)*100</f>
        <v>0</v>
      </c>
      <c r="J32" s="34">
        <f ca="1">IF(H32=0,0,-1*((H32/B16)*(LN(H32/B16))))</f>
        <v>0</v>
      </c>
      <c r="K32" s="50">
        <f ca="1">IF(H32=0,0,((H32/B16)^2))</f>
        <v>0</v>
      </c>
    </row>
    <row r="33" spans="1:11" x14ac:dyDescent="0.25">
      <c r="A33" s="44" t="s">
        <v>462</v>
      </c>
      <c r="B33" s="37">
        <f t="array" aca="1" ref="B33" ca="1">SUM((OFFSET('2023 FR_raw'!B2,0,0,D9-B9+1,1)="BL") * (OFFSET('2023 FR_raw'!C2,0,0,D9-B9+1,1)&lt;&gt;"TWS"))</f>
        <v>1</v>
      </c>
      <c r="C33" s="38">
        <f ca="1">(B33/H125)*100</f>
        <v>5.6179775280898882E-2</v>
      </c>
      <c r="D33" s="37"/>
      <c r="E33" s="52"/>
      <c r="G33" s="45" t="s">
        <v>238</v>
      </c>
      <c r="H33">
        <f ca="1">COUNTIF(OFFSET('2023 FR_raw'!A2,0,0,D9-B9+1,1),"DC")</f>
        <v>0</v>
      </c>
      <c r="I33" s="34">
        <f ca="1">(H33/H125)*100</f>
        <v>0</v>
      </c>
      <c r="J33" s="34">
        <f ca="1">IF(H33=0,0,-1*((H33/B16)*(LN(H33/B16))))</f>
        <v>0</v>
      </c>
      <c r="K33" s="50">
        <f ca="1">IF(H33=0,0,((H33/B16)^2))</f>
        <v>0</v>
      </c>
    </row>
    <row r="34" spans="1:11" x14ac:dyDescent="0.25">
      <c r="A34" s="45" t="s">
        <v>463</v>
      </c>
      <c r="B34">
        <f t="array" aca="1" ref="B34" ca="1">SUM((OFFSET('2023 FR_raw'!B2,0,0,D9-B9+1,1)="OD") * (OFFSET('2023 FR_raw'!C2,0,0,D9-B9+1,1)&lt;&gt;"TWS"))</f>
        <v>0</v>
      </c>
      <c r="C34" s="34">
        <f ca="1">(B34/H125)*100</f>
        <v>0</v>
      </c>
      <c r="E34" s="51"/>
      <c r="G34" s="45" t="s">
        <v>239</v>
      </c>
      <c r="H34">
        <f ca="1">COUNTIF(OFFSET('2023 FR_raw'!A2,0,0,D9-B9+1,1),"DL")</f>
        <v>0</v>
      </c>
      <c r="I34" s="34">
        <f ca="1">(H34/H125)*100</f>
        <v>0</v>
      </c>
      <c r="J34" s="34">
        <f ca="1">IF(H34=0,0,-1*((H34/B16)*(LN(H34/B16))))</f>
        <v>0</v>
      </c>
      <c r="K34" s="50">
        <f ca="1">IF(H34=0,0,((H34/B16)^2))</f>
        <v>0</v>
      </c>
    </row>
    <row r="35" spans="1:11" x14ac:dyDescent="0.25">
      <c r="A35" s="44" t="s">
        <v>464</v>
      </c>
      <c r="B35" s="37">
        <f t="array" aca="1" ref="B35" ca="1">SUM((OFFSET('2023 FR_raw'!B2,0,0,D9-B9+1,1)="PLA") * (OFFSET('2023 FR_raw'!C2,0,0,D9-B9+1,1)&lt;&gt;"TWS"))</f>
        <v>0</v>
      </c>
      <c r="C35" s="38">
        <f ca="1">(B35/H125)*100</f>
        <v>0</v>
      </c>
      <c r="D35" s="37"/>
      <c r="E35" s="52"/>
      <c r="G35" s="45" t="s">
        <v>241</v>
      </c>
      <c r="H35">
        <f ca="1">COUNTIF(OFFSET('2023 FR_raw'!A2,0,0,D9-B9+1,1),"DS")</f>
        <v>3</v>
      </c>
      <c r="I35" s="34">
        <f ca="1">(H35/H125)*100</f>
        <v>0.16853932584269662</v>
      </c>
      <c r="J35" s="34">
        <f ca="1">IF(H35=0,0,-1*((H35/B16)*(LN(H35/B16))))</f>
        <v>0.2544316243440109</v>
      </c>
      <c r="K35" s="50">
        <f ca="1">IF(H35=0,0,((H35/B16)^2))</f>
        <v>1.44E-2</v>
      </c>
    </row>
    <row r="36" spans="1:11" x14ac:dyDescent="0.25">
      <c r="A36" s="45" t="s">
        <v>465</v>
      </c>
      <c r="B36">
        <f t="array" aca="1" ref="B36" ca="1">SUM((OFFSET('2023 FR_raw'!B2,0,0,D9-B9+1,1)="WBD") * (OFFSET('2023 FR_raw'!C2,0,0,D9-B9+1,1)&lt;&gt;"TWS"))</f>
        <v>0</v>
      </c>
      <c r="C36" s="34">
        <f ca="1">(B36/H125)*100</f>
        <v>0</v>
      </c>
      <c r="E36" s="51"/>
      <c r="G36" s="45" t="s">
        <v>242</v>
      </c>
      <c r="H36">
        <f ca="1">COUNTIF(OFFSET('2023 FR_raw'!A2,0,0,D9-B9+1,1),"EF")</f>
        <v>0</v>
      </c>
      <c r="I36" s="34">
        <f ca="1">(H36/H125)*100</f>
        <v>0</v>
      </c>
      <c r="J36" s="34">
        <f ca="1">IF(H36=0,0,-1*((H36/B16)*(LN(H36/B16))))</f>
        <v>0</v>
      </c>
      <c r="K36" s="50">
        <f ca="1">IF(H36=0,0,((H36/B16)^2))</f>
        <v>0</v>
      </c>
    </row>
    <row r="37" spans="1:11" x14ac:dyDescent="0.25">
      <c r="A37" s="44" t="s">
        <v>466</v>
      </c>
      <c r="B37" s="37">
        <f t="array" aca="1" ref="B37" ca="1">SUM((OFFSET('2023 FR_raw'!B2,0,0,D9-B9+1,1)="YBD") * (OFFSET('2023 FR_raw'!C2,0,0,D9-B9+1,1)&lt;&gt;"TWS"))</f>
        <v>0</v>
      </c>
      <c r="C37" s="38">
        <f ca="1">(B37/H125)*100</f>
        <v>0</v>
      </c>
      <c r="D37" s="37"/>
      <c r="E37" s="52"/>
      <c r="G37" s="45" t="s">
        <v>244</v>
      </c>
      <c r="H37">
        <f ca="1">COUNTIF(OFFSET('2023 FR_raw'!A2,0,0,D9-B9+1,1),"FF")</f>
        <v>0</v>
      </c>
      <c r="I37" s="34">
        <f ca="1">(H37/H125)*100</f>
        <v>0</v>
      </c>
      <c r="J37" s="34">
        <f ca="1">IF(H37=0,0,-1*((H37/B16)*(LN(H37/B16))))</f>
        <v>0</v>
      </c>
      <c r="K37" s="50">
        <f ca="1">IF(H37=0,0,((H37/B16)^2))</f>
        <v>0</v>
      </c>
    </row>
    <row r="38" spans="1:11" x14ac:dyDescent="0.25">
      <c r="A38" s="46" t="s">
        <v>467</v>
      </c>
      <c r="E38" s="51"/>
      <c r="G38" s="45" t="s">
        <v>246</v>
      </c>
      <c r="H38">
        <f ca="1">COUNTIF(OFFSET('2023 FR_raw'!A2,0,0,D9-B9+1,1),"IS")</f>
        <v>0</v>
      </c>
      <c r="I38" s="34">
        <f ca="1">(H38/H125)*100</f>
        <v>0</v>
      </c>
      <c r="J38" s="34">
        <f ca="1">IF(H38=0,0,-1*((H38/B16)*(LN(H38/B16))))</f>
        <v>0</v>
      </c>
      <c r="K38" s="50">
        <f ca="1">IF(H38=0,0,((H38/B16)^2))</f>
        <v>0</v>
      </c>
    </row>
    <row r="39" spans="1:11" x14ac:dyDescent="0.25">
      <c r="A39" s="44" t="s">
        <v>460</v>
      </c>
      <c r="B39" s="37">
        <f ca="1">SUMPRODUCT( (OFFSET('2023 FR_raw'!B2,0,0,D9-B9+1,1)="ASP")*( OFFSET('2023 FR_raw'!C2,0,0,D9-B9+1,1)="C"))</f>
        <v>0</v>
      </c>
      <c r="C39" s="38">
        <f ca="1">IF(B16=0,0,(B39/B16)*100)</f>
        <v>0</v>
      </c>
      <c r="D39" s="37"/>
      <c r="E39" s="52"/>
      <c r="G39" s="45" t="s">
        <v>248</v>
      </c>
      <c r="H39">
        <f ca="1">COUNTIF(OFFSET('2023 FR_raw'!A2,0,0,D9-B9+1,1),"LC")</f>
        <v>0</v>
      </c>
      <c r="I39" s="34">
        <f ca="1">(H39/H125)*100</f>
        <v>0</v>
      </c>
      <c r="J39" s="34">
        <f ca="1">IF(H39=0,0,-1*((H39/B16)*(LN(H39/B16))))</f>
        <v>0</v>
      </c>
      <c r="K39" s="50">
        <f ca="1">IF(H39=0,0,((H39/B16)^2))</f>
        <v>0</v>
      </c>
    </row>
    <row r="40" spans="1:11" x14ac:dyDescent="0.25">
      <c r="A40" s="45" t="s">
        <v>461</v>
      </c>
      <c r="B40">
        <f ca="1">SUMPRODUCT( (OFFSET('2023 FR_raw'!B2,0,0,D9-B9+1,1)="BBD")*( OFFSET('2023 FR_raw'!C2,0,0,D9-B9+1,1)="C"))</f>
        <v>0</v>
      </c>
      <c r="C40" s="34">
        <f ca="1">IF(B16=0,0,(B40/B16)*100)</f>
        <v>0</v>
      </c>
      <c r="E40" s="51"/>
      <c r="G40" s="45" t="s">
        <v>250</v>
      </c>
      <c r="H40">
        <f ca="1">COUNTIF(OFFSET('2023 FR_raw'!A2,0,0,D9-B9+1,1),"MD")</f>
        <v>0</v>
      </c>
      <c r="I40" s="34">
        <f ca="1">(H40/H125)*100</f>
        <v>0</v>
      </c>
      <c r="J40" s="34">
        <f ca="1">IF(H40=0,0,-1*((H40/B16)*(LN(H40/B16))))</f>
        <v>0</v>
      </c>
      <c r="K40" s="50">
        <f ca="1">IF(H40=0,0,((H40/B16)^2))</f>
        <v>0</v>
      </c>
    </row>
    <row r="41" spans="1:11" x14ac:dyDescent="0.25">
      <c r="A41" s="44" t="s">
        <v>462</v>
      </c>
      <c r="B41" s="37">
        <f ca="1">SUMPRODUCT( (OFFSET('2023 FR_raw'!B2,0,0,D9-B9+1,1)="BL")*( OFFSET('2023 FR_raw'!C2,0,0,D9-B9+1,1)="C"))</f>
        <v>1</v>
      </c>
      <c r="C41" s="38">
        <f ca="1">IF(B16=0,0,(B41/B16)*100)</f>
        <v>4</v>
      </c>
      <c r="D41" s="37"/>
      <c r="E41" s="52"/>
      <c r="G41" s="45" t="s">
        <v>252</v>
      </c>
      <c r="H41">
        <f ca="1">COUNTIF(OFFSET('2023 FR_raw'!A2,0,0,D9-B9+1,1),"MM")</f>
        <v>0</v>
      </c>
      <c r="I41" s="34">
        <f ca="1">(H41/H125)*100</f>
        <v>0</v>
      </c>
      <c r="J41" s="34">
        <f ca="1">IF(H41=0,0,-1*((H41/B16)*(LN(H41/B16))))</f>
        <v>0</v>
      </c>
      <c r="K41" s="50">
        <f ca="1">IF(H41=0,0,((H41/B16)^2))</f>
        <v>0</v>
      </c>
    </row>
    <row r="42" spans="1:11" x14ac:dyDescent="0.25">
      <c r="A42" s="45" t="s">
        <v>463</v>
      </c>
      <c r="B42">
        <f ca="1">SUMPRODUCT( (OFFSET('2023 FR_raw'!B2,0,0,D9-B9+1,1)="OD")*( OFFSET('2023 FR_raw'!C2,0,0,D9-B9+1,1)="C"))</f>
        <v>0</v>
      </c>
      <c r="C42" s="34">
        <f ca="1">IF(B16=0,0,(B42/B16)*100)</f>
        <v>0</v>
      </c>
      <c r="E42" s="51"/>
      <c r="G42" s="45" t="s">
        <v>254</v>
      </c>
      <c r="H42">
        <f ca="1">COUNTIF(OFFSET('2023 FR_raw'!A2,0,0,D9-B9+1,1),"MAR")</f>
        <v>0</v>
      </c>
      <c r="I42" s="34">
        <f ca="1">(H42/H125)*100</f>
        <v>0</v>
      </c>
      <c r="J42" s="34">
        <f ca="1">IF(H42=0,0,-1*((H42/B16)*(LN(H42/B16))))</f>
        <v>0</v>
      </c>
      <c r="K42" s="50">
        <f ca="1">IF(H42=0,0,((H42/B16)^2))</f>
        <v>0</v>
      </c>
    </row>
    <row r="43" spans="1:11" x14ac:dyDescent="0.25">
      <c r="A43" s="44" t="s">
        <v>464</v>
      </c>
      <c r="B43" s="37">
        <f ca="1">SUMPRODUCT( (OFFSET('2023 FR_raw'!B2,0,0,D9-B9+1,1)="PLA")*( OFFSET('2023 FR_raw'!C2,0,0,D9-B9+1,1)="C"))</f>
        <v>0</v>
      </c>
      <c r="C43" s="38">
        <f ca="1">IF(B16=0,0,(B43/B16)*100)</f>
        <v>0</v>
      </c>
      <c r="D43" s="37"/>
      <c r="E43" s="52"/>
      <c r="G43" s="45" t="s">
        <v>256</v>
      </c>
      <c r="H43">
        <f ca="1">COUNTIF(OFFSET('2023 FR_raw'!A2,0,0,D9-B9+1,1),"MME")</f>
        <v>0</v>
      </c>
      <c r="I43" s="34">
        <f ca="1">(H43/H125)*100</f>
        <v>0</v>
      </c>
      <c r="J43" s="34">
        <f ca="1">IF(H43=0,0,-1*((H43/B16)*(LN(H43/B16))))</f>
        <v>0</v>
      </c>
      <c r="K43" s="50">
        <f ca="1">IF(H43=0,0,((H43/B16)^2))</f>
        <v>0</v>
      </c>
    </row>
    <row r="44" spans="1:11" x14ac:dyDescent="0.25">
      <c r="A44" s="45" t="s">
        <v>465</v>
      </c>
      <c r="B44">
        <f ca="1">SUMPRODUCT( (OFFSET('2023 FR_raw'!B2,0,0,D9-B9+1,1)="WBD")*( OFFSET('2023 FR_raw'!C2,0,0,D9-B9+1,1)="C"))</f>
        <v>0</v>
      </c>
      <c r="C44" s="34">
        <f ca="1">IF(B16=0,0,(B44/B16)*100)</f>
        <v>0</v>
      </c>
      <c r="E44" s="51"/>
      <c r="G44" s="45" t="s">
        <v>258</v>
      </c>
      <c r="H44">
        <f ca="1">COUNTIF(OFFSET('2023 FR_raw'!A2,0,0,D9-B9+1,1),"MILA")</f>
        <v>3</v>
      </c>
      <c r="I44" s="34">
        <f ca="1">(H44/H125)*100</f>
        <v>0.16853932584269662</v>
      </c>
      <c r="J44" s="34">
        <f ca="1">IF(H44=0,0,-1*((H44/B16)*(LN(H44/B16))))</f>
        <v>0.2544316243440109</v>
      </c>
      <c r="K44" s="50">
        <f ca="1">IF(H44=0,0,((H44/B16)^2))</f>
        <v>1.44E-2</v>
      </c>
    </row>
    <row r="45" spans="1:11" ht="15.75" thickBot="1" x14ac:dyDescent="0.3">
      <c r="A45" s="47" t="s">
        <v>466</v>
      </c>
      <c r="B45" s="41">
        <f ca="1">SUMPRODUCT( (OFFSET('2023 FR_raw'!B2,0,0,D9-B9+1,1)="YBD")*( OFFSET('2023 FR_raw'!C2,0,0,D9-B9+1,1)="C"))</f>
        <v>0</v>
      </c>
      <c r="C45" s="42">
        <f ca="1">IF(B16=0,0,(B45/B16)*100)</f>
        <v>0</v>
      </c>
      <c r="D45" s="41"/>
      <c r="E45" s="53"/>
      <c r="G45" s="45" t="s">
        <v>259</v>
      </c>
      <c r="H45">
        <f ca="1">COUNTIF(OFFSET('2023 FR_raw'!A2,0,0,D9-B9+1,1),"MILC")</f>
        <v>1</v>
      </c>
      <c r="I45" s="34">
        <f ca="1">(H45/H125)*100</f>
        <v>5.6179775280898882E-2</v>
      </c>
      <c r="J45" s="34">
        <f ca="1">IF(H45=0,0,-1*((H45/B16)*(LN(H45/B16))))</f>
        <v>0.12875503299472801</v>
      </c>
      <c r="K45" s="50">
        <f ca="1">IF(H45=0,0,((H45/B16)^2))</f>
        <v>1.6000000000000001E-3</v>
      </c>
    </row>
    <row r="46" spans="1:11" ht="15.75" thickTop="1" x14ac:dyDescent="0.25">
      <c r="G46" s="45" t="s">
        <v>260</v>
      </c>
      <c r="H46">
        <f ca="1">COUNTIF(OFFSET('2023 FR_raw'!A2,0,0,D9-B9+1,1),"MILS")</f>
        <v>2</v>
      </c>
      <c r="I46" s="34">
        <f ca="1">(H46/H125)*100</f>
        <v>0.11235955056179776</v>
      </c>
      <c r="J46" s="34">
        <f ca="1">IF(H46=0,0,-1*((H46/B16)*(LN(H46/B16))))</f>
        <v>0.20205829154466046</v>
      </c>
      <c r="K46" s="50">
        <f ca="1">IF(H46=0,0,((H46/B16)^2))</f>
        <v>6.4000000000000003E-3</v>
      </c>
    </row>
    <row r="47" spans="1:11" x14ac:dyDescent="0.25">
      <c r="G47" s="45" t="s">
        <v>261</v>
      </c>
      <c r="H47">
        <f ca="1">COUNTIF(OFFSET('2023 FR_raw'!A2,0,0,D9-B9+1,1),"MA")</f>
        <v>0</v>
      </c>
      <c r="I47" s="34">
        <f ca="1">(H47/H125)*100</f>
        <v>0</v>
      </c>
      <c r="J47" s="34">
        <f ca="1">IF(H47=0,0,-1*((H47/B16)*(LN(H47/B16))))</f>
        <v>0</v>
      </c>
      <c r="K47" s="50">
        <f ca="1">IF(H47=0,0,((H47/B16)^2))</f>
        <v>0</v>
      </c>
    </row>
    <row r="48" spans="1:11" x14ac:dyDescent="0.25">
      <c r="G48" s="45" t="s">
        <v>262</v>
      </c>
      <c r="H48">
        <f ca="1">COUNTIF(OFFSET('2023 FR_raw'!A2,0,0,D9-B9+1,1),"MC")</f>
        <v>1</v>
      </c>
      <c r="I48" s="34">
        <f ca="1">(H48/H125)*100</f>
        <v>5.6179775280898882E-2</v>
      </c>
      <c r="J48" s="34">
        <f ca="1">IF(H48=0,0,-1*((H48/B16)*(LN(H48/B16))))</f>
        <v>0.12875503299472801</v>
      </c>
      <c r="K48" s="50">
        <f ca="1">IF(H48=0,0,((H48/B16)^2))</f>
        <v>1.6000000000000001E-3</v>
      </c>
    </row>
    <row r="49" spans="7:11" x14ac:dyDescent="0.25">
      <c r="G49" s="45" t="s">
        <v>263</v>
      </c>
      <c r="H49">
        <f ca="1">COUNTIF(OFFSET('2023 FR_raw'!A2,0,0,D9-B9+1,1),"MFAV")</f>
        <v>0</v>
      </c>
      <c r="I49" s="34">
        <f ca="1">(H49/H125)*100</f>
        <v>0</v>
      </c>
      <c r="J49" s="34">
        <f ca="1">IF(H49=0,0,-1*((H49/B16)*(LN(H49/B16))))</f>
        <v>0</v>
      </c>
      <c r="K49" s="50">
        <f ca="1">IF(H49=0,0,((H49/B16)^2))</f>
        <v>0</v>
      </c>
    </row>
    <row r="50" spans="7:11" x14ac:dyDescent="0.25">
      <c r="G50" s="45" t="s">
        <v>265</v>
      </c>
      <c r="H50">
        <f ca="1">COUNTIF(OFFSET('2023 FR_raw'!A2,0,0,D9-B9+1,1),"MFRN")</f>
        <v>0</v>
      </c>
      <c r="I50" s="34">
        <f ca="1">(H50/H125)*100</f>
        <v>0</v>
      </c>
      <c r="J50" s="34">
        <f ca="1">IF(H50=0,0,-1*((H50/B16)*(LN(H50/B16))))</f>
        <v>0</v>
      </c>
      <c r="K50" s="50">
        <f ca="1">IF(H50=0,0,((H50/B16)^2))</f>
        <v>0</v>
      </c>
    </row>
    <row r="51" spans="7:11" x14ac:dyDescent="0.25">
      <c r="G51" s="45" t="s">
        <v>267</v>
      </c>
      <c r="H51">
        <f ca="1">COUNTIF(OFFSET('2023 FR_raw'!A2,0,0,D9-B9+1,1),"MAN")</f>
        <v>0</v>
      </c>
      <c r="I51" s="34">
        <f ca="1">(H51/H125)*100</f>
        <v>0</v>
      </c>
      <c r="J51" s="34">
        <f ca="1">IF(H51=0,0,-1*((H51/B16)*(LN(H51/B16))))</f>
        <v>0</v>
      </c>
      <c r="K51" s="50">
        <f ca="1">IF(H51=0,0,((H51/B16)^2))</f>
        <v>0</v>
      </c>
    </row>
    <row r="52" spans="7:11" x14ac:dyDescent="0.25">
      <c r="G52" s="45" t="s">
        <v>269</v>
      </c>
      <c r="H52">
        <f ca="1">COUNTIF(OFFSET('2023 FR_raw'!A2,0,0,D9-B9+1,1),"MAL")</f>
        <v>0</v>
      </c>
      <c r="I52" s="34">
        <f ca="1">(H52/H125)*100</f>
        <v>0</v>
      </c>
      <c r="J52" s="34">
        <f ca="1">IF(H52=0,0,-1*((H52/B16)*(LN(H52/B16))))</f>
        <v>0</v>
      </c>
      <c r="K52" s="50">
        <f ca="1">IF(H52=0,0,((H52/B16)^2))</f>
        <v>0</v>
      </c>
    </row>
    <row r="53" spans="7:11" x14ac:dyDescent="0.25">
      <c r="G53" s="45" t="s">
        <v>271</v>
      </c>
      <c r="H53">
        <f ca="1">COUNTIF(OFFSET('2023 FR_raw'!A2,0,0,D9-B9+1,1),"MDA")</f>
        <v>0</v>
      </c>
      <c r="I53" s="34">
        <f ca="1">(H53/H125)*100</f>
        <v>0</v>
      </c>
      <c r="J53" s="34">
        <f ca="1">IF(H53=0,0,-1*((H53/B16)*(LN(H53/B16))))</f>
        <v>0</v>
      </c>
      <c r="K53" s="50">
        <f ca="1">IF(H53=0,0,((H53/B16)^2))</f>
        <v>0</v>
      </c>
    </row>
    <row r="54" spans="7:11" x14ac:dyDescent="0.25">
      <c r="G54" s="45" t="s">
        <v>273</v>
      </c>
      <c r="H54">
        <f ca="1">COUNTIF(OFFSET('2023 FR_raw'!A2,0,0,D9-B9+1,1),"MF")</f>
        <v>0</v>
      </c>
      <c r="I54" s="34">
        <f ca="1">(H54/H125)*100</f>
        <v>0</v>
      </c>
      <c r="J54" s="34">
        <f ca="1">IF(H54=0,0,-1*((H54/B16)*(LN(H54/B16))))</f>
        <v>0</v>
      </c>
      <c r="K54" s="50">
        <f ca="1">IF(H54=0,0,((H54/B16)^2))</f>
        <v>0</v>
      </c>
    </row>
    <row r="55" spans="7:11" x14ac:dyDescent="0.25">
      <c r="G55" s="45" t="s">
        <v>275</v>
      </c>
      <c r="H55">
        <f ca="1">COUNTIF(OFFSET('2023 FR_raw'!A2,0,0,D9-B9+1,1),"ML")</f>
        <v>0</v>
      </c>
      <c r="I55" s="34">
        <f ca="1">(H55/H125)*100</f>
        <v>0</v>
      </c>
      <c r="J55" s="34">
        <f ca="1">IF(H55=0,0,-1*((H55/B16)*(LN(H55/B16))))</f>
        <v>0</v>
      </c>
      <c r="K55" s="50">
        <f ca="1">IF(H55=0,0,((H55/B16)^2))</f>
        <v>0</v>
      </c>
    </row>
    <row r="56" spans="7:11" x14ac:dyDescent="0.25">
      <c r="G56" s="45" t="s">
        <v>277</v>
      </c>
      <c r="H56">
        <f ca="1">COUNTIF(OFFSET('2023 FR_raw'!A2,0,0,D9-B9+1,1),"OD")</f>
        <v>0</v>
      </c>
      <c r="I56" s="34">
        <f ca="1">(H56/H125)*100</f>
        <v>0</v>
      </c>
      <c r="J56" s="34">
        <f ca="1">IF(H56=0,0,-1*((H56/B16)*(LN(H56/B16))))</f>
        <v>0</v>
      </c>
      <c r="K56" s="50">
        <f ca="1">IF(H56=0,0,((H56/B16)^2))</f>
        <v>0</v>
      </c>
    </row>
    <row r="57" spans="7:11" x14ac:dyDescent="0.25">
      <c r="G57" s="45" t="s">
        <v>279</v>
      </c>
      <c r="H57">
        <f ca="1">COUNTIF(OFFSET('2023 FR_raw'!A2,0,0,D9-B9+1,1),"PA")</f>
        <v>1</v>
      </c>
      <c r="I57" s="34">
        <f ca="1">(H57/H125)*100</f>
        <v>5.6179775280898882E-2</v>
      </c>
      <c r="J57" s="34">
        <f ca="1">IF(H57=0,0,-1*((H57/B16)*(LN(H57/B16))))</f>
        <v>0.12875503299472801</v>
      </c>
      <c r="K57" s="50">
        <f ca="1">IF(H57=0,0,((H57/B16)^2))</f>
        <v>1.6000000000000001E-3</v>
      </c>
    </row>
    <row r="58" spans="7:11" x14ac:dyDescent="0.25">
      <c r="G58" s="45" t="s">
        <v>280</v>
      </c>
      <c r="H58">
        <f ca="1">COUNTIF(OFFSET('2023 FR_raw'!A2,0,0,D9-B9+1,1),"PB")</f>
        <v>0</v>
      </c>
      <c r="I58" s="34">
        <f ca="1">(H58/H125)*100</f>
        <v>0</v>
      </c>
      <c r="J58" s="34">
        <f ca="1">IF(H58=0,0,-1*((H58/B16)*(LN(H58/B16))))</f>
        <v>0</v>
      </c>
      <c r="K58" s="50">
        <f ca="1">IF(H58=0,0,((H58/B16)^2))</f>
        <v>0</v>
      </c>
    </row>
    <row r="59" spans="7:11" x14ac:dyDescent="0.25">
      <c r="G59" s="45" t="s">
        <v>282</v>
      </c>
      <c r="H59">
        <f ca="1">COUNTIF(OFFSET('2023 FR_raw'!A2,0,0,D9-B9+1,1),"PD")</f>
        <v>0</v>
      </c>
      <c r="I59" s="34">
        <f ca="1">(H59/H125)*100</f>
        <v>0</v>
      </c>
      <c r="J59" s="34">
        <f ca="1">IF(H59=0,0,-1*((H59/B16)*(LN(H59/B16))))</f>
        <v>0</v>
      </c>
      <c r="K59" s="50">
        <f ca="1">IF(H59=0,0,((H59/B16)^2))</f>
        <v>0</v>
      </c>
    </row>
    <row r="60" spans="7:11" x14ac:dyDescent="0.25">
      <c r="G60" s="45" t="s">
        <v>284</v>
      </c>
      <c r="H60">
        <f ca="1">COUNTIF(OFFSET('2023 FR_raw'!A2,0,0,D9-B9+1,1),"PF")</f>
        <v>0</v>
      </c>
      <c r="I60" s="34">
        <f ca="1">(H60/H125)*100</f>
        <v>0</v>
      </c>
      <c r="J60" s="34">
        <f ca="1">IF(H60=0,0,-1*((H60/B16)*(LN(H60/B16))))</f>
        <v>0</v>
      </c>
      <c r="K60" s="50">
        <f ca="1">IF(H60=0,0,((H60/B16)^2))</f>
        <v>0</v>
      </c>
    </row>
    <row r="61" spans="7:11" x14ac:dyDescent="0.25">
      <c r="G61" s="45" t="s">
        <v>286</v>
      </c>
      <c r="H61">
        <f ca="1">COUNTIF(OFFSET('2023 FR_raw'!A2,0,0,D9-B9+1,1),"PP")</f>
        <v>0</v>
      </c>
      <c r="I61" s="34">
        <f ca="1">(H61/H125)*100</f>
        <v>0</v>
      </c>
      <c r="J61" s="34">
        <f ca="1">IF(H61=0,0,-1*((H61/B16)*(LN(H61/B16))))</f>
        <v>0</v>
      </c>
      <c r="K61" s="50">
        <f ca="1">IF(H61=0,0,((H61/B16)^2))</f>
        <v>0</v>
      </c>
    </row>
    <row r="62" spans="7:11" x14ac:dyDescent="0.25">
      <c r="G62" s="45" t="s">
        <v>288</v>
      </c>
      <c r="H62">
        <f ca="1">COUNTIF(OFFSET('2023 FR_raw'!A2,0,0,D9-B9+1,1),"SC")</f>
        <v>0</v>
      </c>
      <c r="I62" s="34">
        <f ca="1">(H62/H125)*100</f>
        <v>0</v>
      </c>
      <c r="J62" s="34">
        <f ca="1">IF(H62=0,0,-1*((H62/B16)*(LN(H62/B16))))</f>
        <v>0</v>
      </c>
      <c r="K62" s="50">
        <f ca="1">IF(H62=0,0,((H62/B16)^2))</f>
        <v>0</v>
      </c>
    </row>
    <row r="63" spans="7:11" x14ac:dyDescent="0.25">
      <c r="G63" s="45" t="s">
        <v>290</v>
      </c>
      <c r="H63">
        <f ca="1">COUNTIF(OFFSET('2023 FR_raw'!A2,0,0,D9-B9+1,1),"SL")</f>
        <v>0</v>
      </c>
      <c r="I63" s="34">
        <f ca="1">(H63/H125)*100</f>
        <v>0</v>
      </c>
      <c r="J63" s="34">
        <f ca="1">IF(H63=0,0,-1*((H63/B16)*(LN(H63/B16))))</f>
        <v>0</v>
      </c>
      <c r="K63" s="50">
        <f ca="1">IF(H63=0,0,((H63/B16)^2))</f>
        <v>0</v>
      </c>
    </row>
    <row r="64" spans="7:11" x14ac:dyDescent="0.25">
      <c r="G64" s="45" t="s">
        <v>292</v>
      </c>
      <c r="H64">
        <f ca="1">COUNTIF(OFFSET('2023 FR_raw'!A2,0,0,D9-B9+1,1),"SR")</f>
        <v>3</v>
      </c>
      <c r="I64" s="34">
        <f ca="1">(H64/H125)*100</f>
        <v>0.16853932584269662</v>
      </c>
      <c r="J64" s="34">
        <f ca="1">IF(H64=0,0,-1*((H64/B16)*(LN(H64/B16))))</f>
        <v>0.2544316243440109</v>
      </c>
      <c r="K64" s="50">
        <f ca="1">IF(H64=0,0,((H64/B16)^2))</f>
        <v>1.44E-2</v>
      </c>
    </row>
    <row r="65" spans="7:11" x14ac:dyDescent="0.25">
      <c r="G65" s="45" t="s">
        <v>293</v>
      </c>
      <c r="H65">
        <f ca="1">COUNTIF(OFFSET('2023 FR_raw'!A2,0,0,D9-B9+1,1),"SS")</f>
        <v>11</v>
      </c>
      <c r="I65" s="34">
        <f ca="1">(H65/H125)*100</f>
        <v>0.6179775280898876</v>
      </c>
      <c r="J65" s="34">
        <f ca="1">IF(H65=0,0,-1*((H65/B16)*(LN(H65/B16))))</f>
        <v>0.36123144291072529</v>
      </c>
      <c r="K65" s="50">
        <f ca="1">IF(H65=0,0,((H65/B16)^2))</f>
        <v>0.19359999999999999</v>
      </c>
    </row>
    <row r="66" spans="7:11" x14ac:dyDescent="0.25">
      <c r="G66" s="45" t="s">
        <v>294</v>
      </c>
      <c r="H66">
        <f ca="1">COUNTIF(OFFSET('2023 FR_raw'!A2,0,0,D9-B9+1,1),"SB")</f>
        <v>0</v>
      </c>
      <c r="I66" s="34">
        <f ca="1">(H66/H125)*100</f>
        <v>0</v>
      </c>
      <c r="J66" s="34">
        <f ca="1">IF(H66=0,0,-1*((H66/B16)*(LN(H66/B16))))</f>
        <v>0</v>
      </c>
      <c r="K66" s="50">
        <f ca="1">IF(H66=0,0,((H66/B16)^2))</f>
        <v>0</v>
      </c>
    </row>
    <row r="67" spans="7:11" x14ac:dyDescent="0.25">
      <c r="G67" s="45" t="s">
        <v>296</v>
      </c>
      <c r="H67">
        <f ca="1">COUNTIF(OFFSET('2023 FR_raw'!A2,0,0,D9-B9+1,1),"SH")</f>
        <v>0</v>
      </c>
      <c r="I67" s="34">
        <f ca="1">(H67/H125)*100</f>
        <v>0</v>
      </c>
      <c r="J67" s="34">
        <f ca="1">IF(H67=0,0,-1*((H67/B16)*(LN(H67/B16))))</f>
        <v>0</v>
      </c>
      <c r="K67" s="50">
        <f ca="1">IF(H67=0,0,((H67/B16)^2))</f>
        <v>0</v>
      </c>
    </row>
    <row r="68" spans="7:11" x14ac:dyDescent="0.25">
      <c r="G68" s="45" t="s">
        <v>298</v>
      </c>
      <c r="H68">
        <f ca="1">COUNTIF(OFFSET('2023 FR_raw'!A2,0,0,D9-B9+1,1),"SM")</f>
        <v>0</v>
      </c>
      <c r="I68" s="34">
        <f ca="1">(H68/H125)*100</f>
        <v>0</v>
      </c>
      <c r="J68" s="34">
        <f ca="1">IF(H68=0,0,-1*((H68/B16)*(LN(H68/B16))))</f>
        <v>0</v>
      </c>
      <c r="K68" s="50">
        <f ca="1">IF(H68=0,0,((H68/B16)^2))</f>
        <v>0</v>
      </c>
    </row>
    <row r="69" spans="7:11" x14ac:dyDescent="0.25">
      <c r="G69" s="45" t="s">
        <v>300</v>
      </c>
      <c r="H69">
        <f ca="1">COUNTIF(OFFSET('2023 FR_raw'!A2,0,0,D9-B9+1,1),"TA")</f>
        <v>0</v>
      </c>
      <c r="I69" s="34">
        <f ca="1">(H69/H125)*100</f>
        <v>0</v>
      </c>
      <c r="J69" s="34">
        <f ca="1">IF(H69=0,0,-1*((H69/B16)*(LN(H69/B16))))</f>
        <v>0</v>
      </c>
      <c r="K69" s="50">
        <f ca="1">IF(H69=0,0,((H69/B16)^2))</f>
        <v>0</v>
      </c>
    </row>
    <row r="70" spans="7:11" x14ac:dyDescent="0.25">
      <c r="G70" s="46" t="s">
        <v>190</v>
      </c>
      <c r="K70" s="51"/>
    </row>
    <row r="71" spans="7:11" x14ac:dyDescent="0.25">
      <c r="G71" s="45" t="s">
        <v>302</v>
      </c>
      <c r="H71">
        <f ca="1">COUNTIF(OFFSET('2023 FR_raw'!A2,0,0,D9-B9+1,1),"BRI")</f>
        <v>0</v>
      </c>
      <c r="I71" s="34">
        <f ca="1">(H71/H125)*100</f>
        <v>0</v>
      </c>
      <c r="J71" s="34">
        <f ca="1">IF(H71=0,0,-1*((H71/B17)*(LN(H71/B17))))</f>
        <v>0</v>
      </c>
      <c r="K71" s="50">
        <f ca="1">IF(H71=0,0,((H71/B17)^2))</f>
        <v>0</v>
      </c>
    </row>
    <row r="72" spans="7:11" x14ac:dyDescent="0.25">
      <c r="G72" s="45" t="s">
        <v>304</v>
      </c>
      <c r="H72">
        <f ca="1">COUNTIF(OFFSET('2023 FR_raw'!A2,0,0,D9-B9+1,1),"ERY")</f>
        <v>0</v>
      </c>
      <c r="I72" s="34">
        <f ca="1">(H72/H125)*100</f>
        <v>0</v>
      </c>
      <c r="J72" s="34">
        <f ca="1">IF(H72=0,0,-1*((H72/B17)*(LN(H72/B17))))</f>
        <v>0</v>
      </c>
      <c r="K72" s="50">
        <f ca="1">IF(H72=0,0,((H72/B17)^2))</f>
        <v>0</v>
      </c>
    </row>
    <row r="73" spans="7:11" x14ac:dyDescent="0.25">
      <c r="G73" s="45" t="s">
        <v>306</v>
      </c>
      <c r="H73">
        <f ca="1">COUNTIF(OFFSET('2023 FR_raw'!A2,0,0,D9-B9+1,1),"EUN")</f>
        <v>0</v>
      </c>
      <c r="I73" s="34">
        <f ca="1">(H73/H125)*100</f>
        <v>0</v>
      </c>
      <c r="J73" s="34">
        <f ca="1">IF(H73=0,0,-1*((H73/B17)*(LN(H73/B17))))</f>
        <v>0</v>
      </c>
      <c r="K73" s="50">
        <f ca="1">IF(H73=0,0,((H73/B17)^2))</f>
        <v>0</v>
      </c>
    </row>
    <row r="74" spans="7:11" x14ac:dyDescent="0.25">
      <c r="G74" s="45" t="s">
        <v>308</v>
      </c>
      <c r="H74">
        <f ca="1">COUNTIF(OFFSET('2023 FR_raw'!A2,0,0,D9-B9+1,1),"GORG")</f>
        <v>1</v>
      </c>
      <c r="I74" s="34">
        <f ca="1">(H74/H125)*100</f>
        <v>5.6179775280898882E-2</v>
      </c>
      <c r="J74" s="34">
        <f ca="1">IF(H74=0,0,-1*((H74/B17)*(LN(H74/B17))))</f>
        <v>0</v>
      </c>
      <c r="K74" s="50">
        <f ca="1">IF(H74=0,0,((H74/B17)^2))</f>
        <v>1</v>
      </c>
    </row>
    <row r="75" spans="7:11" x14ac:dyDescent="0.25">
      <c r="G75" s="45" t="s">
        <v>309</v>
      </c>
      <c r="H75">
        <f ca="1">COUNTIF(OFFSET('2023 FR_raw'!A2,0,0,D9-B9+1,1),"ICIL")</f>
        <v>0</v>
      </c>
      <c r="I75" s="34">
        <f ca="1">(H75/H125)*100</f>
        <v>0</v>
      </c>
      <c r="J75" s="34">
        <f ca="1">IF(H75=0,0,-1*((H75/B17)*(LN(H75/B17))))</f>
        <v>0</v>
      </c>
      <c r="K75" s="50">
        <f ca="1">IF(H75=0,0,((H75/B17)^2))</f>
        <v>0</v>
      </c>
    </row>
    <row r="76" spans="7:11" x14ac:dyDescent="0.25">
      <c r="G76" s="45" t="s">
        <v>311</v>
      </c>
      <c r="H76">
        <f ca="1">COUNTIF(OFFSET('2023 FR_raw'!A2,0,0,D9-B9+1,1),"MUR")</f>
        <v>0</v>
      </c>
      <c r="I76" s="34">
        <f ca="1">(H76/H125)*100</f>
        <v>0</v>
      </c>
      <c r="J76" s="34">
        <f ca="1">IF(H76=0,0,-1*((H76/B17)*(LN(H76/B17))))</f>
        <v>0</v>
      </c>
      <c r="K76" s="50">
        <f ca="1">IF(H76=0,0,((H76/B17)^2))</f>
        <v>0</v>
      </c>
    </row>
    <row r="77" spans="7:11" x14ac:dyDescent="0.25">
      <c r="G77" s="45" t="s">
        <v>313</v>
      </c>
      <c r="H77">
        <f ca="1">COUNTIF(OFFSET('2023 FR_raw'!A2,0,0,D9-B9+1,1),"MOPS")</f>
        <v>0</v>
      </c>
      <c r="I77" s="34">
        <f ca="1">(H77/H125)*100</f>
        <v>0</v>
      </c>
      <c r="J77" s="34">
        <f ca="1">IF(H77=0,0,-1*((H77/B17)*(LN(H77/B17))))</f>
        <v>0</v>
      </c>
      <c r="K77" s="50">
        <f ca="1">IF(H77=0,0,((H77/B17)^2))</f>
        <v>0</v>
      </c>
    </row>
    <row r="78" spans="7:11" x14ac:dyDescent="0.25">
      <c r="G78" s="45" t="s">
        <v>315</v>
      </c>
      <c r="H78">
        <f ca="1">COUNTIF(OFFSET('2023 FR_raw'!A2,0,0,D9-B9+1,1),"PAURA")</f>
        <v>0</v>
      </c>
      <c r="I78" s="34">
        <f ca="1">(H78/H125)*100</f>
        <v>0</v>
      </c>
      <c r="J78" s="34">
        <f ca="1">IF(H78=0,0,-1*((H78/B17)*(LN(H78/B17))))</f>
        <v>0</v>
      </c>
      <c r="K78" s="50">
        <f ca="1">IF(H78=0,0,((H78/B17)^2))</f>
        <v>0</v>
      </c>
    </row>
    <row r="79" spans="7:11" x14ac:dyDescent="0.25">
      <c r="G79" s="45" t="s">
        <v>317</v>
      </c>
      <c r="H79">
        <f ca="1">COUNTIF(OFFSET('2023 FR_raw'!A2,0,0,D9-B9+1,1),"PRELA")</f>
        <v>0</v>
      </c>
      <c r="I79" s="34">
        <f ca="1">(H79/H125)*100</f>
        <v>0</v>
      </c>
      <c r="J79" s="34">
        <f ca="1">IF(H79=0,0,-1*((H79/B17)*(LN(H79/B17))))</f>
        <v>0</v>
      </c>
      <c r="K79" s="50">
        <f ca="1">IF(H79=0,0,((H79/B17)^2))</f>
        <v>0</v>
      </c>
    </row>
    <row r="80" spans="7:11" x14ac:dyDescent="0.25">
      <c r="G80" s="45" t="s">
        <v>319</v>
      </c>
      <c r="H80">
        <f ca="1">COUNTIF(OFFSET('2023 FR_raw'!A2,0,0,D9-B9+1,1),"PSDP")</f>
        <v>0</v>
      </c>
      <c r="I80" s="34">
        <f ca="1">(H80/H125)*100</f>
        <v>0</v>
      </c>
      <c r="J80" s="34">
        <f ca="1">IF(H80=0,0,-1*((H80/B17)*(LN(H80/B17))))</f>
        <v>0</v>
      </c>
      <c r="K80" s="50">
        <f ca="1">IF(H80=0,0,((H80/B17)^2))</f>
        <v>0</v>
      </c>
    </row>
    <row r="81" spans="7:11" x14ac:dyDescent="0.25">
      <c r="G81" s="45" t="s">
        <v>321</v>
      </c>
      <c r="H81">
        <f ca="1">COUNTIF(OFFSET('2023 FR_raw'!A2,0,0,D9-B9+1,1),"PSPT")</f>
        <v>0</v>
      </c>
      <c r="I81" s="34">
        <f ca="1">(H81/H125)*100</f>
        <v>0</v>
      </c>
      <c r="J81" s="34">
        <f ca="1">IF(H81=0,0,-1*((H81/B17)*(LN(H81/B17))))</f>
        <v>0</v>
      </c>
      <c r="K81" s="50">
        <f ca="1">IF(H81=0,0,((H81/B17)^2))</f>
        <v>0</v>
      </c>
    </row>
    <row r="82" spans="7:11" x14ac:dyDescent="0.25">
      <c r="G82" s="45" t="s">
        <v>323</v>
      </c>
      <c r="H82">
        <f ca="1">COUNTIF(OFFSET('2023 FR_raw'!A2,0,0,D9-B9+1,1),"PTER")</f>
        <v>0</v>
      </c>
      <c r="I82" s="34">
        <f ca="1">(H82/H125)*100</f>
        <v>0</v>
      </c>
      <c r="J82" s="34">
        <f ca="1">IF(H82=0,0,-1*((H82/B17)*(LN(H82/B17))))</f>
        <v>0</v>
      </c>
      <c r="K82" s="50">
        <f ca="1">IF(H82=0,0,((H82/B17)^2))</f>
        <v>0</v>
      </c>
    </row>
    <row r="83" spans="7:11" x14ac:dyDescent="0.25">
      <c r="G83" s="46" t="s">
        <v>191</v>
      </c>
      <c r="K83" s="51"/>
    </row>
    <row r="84" spans="7:11" x14ac:dyDescent="0.25">
      <c r="G84" s="45" t="s">
        <v>325</v>
      </c>
      <c r="H84">
        <f ca="1">COUNTIF(OFFSET('2023 FR_raw'!A2,0,0,D9-B9+1,1),"SPO")</f>
        <v>81</v>
      </c>
      <c r="I84" s="34">
        <f ca="1">(H84/H125)*100</f>
        <v>4.5505617977528088</v>
      </c>
      <c r="J84" s="34">
        <f ca="1">IF(H84=0,0,-1*((H84/B18)*(LN(H84/B18))))</f>
        <v>0</v>
      </c>
      <c r="K84" s="50">
        <f ca="1">IF(H84=0,0,((H84/B18)^2))</f>
        <v>1</v>
      </c>
    </row>
    <row r="85" spans="7:11" x14ac:dyDescent="0.25">
      <c r="G85" s="46" t="s">
        <v>192</v>
      </c>
      <c r="K85" s="51"/>
    </row>
    <row r="86" spans="7:11" x14ac:dyDescent="0.25">
      <c r="G86" s="45" t="s">
        <v>326</v>
      </c>
      <c r="H86">
        <f ca="1">COUNTIF(OFFSET('2023 FR_raw'!A2,0,0,D9-B9+1,1),"PAL")</f>
        <v>0</v>
      </c>
      <c r="I86" s="34">
        <f ca="1">(H86/H125)*100</f>
        <v>0</v>
      </c>
      <c r="J86" s="34">
        <f ca="1">IF(H86=0,0,-1*((H86/B19)*(LN(H86/B19))))</f>
        <v>0</v>
      </c>
      <c r="K86" s="50">
        <f ca="1">IF(H86=0,0,((H86/B19)^2))</f>
        <v>0</v>
      </c>
    </row>
    <row r="87" spans="7:11" x14ac:dyDescent="0.25">
      <c r="G87" s="45" t="s">
        <v>328</v>
      </c>
      <c r="H87">
        <f ca="1">COUNTIF(OFFSET('2023 FR_raw'!A2,0,0,D9-B9+1,1),"ZO")</f>
        <v>0</v>
      </c>
      <c r="I87" s="34">
        <f ca="1">(H87/H125)*100</f>
        <v>0</v>
      </c>
      <c r="J87" s="34">
        <f ca="1">IF(H87=0,0,-1*((H87/B19)*(LN(H87/B19))))</f>
        <v>0</v>
      </c>
      <c r="K87" s="50">
        <f ca="1">IF(H87=0,0,((H87/B19)^2))</f>
        <v>0</v>
      </c>
    </row>
    <row r="88" spans="7:11" x14ac:dyDescent="0.25">
      <c r="G88" s="46" t="s">
        <v>194</v>
      </c>
      <c r="K88" s="51"/>
    </row>
    <row r="89" spans="7:11" x14ac:dyDescent="0.25">
      <c r="G89" s="45" t="s">
        <v>330</v>
      </c>
      <c r="H89">
        <f ca="1">COUNTIF(OFFSET('2023 FR_raw'!A2,0,0,D9-B9+1,1),"AMP")</f>
        <v>0</v>
      </c>
      <c r="I89" s="34">
        <f ca="1">(H89/H125)*100</f>
        <v>0</v>
      </c>
      <c r="J89" s="34">
        <f ca="1">IF(H89=0,0,-1*((H89/B20)*(LN(H89/B20))))</f>
        <v>0</v>
      </c>
      <c r="K89" s="50">
        <f ca="1">IF(H89=0,0,((H89/B20)^2))</f>
        <v>0</v>
      </c>
    </row>
    <row r="90" spans="7:11" x14ac:dyDescent="0.25">
      <c r="G90" s="45" t="s">
        <v>332</v>
      </c>
      <c r="H90">
        <f ca="1">COUNTIF(OFFSET('2023 FR_raw'!A2,0,0,D9-B9+1,1),"DICT")</f>
        <v>395</v>
      </c>
      <c r="I90" s="34">
        <f ca="1">(H90/H125)*100</f>
        <v>22.191011235955056</v>
      </c>
      <c r="J90" s="34">
        <f ca="1">IF(H90=0,0,-1*((H90/B20)*(LN(H90/B20))))</f>
        <v>0.35663108244794139</v>
      </c>
      <c r="K90" s="50">
        <f ca="1">IF(H90=0,0,((H90/B20)^2))</f>
        <v>0.21393332931129991</v>
      </c>
    </row>
    <row r="91" spans="7:11" x14ac:dyDescent="0.25">
      <c r="G91" s="45" t="s">
        <v>333</v>
      </c>
      <c r="H91">
        <f ca="1">COUNTIF(OFFSET('2023 FR_raw'!A2,0,0,D9-B9+1,1),"HALI")</f>
        <v>0</v>
      </c>
      <c r="I91" s="34">
        <f ca="1">(H91/H125)*100</f>
        <v>0</v>
      </c>
      <c r="J91" s="34">
        <f ca="1">IF(H91=0,0,-1*((H91/B20)*(LN(H91/B20))))</f>
        <v>0</v>
      </c>
      <c r="K91" s="50">
        <f ca="1">IF(H91=0,0,((H91/B20)^2))</f>
        <v>0</v>
      </c>
    </row>
    <row r="92" spans="7:11" x14ac:dyDescent="0.25">
      <c r="G92" s="45" t="s">
        <v>335</v>
      </c>
      <c r="H92">
        <f ca="1">COUNTIF(OFFSET('2023 FR_raw'!A2,0,0,D9-B9+1,1),"LIAG")</f>
        <v>0</v>
      </c>
      <c r="I92" s="34">
        <f ca="1">(H92/H125)*100</f>
        <v>0</v>
      </c>
      <c r="J92" s="34">
        <f ca="1">IF(H92=0,0,-1*((H92/B20)*(LN(H92/B20))))</f>
        <v>0</v>
      </c>
      <c r="K92" s="50">
        <f ca="1">IF(H92=0,0,((H92/B20)^2))</f>
        <v>0</v>
      </c>
    </row>
    <row r="93" spans="7:11" x14ac:dyDescent="0.25">
      <c r="G93" s="45" t="s">
        <v>337</v>
      </c>
      <c r="H93">
        <f ca="1">COUNTIF(OFFSET('2023 FR_raw'!A2,0,0,D9-B9+1,1),"LOBO")</f>
        <v>0</v>
      </c>
      <c r="I93" s="34">
        <f ca="1">(H93/H125)*100</f>
        <v>0</v>
      </c>
      <c r="J93" s="34">
        <f ca="1">IF(H93=0,0,-1*((H93/B20)*(LN(H93/B20))))</f>
        <v>0</v>
      </c>
      <c r="K93" s="50">
        <f ca="1">IF(H93=0,0,((H93/B20)^2))</f>
        <v>0</v>
      </c>
    </row>
    <row r="94" spans="7:11" x14ac:dyDescent="0.25">
      <c r="G94" s="45" t="s">
        <v>339</v>
      </c>
      <c r="H94">
        <f ca="1">COUNTIF(OFFSET('2023 FR_raw'!A2,0,0,D9-B9+1,1),"MACA")</f>
        <v>0</v>
      </c>
      <c r="I94" s="34">
        <f ca="1">(H94/H125)*100</f>
        <v>0</v>
      </c>
      <c r="J94" s="34">
        <f ca="1">IF(H94=0,0,-1*((H94/B20)*(LN(H94/B20))))</f>
        <v>0</v>
      </c>
      <c r="K94" s="50">
        <f ca="1">IF(H94=0,0,((H94/B20)^2))</f>
        <v>0</v>
      </c>
    </row>
    <row r="95" spans="7:11" x14ac:dyDescent="0.25">
      <c r="G95" s="45" t="s">
        <v>341</v>
      </c>
      <c r="H95">
        <f ca="1">COUNTIF(OFFSET('2023 FR_raw'!A2,0,0,D9-B9+1,1),"PAD")</f>
        <v>0</v>
      </c>
      <c r="I95" s="34">
        <f ca="1">(H95/H125)*100</f>
        <v>0</v>
      </c>
      <c r="J95" s="34">
        <f ca="1">IF(H95=0,0,-1*((H95/B20)*(LN(H95/B20))))</f>
        <v>0</v>
      </c>
      <c r="K95" s="50">
        <f ca="1">IF(H95=0,0,((H95/B20)^2))</f>
        <v>0</v>
      </c>
    </row>
    <row r="96" spans="7:11" x14ac:dyDescent="0.25">
      <c r="G96" s="45" t="s">
        <v>343</v>
      </c>
      <c r="H96">
        <f ca="1">COUNTIF(OFFSET('2023 FR_raw'!A2,0,0,D9-B9+1,1),"POR")</f>
        <v>37</v>
      </c>
      <c r="I96" s="34">
        <f ca="1">(H96/H125)*100</f>
        <v>2.0786516853932584</v>
      </c>
      <c r="J96" s="34">
        <f ca="1">IF(H96=0,0,-1*((H96/B20)*(LN(H96/B20))))</f>
        <v>0.13599940445238967</v>
      </c>
      <c r="K96" s="50">
        <f ca="1">IF(H96=0,0,((H96/B20)^2))</f>
        <v>1.8771012839427627E-3</v>
      </c>
    </row>
    <row r="97" spans="7:11" x14ac:dyDescent="0.25">
      <c r="G97" s="45" t="s">
        <v>344</v>
      </c>
      <c r="H97">
        <f ca="1">COUNTIF(OFFSET('2023 FR_raw'!A2,0,0,D9-B9+1,1),"SARG")</f>
        <v>0</v>
      </c>
      <c r="I97" s="34">
        <f ca="1">(H97/H125)*100</f>
        <v>0</v>
      </c>
      <c r="J97" s="34">
        <f ca="1">IF(H97=0,0,-1*((H97/B20)*(LN(H97/B20))))</f>
        <v>0</v>
      </c>
      <c r="K97" s="50">
        <f ca="1">IF(H97=0,0,((H97/B20)^2))</f>
        <v>0</v>
      </c>
    </row>
    <row r="98" spans="7:11" x14ac:dyDescent="0.25">
      <c r="G98" s="45" t="s">
        <v>346</v>
      </c>
      <c r="H98">
        <f ca="1">COUNTIF(OFFSET('2023 FR_raw'!A2,0,0,D9-B9+1,1),"SCHIZ")</f>
        <v>0</v>
      </c>
      <c r="I98" s="34">
        <f ca="1">(H98/H125)*100</f>
        <v>0</v>
      </c>
      <c r="J98" s="34">
        <f ca="1">IF(H98=0,0,-1*((H98/B20)*(LN(H98/B20))))</f>
        <v>0</v>
      </c>
      <c r="K98" s="50">
        <f ca="1">IF(H98=0,0,((H98/B20)^2))</f>
        <v>0</v>
      </c>
    </row>
    <row r="99" spans="7:11" x14ac:dyDescent="0.25">
      <c r="G99" s="45" t="s">
        <v>348</v>
      </c>
      <c r="H99">
        <f ca="1">COUNTIF(OFFSET('2023 FR_raw'!A2,0,0,D9-B9+1,1),"STY")</f>
        <v>0</v>
      </c>
      <c r="I99" s="34">
        <f ca="1">(H99/H125)*100</f>
        <v>0</v>
      </c>
      <c r="J99" s="34">
        <f ca="1">IF(H99=0,0,-1*((H99/B20)*(LN(H99/B20))))</f>
        <v>0</v>
      </c>
      <c r="K99" s="50">
        <f ca="1">IF(H99=0,0,((H99/B20)^2))</f>
        <v>0</v>
      </c>
    </row>
    <row r="100" spans="7:11" x14ac:dyDescent="0.25">
      <c r="G100" s="45" t="s">
        <v>350</v>
      </c>
      <c r="H100">
        <f ca="1">COUNTIF(OFFSET('2023 FR_raw'!A2,0,0,D9-B9+1,1),"TURB")</f>
        <v>0</v>
      </c>
      <c r="I100" s="34">
        <f ca="1">(H100/H125)*100</f>
        <v>0</v>
      </c>
      <c r="J100" s="34">
        <f ca="1">IF(H100=0,0,-1*((H100/B20)*(LN(H100/B20))))</f>
        <v>0</v>
      </c>
      <c r="K100" s="50">
        <f ca="1">IF(H100=0,0,((H100/B20)^2))</f>
        <v>0</v>
      </c>
    </row>
    <row r="101" spans="7:11" x14ac:dyDescent="0.25">
      <c r="G101" s="45" t="s">
        <v>352</v>
      </c>
      <c r="H101">
        <f ca="1">COUNTIF(OFFSET('2023 FR_raw'!A2,0,0,D9-B9+1,1),"TURF")</f>
        <v>422</v>
      </c>
      <c r="I101" s="34">
        <f ca="1">(H101/H125)*100</f>
        <v>23.707865168539328</v>
      </c>
      <c r="J101" s="34">
        <f ca="1">IF(H101=0,0,-1*((H101/B20)*(LN(H101/B20))))</f>
        <v>0.34833573917515165</v>
      </c>
      <c r="K101" s="50">
        <f ca="1">IF(H101=0,0,((H101/B20)^2))</f>
        <v>0.24417947775724103</v>
      </c>
    </row>
    <row r="102" spans="7:11" x14ac:dyDescent="0.25">
      <c r="G102" s="45" t="s">
        <v>353</v>
      </c>
      <c r="H102">
        <f ca="1">COUNTIF(OFFSET('2023 FR_raw'!A2,0,0,D9-B9+1,1),"WRAN")</f>
        <v>0</v>
      </c>
      <c r="I102" s="34">
        <f ca="1">(H102/H125)*100</f>
        <v>0</v>
      </c>
      <c r="J102" s="34">
        <f ca="1">IF(H102=0,0,-1*((H102/B20)*(LN(H102/B20))))</f>
        <v>0</v>
      </c>
      <c r="K102" s="50">
        <f ca="1">IF(H102=0,0,((H102/B20)^2))</f>
        <v>0</v>
      </c>
    </row>
    <row r="103" spans="7:11" x14ac:dyDescent="0.25">
      <c r="G103" s="46" t="s">
        <v>195</v>
      </c>
      <c r="K103" s="51"/>
    </row>
    <row r="104" spans="7:11" x14ac:dyDescent="0.25">
      <c r="G104" s="45" t="s">
        <v>355</v>
      </c>
      <c r="H104">
        <f ca="1">COUNTIF(OFFSET('2023 FR_raw'!A2,0,0,D9-B9+1,1),"ASC")</f>
        <v>0</v>
      </c>
      <c r="I104" s="34">
        <f ca="1">(H104/H125)*100</f>
        <v>0</v>
      </c>
      <c r="J104" s="34">
        <f ca="1">IF(H104=0,0,-1*((H104/B21)*(LN(H104/B21))))</f>
        <v>0</v>
      </c>
      <c r="K104" s="50">
        <f ca="1">IF(H104=0,0,((H104/B21)^2))</f>
        <v>0</v>
      </c>
    </row>
    <row r="105" spans="7:11" x14ac:dyDescent="0.25">
      <c r="G105" s="45" t="s">
        <v>357</v>
      </c>
      <c r="H105">
        <f ca="1">COUNTIF(OFFSET('2023 FR_raw'!A2,0,0,D9-B9+1,1),"O")</f>
        <v>0</v>
      </c>
      <c r="I105" s="34">
        <f ca="1">(H105/H125)*100</f>
        <v>0</v>
      </c>
      <c r="J105" s="34">
        <f ca="1">IF(H105=0,0,-1*((H105/B21)*(LN(H105/B21))))</f>
        <v>0</v>
      </c>
      <c r="K105" s="50">
        <f ca="1">IF(H105=0,0,((H105/B21)^2))</f>
        <v>0</v>
      </c>
    </row>
    <row r="106" spans="7:11" x14ac:dyDescent="0.25">
      <c r="G106" s="46" t="s">
        <v>197</v>
      </c>
      <c r="K106" s="51"/>
    </row>
    <row r="107" spans="7:11" x14ac:dyDescent="0.25">
      <c r="G107" s="45" t="s">
        <v>359</v>
      </c>
      <c r="H107">
        <f ca="1">COUNTIF(OFFSET('2023 FR_raw'!A2,0,0,D9-B9+1,1),"DCA")</f>
        <v>1</v>
      </c>
      <c r="I107" s="34">
        <f ca="1">(H107/H125)*100</f>
        <v>5.6179775280898882E-2</v>
      </c>
      <c r="J107" s="34">
        <f ca="1">IF(H107=0,0,-1*((H107/B22)*(LN(H107/B22))))</f>
        <v>0.34657359027997264</v>
      </c>
      <c r="K107" s="50">
        <f ca="1">IF(H107=0,0,((H107/B22)^2))</f>
        <v>6.25E-2</v>
      </c>
    </row>
    <row r="108" spans="7:11" x14ac:dyDescent="0.25">
      <c r="G108" s="45" t="s">
        <v>360</v>
      </c>
      <c r="H108">
        <f ca="1">COUNTIF(OFFSET('2023 FR_raw'!A2,0,0,D9-B9+1,1),"DG")</f>
        <v>0</v>
      </c>
      <c r="I108" s="34">
        <f ca="1">(H108/H125)*100</f>
        <v>0</v>
      </c>
      <c r="J108" s="34">
        <f ca="1">IF(H108=0,0,-1*((H108/B22)*(LN(H108/B22))))</f>
        <v>0</v>
      </c>
      <c r="K108" s="50">
        <f ca="1">IF(H108=0,0,((H108/B22)^2))</f>
        <v>0</v>
      </c>
    </row>
    <row r="109" spans="7:11" x14ac:dyDescent="0.25">
      <c r="G109" s="45" t="s">
        <v>362</v>
      </c>
      <c r="H109">
        <f ca="1">COUNTIF(OFFSET('2023 FR_raw'!A2,0,0,D9-B9+1,1),"ODC")</f>
        <v>3</v>
      </c>
      <c r="I109" s="34">
        <f ca="1">(H109/H125)*100</f>
        <v>0.16853932584269662</v>
      </c>
      <c r="J109" s="34">
        <f ca="1">IF(H109=0,0,-1*((H109/B22)*(LN(H109/B22))))</f>
        <v>0.21576155433883568</v>
      </c>
      <c r="K109" s="50">
        <f ca="1">IF(H109=0,0,((H109/B22)^2))</f>
        <v>0.5625</v>
      </c>
    </row>
    <row r="110" spans="7:11" x14ac:dyDescent="0.25">
      <c r="G110" s="45" t="s">
        <v>363</v>
      </c>
      <c r="H110">
        <f ca="1">COUNTIF(OFFSET('2023 FR_raw'!A2,0,0,D9-B9+1,1),"RDC")</f>
        <v>0</v>
      </c>
      <c r="I110" s="34">
        <f ca="1">(H110/H125)*100</f>
        <v>0</v>
      </c>
      <c r="J110" s="34">
        <f ca="1">IF(H110=0,0,-1*((H110/B22)*(LN(H110/B22))))</f>
        <v>0</v>
      </c>
      <c r="K110" s="50">
        <f ca="1">IF(H110=0,0,((H110/B22)^2))</f>
        <v>0</v>
      </c>
    </row>
    <row r="111" spans="7:11" x14ac:dyDescent="0.25">
      <c r="G111" s="46" t="s">
        <v>198</v>
      </c>
      <c r="K111" s="51"/>
    </row>
    <row r="112" spans="7:11" x14ac:dyDescent="0.25">
      <c r="G112" s="45" t="s">
        <v>365</v>
      </c>
      <c r="H112">
        <f ca="1">COUNTIF(OFFSET('2023 FR_raw'!A2,0,0,D9-B9+1,1),"CALG")</f>
        <v>5</v>
      </c>
      <c r="I112" s="34">
        <f ca="1">(H112/H125)*100</f>
        <v>0.2808988764044944</v>
      </c>
      <c r="J112" s="34">
        <f ca="1">IF(H112=0,0,-1*((H112/B23)*(LN(H112/B23))))</f>
        <v>0</v>
      </c>
      <c r="K112" s="50">
        <f ca="1">IF(H112=0,0,((H112/B23)^2))</f>
        <v>1</v>
      </c>
    </row>
    <row r="113" spans="7:11" x14ac:dyDescent="0.25">
      <c r="G113" s="46" t="s">
        <v>199</v>
      </c>
      <c r="K113" s="51"/>
    </row>
    <row r="114" spans="7:11" x14ac:dyDescent="0.25">
      <c r="G114" s="45" t="s">
        <v>366</v>
      </c>
      <c r="H114">
        <f ca="1">COUNTIF(OFFSET('2023 FR_raw'!A2,0,0,D9-B9+1,1),"DCOR")</f>
        <v>0</v>
      </c>
      <c r="I114" s="34">
        <f ca="1">(H114/H125)*100</f>
        <v>0</v>
      </c>
      <c r="J114" s="34">
        <f ca="1">IF(H114=0,0,-1*((H114/B24)*(LN(H114/B24))))</f>
        <v>0</v>
      </c>
      <c r="K114" s="50">
        <f ca="1">IF(H114=0,0,((H114/B24)^2))</f>
        <v>0</v>
      </c>
    </row>
    <row r="115" spans="7:11" x14ac:dyDescent="0.25">
      <c r="G115" s="46" t="s">
        <v>201</v>
      </c>
      <c r="K115" s="51"/>
    </row>
    <row r="116" spans="7:11" x14ac:dyDescent="0.25">
      <c r="G116" s="45" t="s">
        <v>368</v>
      </c>
      <c r="H116">
        <f ca="1">COUNTIF(OFFSET('2023 FR_raw'!A2,0,0,D9-B9+1,1),"P")</f>
        <v>92</v>
      </c>
      <c r="I116" s="34">
        <f ca="1">(H116/H125)*100</f>
        <v>5.1685393258426959</v>
      </c>
      <c r="J116" s="34">
        <f ca="1">IF(H116=0,0,-1*((H116/B25)*(LN(H116/B25))))</f>
        <v>0.24789185147080264</v>
      </c>
      <c r="K116" s="50">
        <f ca="1">IF(H116=0,0,((H116/B25)^2))</f>
        <v>1.3061224489795917E-2</v>
      </c>
    </row>
    <row r="117" spans="7:11" x14ac:dyDescent="0.25">
      <c r="G117" s="45" t="s">
        <v>369</v>
      </c>
      <c r="H117">
        <f ca="1">COUNTIF(OFFSET('2023 FR_raw'!A2,0,0,D9-B9+1,1),"R")</f>
        <v>16</v>
      </c>
      <c r="I117" s="34">
        <f ca="1">(H117/H125)*100</f>
        <v>0.89887640449438211</v>
      </c>
      <c r="J117" s="34">
        <f ca="1">IF(H117=0,0,-1*((H117/B25)*(LN(H117/B25))))</f>
        <v>7.7878331531503739E-2</v>
      </c>
      <c r="K117" s="50">
        <f ca="1">IF(H117=0,0,((H117/B25)^2))</f>
        <v>3.9504648740403534E-4</v>
      </c>
    </row>
    <row r="118" spans="7:11" x14ac:dyDescent="0.25">
      <c r="G118" s="45" t="s">
        <v>370</v>
      </c>
      <c r="H118">
        <f ca="1">COUNTIF(OFFSET('2023 FR_raw'!A2,0,0,D9-B9+1,1),"S")</f>
        <v>697</v>
      </c>
      <c r="I118" s="34">
        <f ca="1">(H118/H125)*100</f>
        <v>39.157303370786515</v>
      </c>
      <c r="J118" s="34">
        <f ca="1">IF(H118=0,0,-1*((H118/B25)*(LN(H118/B25))))</f>
        <v>0.12472998268404162</v>
      </c>
      <c r="K118" s="50">
        <f ca="1">IF(H118=0,0,((H118/B25)^2))</f>
        <v>0.7496763242158867</v>
      </c>
    </row>
    <row r="119" spans="7:11" x14ac:dyDescent="0.25">
      <c r="G119" s="46" t="s">
        <v>202</v>
      </c>
      <c r="K119" s="51"/>
    </row>
    <row r="120" spans="7:11" x14ac:dyDescent="0.25">
      <c r="G120" s="45" t="s">
        <v>371</v>
      </c>
      <c r="H120">
        <f ca="1">COUNTIF(OFFSET('2023 FR_raw'!A2,0,0,D9-B9+1,1),"UNK")</f>
        <v>5</v>
      </c>
      <c r="I120" s="34">
        <f ca="1">(H120/H125)*100</f>
        <v>0.2808988764044944</v>
      </c>
      <c r="J120" s="34">
        <f ca="1">IF(H120=0,0,-1*((H120/B26)*(LN(H120/B26))))</f>
        <v>0</v>
      </c>
      <c r="K120" s="50">
        <f ca="1">IF(H120=0,0,((H120/B26)^2))</f>
        <v>1</v>
      </c>
    </row>
    <row r="121" spans="7:11" x14ac:dyDescent="0.25">
      <c r="G121" s="46" t="s">
        <v>203</v>
      </c>
      <c r="K121" s="51"/>
    </row>
    <row r="122" spans="7:11" x14ac:dyDescent="0.25">
      <c r="G122" s="45" t="s">
        <v>372</v>
      </c>
      <c r="H122">
        <f ca="1">COUNTIF(OFFSET('2023 FR_raw'!A2,0,0,D9-B9+1,1),"SHAD")</f>
        <v>13</v>
      </c>
      <c r="I122" s="34">
        <f ca="1">(H122/SUM(H15:H124))*100</f>
        <v>0.68565400843881863</v>
      </c>
      <c r="J122" s="34"/>
      <c r="K122" s="50">
        <f ca="1">IF(H122=0,0,((H122/B27)^2))</f>
        <v>1.2559453032104638E-2</v>
      </c>
    </row>
    <row r="123" spans="7:11" x14ac:dyDescent="0.25">
      <c r="G123" s="45" t="s">
        <v>373</v>
      </c>
      <c r="H123">
        <f ca="1">COUNTIF(OFFSET('2023 FR_raw'!A2,0,0,D9-B9+1,1),"TAPE")</f>
        <v>20</v>
      </c>
      <c r="I123" s="34">
        <f ca="1">(H123/SUM(H15:H124))*100</f>
        <v>1.0548523206751055</v>
      </c>
      <c r="J123" s="34"/>
      <c r="K123" s="50">
        <f ca="1">IF(H123=0,0,((H123/B27)^2))</f>
        <v>2.9726516052318672E-2</v>
      </c>
    </row>
    <row r="124" spans="7:11" x14ac:dyDescent="0.25">
      <c r="G124" s="45" t="s">
        <v>374</v>
      </c>
      <c r="H124">
        <f ca="1">COUNTIF(OFFSET('2023 FR_raw'!A2,0,0,D9-B9+1,1),"WAND")</f>
        <v>83</v>
      </c>
      <c r="I124" s="34">
        <f ca="1">(H124/SUM(H15:H124))*100</f>
        <v>4.3776371308016877</v>
      </c>
      <c r="J124" s="34"/>
      <c r="K124" s="50">
        <f ca="1">IF(H124=0,0,((H124/B27)^2))</f>
        <v>0.51196492271105831</v>
      </c>
    </row>
    <row r="125" spans="7:11" ht="15.75" thickBot="1" x14ac:dyDescent="0.3">
      <c r="G125" s="56" t="s">
        <v>411</v>
      </c>
      <c r="H125" s="55">
        <f ca="1">SUM(H16:H120)</f>
        <v>1780</v>
      </c>
      <c r="I125" s="55">
        <f ca="1">SUM(I16:I120)</f>
        <v>99.999999999999986</v>
      </c>
      <c r="J125" s="54"/>
      <c r="K125" s="57"/>
    </row>
    <row r="126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E5A9-0B58-4897-BA06-768E30436CAF}">
  <dimension ref="A1:AN1901"/>
  <sheetViews>
    <sheetView workbookViewId="0"/>
  </sheetViews>
  <sheetFormatPr defaultRowHeight="15" x14ac:dyDescent="0.25"/>
  <cols>
    <col min="1" max="1" width="10.28515625" bestFit="1" customWidth="1"/>
    <col min="2" max="2" width="17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5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5.28515625" bestFit="1" customWidth="1"/>
    <col min="30" max="30" width="9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417</v>
      </c>
      <c r="B1" s="1" t="s">
        <v>474</v>
      </c>
      <c r="C1" s="1" t="s">
        <v>419</v>
      </c>
      <c r="D1" s="1" t="s">
        <v>420</v>
      </c>
      <c r="E1" s="1" t="s">
        <v>421</v>
      </c>
      <c r="F1" s="1" t="s">
        <v>475</v>
      </c>
      <c r="G1" s="1" t="s">
        <v>423</v>
      </c>
      <c r="H1" s="1" t="s">
        <v>424</v>
      </c>
      <c r="I1" s="1" t="s">
        <v>425</v>
      </c>
      <c r="J1" s="1" t="s">
        <v>476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477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478</v>
      </c>
      <c r="V1" s="1" t="s">
        <v>479</v>
      </c>
      <c r="W1" s="1" t="s">
        <v>480</v>
      </c>
      <c r="X1" s="1" t="s">
        <v>440</v>
      </c>
      <c r="Y1" s="1" t="s">
        <v>441</v>
      </c>
      <c r="Z1" s="1" t="s">
        <v>442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413</v>
      </c>
      <c r="AL1" s="1" t="s">
        <v>56</v>
      </c>
      <c r="AM1" s="1" t="s">
        <v>1</v>
      </c>
      <c r="AN1" s="1" t="s">
        <v>2</v>
      </c>
    </row>
    <row r="2" spans="1:40" x14ac:dyDescent="0.25">
      <c r="B2" t="s">
        <v>468</v>
      </c>
      <c r="F2" t="s">
        <v>469</v>
      </c>
      <c r="AC2" t="s">
        <v>471</v>
      </c>
      <c r="AD2" t="s">
        <v>470</v>
      </c>
      <c r="AE2">
        <v>25</v>
      </c>
      <c r="AF2">
        <v>1</v>
      </c>
      <c r="AG2">
        <v>3</v>
      </c>
      <c r="AH2" t="s">
        <v>491</v>
      </c>
      <c r="AJ2" t="s">
        <v>82</v>
      </c>
      <c r="AK2" t="s">
        <v>194</v>
      </c>
      <c r="AM2">
        <v>17</v>
      </c>
      <c r="AN2">
        <v>2686</v>
      </c>
    </row>
    <row r="3" spans="1:40" x14ac:dyDescent="0.25">
      <c r="B3" t="s">
        <v>468</v>
      </c>
      <c r="F3" t="s">
        <v>469</v>
      </c>
      <c r="AC3" t="s">
        <v>471</v>
      </c>
      <c r="AD3" t="s">
        <v>470</v>
      </c>
      <c r="AE3">
        <v>25</v>
      </c>
      <c r="AF3">
        <v>2</v>
      </c>
      <c r="AG3">
        <v>3</v>
      </c>
      <c r="AH3" t="s">
        <v>491</v>
      </c>
      <c r="AJ3" t="s">
        <v>82</v>
      </c>
      <c r="AK3" t="s">
        <v>194</v>
      </c>
      <c r="AM3">
        <v>3444</v>
      </c>
      <c r="AN3">
        <v>175</v>
      </c>
    </row>
    <row r="4" spans="1:40" x14ac:dyDescent="0.25">
      <c r="B4" t="s">
        <v>468</v>
      </c>
      <c r="F4" t="s">
        <v>469</v>
      </c>
      <c r="AC4" t="s">
        <v>471</v>
      </c>
      <c r="AD4" t="s">
        <v>470</v>
      </c>
      <c r="AE4">
        <v>25</v>
      </c>
      <c r="AF4">
        <v>3</v>
      </c>
      <c r="AG4">
        <v>3</v>
      </c>
      <c r="AH4" t="s">
        <v>491</v>
      </c>
      <c r="AJ4" t="s">
        <v>82</v>
      </c>
      <c r="AK4" t="s">
        <v>194</v>
      </c>
      <c r="AM4">
        <v>2228</v>
      </c>
      <c r="AN4">
        <v>3</v>
      </c>
    </row>
    <row r="5" spans="1:40" x14ac:dyDescent="0.25">
      <c r="B5" t="s">
        <v>468</v>
      </c>
      <c r="F5" t="s">
        <v>469</v>
      </c>
      <c r="AC5" t="s">
        <v>471</v>
      </c>
      <c r="AD5" t="s">
        <v>470</v>
      </c>
      <c r="AE5">
        <v>25</v>
      </c>
      <c r="AF5">
        <v>4</v>
      </c>
      <c r="AG5">
        <v>3</v>
      </c>
      <c r="AH5" t="s">
        <v>491</v>
      </c>
      <c r="AJ5" t="s">
        <v>82</v>
      </c>
      <c r="AK5" t="s">
        <v>194</v>
      </c>
      <c r="AM5">
        <v>1054</v>
      </c>
      <c r="AN5">
        <v>1608</v>
      </c>
    </row>
    <row r="6" spans="1:40" x14ac:dyDescent="0.25">
      <c r="B6" t="s">
        <v>468</v>
      </c>
      <c r="F6" t="s">
        <v>469</v>
      </c>
      <c r="AC6" t="s">
        <v>471</v>
      </c>
      <c r="AD6" t="s">
        <v>470</v>
      </c>
      <c r="AE6">
        <v>25</v>
      </c>
      <c r="AF6">
        <v>5</v>
      </c>
      <c r="AG6">
        <v>3</v>
      </c>
      <c r="AH6" t="s">
        <v>492</v>
      </c>
      <c r="AJ6" t="s">
        <v>84</v>
      </c>
      <c r="AK6" t="s">
        <v>194</v>
      </c>
      <c r="AM6">
        <v>1557</v>
      </c>
      <c r="AN6">
        <v>2011</v>
      </c>
    </row>
    <row r="7" spans="1:40" x14ac:dyDescent="0.25">
      <c r="B7" t="s">
        <v>468</v>
      </c>
      <c r="F7" t="s">
        <v>469</v>
      </c>
      <c r="AC7" t="s">
        <v>471</v>
      </c>
      <c r="AD7" t="s">
        <v>470</v>
      </c>
      <c r="AE7">
        <v>25</v>
      </c>
      <c r="AF7">
        <v>6</v>
      </c>
      <c r="AH7" t="s">
        <v>493</v>
      </c>
      <c r="AJ7" t="s">
        <v>85</v>
      </c>
      <c r="AK7" t="s">
        <v>191</v>
      </c>
      <c r="AM7">
        <v>3034</v>
      </c>
      <c r="AN7">
        <v>1966</v>
      </c>
    </row>
    <row r="8" spans="1:40" x14ac:dyDescent="0.25">
      <c r="B8" t="s">
        <v>468</v>
      </c>
      <c r="F8" t="s">
        <v>469</v>
      </c>
      <c r="AC8" t="s">
        <v>471</v>
      </c>
      <c r="AD8" t="s">
        <v>470</v>
      </c>
      <c r="AE8">
        <v>25</v>
      </c>
      <c r="AF8">
        <v>7</v>
      </c>
      <c r="AG8">
        <v>3</v>
      </c>
      <c r="AH8" t="s">
        <v>491</v>
      </c>
      <c r="AJ8" t="s">
        <v>82</v>
      </c>
      <c r="AK8" t="s">
        <v>194</v>
      </c>
      <c r="AM8">
        <v>803</v>
      </c>
      <c r="AN8">
        <v>2485</v>
      </c>
    </row>
    <row r="9" spans="1:40" x14ac:dyDescent="0.25">
      <c r="B9" t="s">
        <v>468</v>
      </c>
      <c r="F9" t="s">
        <v>469</v>
      </c>
      <c r="AC9" t="s">
        <v>471</v>
      </c>
      <c r="AD9" t="s">
        <v>470</v>
      </c>
      <c r="AE9">
        <v>25</v>
      </c>
      <c r="AF9">
        <v>8</v>
      </c>
      <c r="AG9">
        <v>3</v>
      </c>
      <c r="AH9" t="s">
        <v>491</v>
      </c>
      <c r="AJ9" t="s">
        <v>82</v>
      </c>
      <c r="AK9" t="s">
        <v>194</v>
      </c>
      <c r="AM9">
        <v>2271</v>
      </c>
      <c r="AN9">
        <v>12</v>
      </c>
    </row>
    <row r="10" spans="1:40" x14ac:dyDescent="0.25">
      <c r="B10" t="s">
        <v>468</v>
      </c>
      <c r="F10" t="s">
        <v>469</v>
      </c>
      <c r="AC10" t="s">
        <v>471</v>
      </c>
      <c r="AD10" t="s">
        <v>470</v>
      </c>
      <c r="AE10">
        <v>25</v>
      </c>
      <c r="AF10">
        <v>9</v>
      </c>
      <c r="AG10">
        <v>3</v>
      </c>
      <c r="AH10" t="s">
        <v>491</v>
      </c>
      <c r="AJ10" t="s">
        <v>82</v>
      </c>
      <c r="AK10" t="s">
        <v>194</v>
      </c>
      <c r="AM10">
        <v>2576</v>
      </c>
      <c r="AN10">
        <v>1155</v>
      </c>
    </row>
    <row r="11" spans="1:40" x14ac:dyDescent="0.25">
      <c r="B11" t="s">
        <v>468</v>
      </c>
      <c r="F11" t="s">
        <v>469</v>
      </c>
      <c r="AC11" t="s">
        <v>471</v>
      </c>
      <c r="AD11" t="s">
        <v>470</v>
      </c>
      <c r="AE11">
        <v>25</v>
      </c>
      <c r="AF11">
        <v>10</v>
      </c>
      <c r="AG11">
        <v>3</v>
      </c>
      <c r="AH11" t="s">
        <v>491</v>
      </c>
      <c r="AJ11" t="s">
        <v>82</v>
      </c>
      <c r="AK11" t="s">
        <v>194</v>
      </c>
      <c r="AM11">
        <v>2614</v>
      </c>
      <c r="AN11">
        <v>1270</v>
      </c>
    </row>
    <row r="12" spans="1:40" x14ac:dyDescent="0.25">
      <c r="B12" t="s">
        <v>468</v>
      </c>
      <c r="F12" t="s">
        <v>469</v>
      </c>
      <c r="AC12" t="s">
        <v>471</v>
      </c>
      <c r="AD12" t="s">
        <v>470</v>
      </c>
      <c r="AE12">
        <v>25</v>
      </c>
      <c r="AF12">
        <v>11</v>
      </c>
      <c r="AG12">
        <v>3</v>
      </c>
      <c r="AH12" t="s">
        <v>492</v>
      </c>
      <c r="AJ12" t="s">
        <v>84</v>
      </c>
      <c r="AK12" t="s">
        <v>194</v>
      </c>
      <c r="AM12">
        <v>3401</v>
      </c>
      <c r="AN12">
        <v>231</v>
      </c>
    </row>
    <row r="13" spans="1:40" x14ac:dyDescent="0.25">
      <c r="B13" t="s">
        <v>468</v>
      </c>
      <c r="F13" t="s">
        <v>469</v>
      </c>
      <c r="AC13" t="s">
        <v>471</v>
      </c>
      <c r="AD13" t="s">
        <v>470</v>
      </c>
      <c r="AE13">
        <v>25</v>
      </c>
      <c r="AF13">
        <v>12</v>
      </c>
      <c r="AH13" t="s">
        <v>494</v>
      </c>
      <c r="AJ13" t="s">
        <v>86</v>
      </c>
      <c r="AK13" t="s">
        <v>201</v>
      </c>
      <c r="AM13">
        <v>301</v>
      </c>
      <c r="AN13">
        <v>2172</v>
      </c>
    </row>
    <row r="14" spans="1:40" x14ac:dyDescent="0.25">
      <c r="B14" t="s">
        <v>468</v>
      </c>
      <c r="F14" t="s">
        <v>469</v>
      </c>
      <c r="AC14" t="s">
        <v>471</v>
      </c>
      <c r="AD14" t="s">
        <v>470</v>
      </c>
      <c r="AE14">
        <v>25</v>
      </c>
      <c r="AF14">
        <v>13</v>
      </c>
      <c r="AH14" t="s">
        <v>494</v>
      </c>
      <c r="AJ14" t="s">
        <v>86</v>
      </c>
      <c r="AK14" t="s">
        <v>201</v>
      </c>
      <c r="AM14">
        <v>553</v>
      </c>
      <c r="AN14">
        <v>338</v>
      </c>
    </row>
    <row r="15" spans="1:40" x14ac:dyDescent="0.25">
      <c r="B15" t="s">
        <v>468</v>
      </c>
      <c r="F15" t="s">
        <v>469</v>
      </c>
      <c r="AC15" t="s">
        <v>471</v>
      </c>
      <c r="AD15" t="s">
        <v>470</v>
      </c>
      <c r="AE15">
        <v>25</v>
      </c>
      <c r="AF15">
        <v>14</v>
      </c>
      <c r="AG15">
        <v>3</v>
      </c>
      <c r="AH15" t="s">
        <v>492</v>
      </c>
      <c r="AJ15" t="s">
        <v>84</v>
      </c>
      <c r="AK15" t="s">
        <v>194</v>
      </c>
      <c r="AM15">
        <v>1568</v>
      </c>
      <c r="AN15">
        <v>1965</v>
      </c>
    </row>
    <row r="16" spans="1:40" x14ac:dyDescent="0.25">
      <c r="B16" t="s">
        <v>468</v>
      </c>
      <c r="F16" t="s">
        <v>469</v>
      </c>
      <c r="AC16" t="s">
        <v>471</v>
      </c>
      <c r="AD16" t="s">
        <v>470</v>
      </c>
      <c r="AE16">
        <v>25</v>
      </c>
      <c r="AF16">
        <v>15</v>
      </c>
      <c r="AG16">
        <v>3</v>
      </c>
      <c r="AH16" t="s">
        <v>491</v>
      </c>
      <c r="AJ16" t="s">
        <v>82</v>
      </c>
      <c r="AK16" t="s">
        <v>194</v>
      </c>
      <c r="AM16">
        <v>3498</v>
      </c>
      <c r="AN16">
        <v>18</v>
      </c>
    </row>
    <row r="17" spans="2:40" x14ac:dyDescent="0.25">
      <c r="B17" t="s">
        <v>468</v>
      </c>
      <c r="F17" t="s">
        <v>469</v>
      </c>
      <c r="AC17" t="s">
        <v>471</v>
      </c>
      <c r="AD17" t="s">
        <v>470</v>
      </c>
      <c r="AE17">
        <v>25</v>
      </c>
      <c r="AF17">
        <v>16</v>
      </c>
      <c r="AG17">
        <v>3</v>
      </c>
      <c r="AH17" t="s">
        <v>491</v>
      </c>
      <c r="AJ17" t="s">
        <v>82</v>
      </c>
      <c r="AK17" t="s">
        <v>194</v>
      </c>
      <c r="AM17">
        <v>898</v>
      </c>
      <c r="AN17">
        <v>1264</v>
      </c>
    </row>
    <row r="18" spans="2:40" x14ac:dyDescent="0.25">
      <c r="B18" t="s">
        <v>468</v>
      </c>
      <c r="F18" t="s">
        <v>469</v>
      </c>
      <c r="AC18" t="s">
        <v>471</v>
      </c>
      <c r="AD18" t="s">
        <v>470</v>
      </c>
      <c r="AE18">
        <v>25</v>
      </c>
      <c r="AF18">
        <v>17</v>
      </c>
      <c r="AG18">
        <v>3</v>
      </c>
      <c r="AH18" t="s">
        <v>492</v>
      </c>
      <c r="AJ18" t="s">
        <v>84</v>
      </c>
      <c r="AK18" t="s">
        <v>194</v>
      </c>
      <c r="AM18">
        <v>194</v>
      </c>
      <c r="AN18">
        <v>287</v>
      </c>
    </row>
    <row r="19" spans="2:40" x14ac:dyDescent="0.25">
      <c r="B19" t="s">
        <v>468</v>
      </c>
      <c r="F19" t="s">
        <v>469</v>
      </c>
      <c r="AC19" t="s">
        <v>471</v>
      </c>
      <c r="AD19" t="s">
        <v>470</v>
      </c>
      <c r="AE19">
        <v>25</v>
      </c>
      <c r="AF19">
        <v>18</v>
      </c>
      <c r="AH19" t="s">
        <v>495</v>
      </c>
      <c r="AJ19" t="s">
        <v>88</v>
      </c>
      <c r="AK19" t="s">
        <v>203</v>
      </c>
      <c r="AM19">
        <v>3564</v>
      </c>
      <c r="AN19">
        <v>2675</v>
      </c>
    </row>
    <row r="20" spans="2:40" x14ac:dyDescent="0.25">
      <c r="B20" t="s">
        <v>468</v>
      </c>
      <c r="F20" t="s">
        <v>469</v>
      </c>
      <c r="AC20" t="s">
        <v>471</v>
      </c>
      <c r="AD20" t="s">
        <v>470</v>
      </c>
      <c r="AE20">
        <v>25</v>
      </c>
      <c r="AF20">
        <v>19</v>
      </c>
      <c r="AG20">
        <v>3</v>
      </c>
      <c r="AH20" t="s">
        <v>491</v>
      </c>
      <c r="AJ20" t="s">
        <v>82</v>
      </c>
      <c r="AK20" t="s">
        <v>194</v>
      </c>
      <c r="AM20">
        <v>931</v>
      </c>
      <c r="AN20">
        <v>2776</v>
      </c>
    </row>
    <row r="21" spans="2:40" x14ac:dyDescent="0.25">
      <c r="B21" t="s">
        <v>468</v>
      </c>
      <c r="F21" t="s">
        <v>469</v>
      </c>
      <c r="AC21" t="s">
        <v>471</v>
      </c>
      <c r="AD21" t="s">
        <v>470</v>
      </c>
      <c r="AE21">
        <v>25</v>
      </c>
      <c r="AF21">
        <v>20</v>
      </c>
      <c r="AG21">
        <v>3</v>
      </c>
      <c r="AH21" t="s">
        <v>492</v>
      </c>
      <c r="AJ21" t="s">
        <v>84</v>
      </c>
      <c r="AK21" t="s">
        <v>194</v>
      </c>
      <c r="AM21">
        <v>286</v>
      </c>
      <c r="AN21">
        <v>630</v>
      </c>
    </row>
    <row r="22" spans="2:40" x14ac:dyDescent="0.25">
      <c r="B22" t="s">
        <v>468</v>
      </c>
      <c r="F22" t="s">
        <v>469</v>
      </c>
      <c r="AC22" t="s">
        <v>471</v>
      </c>
      <c r="AD22" t="s">
        <v>470</v>
      </c>
      <c r="AE22">
        <v>25</v>
      </c>
      <c r="AF22">
        <v>21</v>
      </c>
      <c r="AG22">
        <v>3</v>
      </c>
      <c r="AH22" t="s">
        <v>492</v>
      </c>
      <c r="AJ22" t="s">
        <v>84</v>
      </c>
      <c r="AK22" t="s">
        <v>194</v>
      </c>
      <c r="AM22">
        <v>3418</v>
      </c>
      <c r="AN22">
        <v>2721</v>
      </c>
    </row>
    <row r="23" spans="2:40" x14ac:dyDescent="0.25">
      <c r="B23" t="s">
        <v>468</v>
      </c>
      <c r="F23" t="s">
        <v>469</v>
      </c>
      <c r="AC23" t="s">
        <v>471</v>
      </c>
      <c r="AD23" t="s">
        <v>470</v>
      </c>
      <c r="AE23">
        <v>25</v>
      </c>
      <c r="AF23">
        <v>22</v>
      </c>
      <c r="AH23" t="s">
        <v>494</v>
      </c>
      <c r="AJ23" t="s">
        <v>86</v>
      </c>
      <c r="AK23" t="s">
        <v>201</v>
      </c>
      <c r="AM23">
        <v>266</v>
      </c>
      <c r="AN23">
        <v>420</v>
      </c>
    </row>
    <row r="24" spans="2:40" x14ac:dyDescent="0.25">
      <c r="B24" t="s">
        <v>468</v>
      </c>
      <c r="F24" t="s">
        <v>469</v>
      </c>
      <c r="AC24" t="s">
        <v>471</v>
      </c>
      <c r="AD24" t="s">
        <v>470</v>
      </c>
      <c r="AE24">
        <v>25</v>
      </c>
      <c r="AF24">
        <v>23</v>
      </c>
      <c r="AG24">
        <v>3</v>
      </c>
      <c r="AH24" t="s">
        <v>492</v>
      </c>
      <c r="AJ24" t="s">
        <v>84</v>
      </c>
      <c r="AK24" t="s">
        <v>194</v>
      </c>
      <c r="AM24">
        <v>1331</v>
      </c>
      <c r="AN24">
        <v>2456</v>
      </c>
    </row>
    <row r="25" spans="2:40" x14ac:dyDescent="0.25">
      <c r="B25" t="s">
        <v>468</v>
      </c>
      <c r="F25" t="s">
        <v>469</v>
      </c>
      <c r="AC25" t="s">
        <v>471</v>
      </c>
      <c r="AD25" t="s">
        <v>470</v>
      </c>
      <c r="AE25">
        <v>25</v>
      </c>
      <c r="AF25">
        <v>24</v>
      </c>
      <c r="AG25">
        <v>3</v>
      </c>
      <c r="AH25" t="s">
        <v>491</v>
      </c>
      <c r="AJ25" t="s">
        <v>82</v>
      </c>
      <c r="AK25" t="s">
        <v>194</v>
      </c>
      <c r="AM25">
        <v>476</v>
      </c>
      <c r="AN25">
        <v>2270</v>
      </c>
    </row>
    <row r="26" spans="2:40" x14ac:dyDescent="0.25">
      <c r="B26" t="s">
        <v>468</v>
      </c>
      <c r="F26" t="s">
        <v>469</v>
      </c>
      <c r="AC26" t="s">
        <v>471</v>
      </c>
      <c r="AD26" t="s">
        <v>470</v>
      </c>
      <c r="AE26">
        <v>25</v>
      </c>
      <c r="AF26">
        <v>25</v>
      </c>
      <c r="AG26">
        <v>3</v>
      </c>
      <c r="AH26" t="s">
        <v>491</v>
      </c>
      <c r="AJ26" t="s">
        <v>82</v>
      </c>
      <c r="AK26" t="s">
        <v>194</v>
      </c>
      <c r="AM26">
        <v>2486</v>
      </c>
      <c r="AN26">
        <v>557</v>
      </c>
    </row>
    <row r="27" spans="2:40" x14ac:dyDescent="0.25">
      <c r="B27" t="s">
        <v>468</v>
      </c>
      <c r="F27" t="s">
        <v>469</v>
      </c>
      <c r="AC27" t="s">
        <v>497</v>
      </c>
      <c r="AD27" t="s">
        <v>496</v>
      </c>
      <c r="AE27">
        <v>25</v>
      </c>
      <c r="AF27">
        <v>1</v>
      </c>
      <c r="AG27">
        <v>3</v>
      </c>
      <c r="AH27" t="s">
        <v>491</v>
      </c>
      <c r="AJ27" t="s">
        <v>82</v>
      </c>
      <c r="AK27" t="s">
        <v>194</v>
      </c>
      <c r="AM27">
        <v>91</v>
      </c>
      <c r="AN27">
        <v>2109</v>
      </c>
    </row>
    <row r="28" spans="2:40" x14ac:dyDescent="0.25">
      <c r="B28" t="s">
        <v>468</v>
      </c>
      <c r="F28" t="s">
        <v>469</v>
      </c>
      <c r="AC28" t="s">
        <v>497</v>
      </c>
      <c r="AD28" t="s">
        <v>496</v>
      </c>
      <c r="AE28">
        <v>25</v>
      </c>
      <c r="AF28">
        <v>2</v>
      </c>
      <c r="AH28" t="s">
        <v>498</v>
      </c>
      <c r="AJ28" t="s">
        <v>91</v>
      </c>
      <c r="AK28" t="s">
        <v>203</v>
      </c>
      <c r="AM28">
        <v>3790</v>
      </c>
      <c r="AN28">
        <v>185</v>
      </c>
    </row>
    <row r="29" spans="2:40" x14ac:dyDescent="0.25">
      <c r="B29" t="s">
        <v>468</v>
      </c>
      <c r="F29" t="s">
        <v>469</v>
      </c>
      <c r="AC29" t="s">
        <v>497</v>
      </c>
      <c r="AD29" t="s">
        <v>496</v>
      </c>
      <c r="AE29">
        <v>25</v>
      </c>
      <c r="AF29">
        <v>3</v>
      </c>
      <c r="AG29">
        <v>3</v>
      </c>
      <c r="AH29" t="s">
        <v>492</v>
      </c>
      <c r="AJ29" t="s">
        <v>84</v>
      </c>
      <c r="AK29" t="s">
        <v>194</v>
      </c>
      <c r="AM29">
        <v>3450</v>
      </c>
      <c r="AN29">
        <v>1339</v>
      </c>
    </row>
    <row r="30" spans="2:40" x14ac:dyDescent="0.25">
      <c r="B30" t="s">
        <v>468</v>
      </c>
      <c r="F30" t="s">
        <v>469</v>
      </c>
      <c r="AC30" t="s">
        <v>497</v>
      </c>
      <c r="AD30" t="s">
        <v>496</v>
      </c>
      <c r="AE30">
        <v>25</v>
      </c>
      <c r="AF30">
        <v>4</v>
      </c>
      <c r="AG30">
        <v>3</v>
      </c>
      <c r="AH30" t="s">
        <v>492</v>
      </c>
      <c r="AJ30" t="s">
        <v>84</v>
      </c>
      <c r="AK30" t="s">
        <v>194</v>
      </c>
      <c r="AM30">
        <v>2992</v>
      </c>
      <c r="AN30">
        <v>1398</v>
      </c>
    </row>
    <row r="31" spans="2:40" x14ac:dyDescent="0.25">
      <c r="B31" t="s">
        <v>468</v>
      </c>
      <c r="F31" t="s">
        <v>469</v>
      </c>
      <c r="AC31" t="s">
        <v>497</v>
      </c>
      <c r="AD31" t="s">
        <v>496</v>
      </c>
      <c r="AE31">
        <v>25</v>
      </c>
      <c r="AF31">
        <v>5</v>
      </c>
      <c r="AG31">
        <v>3</v>
      </c>
      <c r="AH31" t="s">
        <v>491</v>
      </c>
      <c r="AJ31" t="s">
        <v>82</v>
      </c>
      <c r="AK31" t="s">
        <v>194</v>
      </c>
      <c r="AM31">
        <v>291</v>
      </c>
      <c r="AN31">
        <v>2918</v>
      </c>
    </row>
    <row r="32" spans="2:40" x14ac:dyDescent="0.25">
      <c r="B32" t="s">
        <v>468</v>
      </c>
      <c r="F32" t="s">
        <v>469</v>
      </c>
      <c r="AC32" t="s">
        <v>497</v>
      </c>
      <c r="AD32" t="s">
        <v>496</v>
      </c>
      <c r="AE32">
        <v>25</v>
      </c>
      <c r="AF32">
        <v>6</v>
      </c>
      <c r="AG32">
        <v>3</v>
      </c>
      <c r="AH32" t="s">
        <v>492</v>
      </c>
      <c r="AJ32" t="s">
        <v>84</v>
      </c>
      <c r="AK32" t="s">
        <v>194</v>
      </c>
      <c r="AM32">
        <v>1814</v>
      </c>
      <c r="AN32">
        <v>1819</v>
      </c>
    </row>
    <row r="33" spans="2:40" x14ac:dyDescent="0.25">
      <c r="B33" t="s">
        <v>468</v>
      </c>
      <c r="F33" t="s">
        <v>469</v>
      </c>
      <c r="AC33" t="s">
        <v>497</v>
      </c>
      <c r="AD33" t="s">
        <v>496</v>
      </c>
      <c r="AE33">
        <v>25</v>
      </c>
      <c r="AF33">
        <v>7</v>
      </c>
      <c r="AH33" t="s">
        <v>495</v>
      </c>
      <c r="AJ33" t="s">
        <v>88</v>
      </c>
      <c r="AK33" t="s">
        <v>203</v>
      </c>
      <c r="AM33">
        <v>3987</v>
      </c>
      <c r="AN33">
        <v>2405</v>
      </c>
    </row>
    <row r="34" spans="2:40" x14ac:dyDescent="0.25">
      <c r="B34" t="s">
        <v>468</v>
      </c>
      <c r="F34" t="s">
        <v>469</v>
      </c>
      <c r="AC34" t="s">
        <v>497</v>
      </c>
      <c r="AD34" t="s">
        <v>496</v>
      </c>
      <c r="AE34">
        <v>25</v>
      </c>
      <c r="AF34">
        <v>8</v>
      </c>
      <c r="AG34">
        <v>3</v>
      </c>
      <c r="AH34" t="s">
        <v>492</v>
      </c>
      <c r="AJ34" t="s">
        <v>84</v>
      </c>
      <c r="AK34" t="s">
        <v>194</v>
      </c>
      <c r="AM34">
        <v>387</v>
      </c>
      <c r="AN34">
        <v>1716</v>
      </c>
    </row>
    <row r="35" spans="2:40" x14ac:dyDescent="0.25">
      <c r="B35" t="s">
        <v>468</v>
      </c>
      <c r="F35" t="s">
        <v>469</v>
      </c>
      <c r="AC35" t="s">
        <v>497</v>
      </c>
      <c r="AD35" t="s">
        <v>496</v>
      </c>
      <c r="AE35">
        <v>25</v>
      </c>
      <c r="AF35">
        <v>9</v>
      </c>
      <c r="AH35" t="s">
        <v>494</v>
      </c>
      <c r="AJ35" t="s">
        <v>86</v>
      </c>
      <c r="AK35" t="s">
        <v>201</v>
      </c>
      <c r="AM35">
        <v>3693</v>
      </c>
      <c r="AN35">
        <v>1115</v>
      </c>
    </row>
    <row r="36" spans="2:40" x14ac:dyDescent="0.25">
      <c r="B36" t="s">
        <v>468</v>
      </c>
      <c r="F36" t="s">
        <v>469</v>
      </c>
      <c r="AC36" t="s">
        <v>497</v>
      </c>
      <c r="AD36" t="s">
        <v>496</v>
      </c>
      <c r="AE36">
        <v>25</v>
      </c>
      <c r="AF36">
        <v>10</v>
      </c>
      <c r="AH36" t="s">
        <v>494</v>
      </c>
      <c r="AJ36" t="s">
        <v>86</v>
      </c>
      <c r="AK36" t="s">
        <v>201</v>
      </c>
      <c r="AM36">
        <v>2168</v>
      </c>
      <c r="AN36">
        <v>1748</v>
      </c>
    </row>
    <row r="37" spans="2:40" x14ac:dyDescent="0.25">
      <c r="B37" t="s">
        <v>468</v>
      </c>
      <c r="F37" t="s">
        <v>469</v>
      </c>
      <c r="AC37" t="s">
        <v>497</v>
      </c>
      <c r="AD37" t="s">
        <v>496</v>
      </c>
      <c r="AE37">
        <v>25</v>
      </c>
      <c r="AF37">
        <v>11</v>
      </c>
      <c r="AG37">
        <v>3</v>
      </c>
      <c r="AH37" t="s">
        <v>492</v>
      </c>
      <c r="AJ37" t="s">
        <v>84</v>
      </c>
      <c r="AK37" t="s">
        <v>194</v>
      </c>
      <c r="AM37">
        <v>3735</v>
      </c>
      <c r="AN37">
        <v>1454</v>
      </c>
    </row>
    <row r="38" spans="2:40" x14ac:dyDescent="0.25">
      <c r="B38" t="s">
        <v>468</v>
      </c>
      <c r="F38" t="s">
        <v>469</v>
      </c>
      <c r="AC38" t="s">
        <v>497</v>
      </c>
      <c r="AD38" t="s">
        <v>496</v>
      </c>
      <c r="AE38">
        <v>25</v>
      </c>
      <c r="AF38">
        <v>12</v>
      </c>
      <c r="AH38" t="s">
        <v>498</v>
      </c>
      <c r="AJ38" t="s">
        <v>91</v>
      </c>
      <c r="AK38" t="s">
        <v>203</v>
      </c>
      <c r="AM38">
        <v>2582</v>
      </c>
      <c r="AN38">
        <v>2605</v>
      </c>
    </row>
    <row r="39" spans="2:40" x14ac:dyDescent="0.25">
      <c r="B39" t="s">
        <v>468</v>
      </c>
      <c r="F39" t="s">
        <v>469</v>
      </c>
      <c r="AC39" t="s">
        <v>497</v>
      </c>
      <c r="AD39" t="s">
        <v>496</v>
      </c>
      <c r="AE39">
        <v>25</v>
      </c>
      <c r="AF39">
        <v>13</v>
      </c>
      <c r="AH39" t="s">
        <v>494</v>
      </c>
      <c r="AJ39" t="s">
        <v>86</v>
      </c>
      <c r="AK39" t="s">
        <v>201</v>
      </c>
      <c r="AM39">
        <v>720</v>
      </c>
      <c r="AN39">
        <v>1277</v>
      </c>
    </row>
    <row r="40" spans="2:40" x14ac:dyDescent="0.25">
      <c r="B40" t="s">
        <v>468</v>
      </c>
      <c r="F40" t="s">
        <v>469</v>
      </c>
      <c r="AC40" t="s">
        <v>497</v>
      </c>
      <c r="AD40" t="s">
        <v>496</v>
      </c>
      <c r="AE40">
        <v>25</v>
      </c>
      <c r="AF40">
        <v>14</v>
      </c>
      <c r="AG40">
        <v>3</v>
      </c>
      <c r="AH40" t="s">
        <v>491</v>
      </c>
      <c r="AJ40" t="s">
        <v>82</v>
      </c>
      <c r="AK40" t="s">
        <v>194</v>
      </c>
      <c r="AM40">
        <v>3274</v>
      </c>
      <c r="AN40">
        <v>2838</v>
      </c>
    </row>
    <row r="41" spans="2:40" x14ac:dyDescent="0.25">
      <c r="B41" t="s">
        <v>468</v>
      </c>
      <c r="F41" t="s">
        <v>469</v>
      </c>
      <c r="AC41" t="s">
        <v>497</v>
      </c>
      <c r="AD41" t="s">
        <v>496</v>
      </c>
      <c r="AE41">
        <v>25</v>
      </c>
      <c r="AF41">
        <v>15</v>
      </c>
      <c r="AH41" t="s">
        <v>498</v>
      </c>
      <c r="AJ41" t="s">
        <v>91</v>
      </c>
      <c r="AK41" t="s">
        <v>203</v>
      </c>
      <c r="AM41">
        <v>2778</v>
      </c>
      <c r="AN41">
        <v>2779</v>
      </c>
    </row>
    <row r="42" spans="2:40" x14ac:dyDescent="0.25">
      <c r="B42" t="s">
        <v>468</v>
      </c>
      <c r="F42" t="s">
        <v>469</v>
      </c>
      <c r="AC42" t="s">
        <v>497</v>
      </c>
      <c r="AD42" t="s">
        <v>496</v>
      </c>
      <c r="AE42">
        <v>25</v>
      </c>
      <c r="AF42">
        <v>16</v>
      </c>
      <c r="AH42" t="s">
        <v>499</v>
      </c>
      <c r="AJ42" t="s">
        <v>92</v>
      </c>
      <c r="AK42" t="s">
        <v>201</v>
      </c>
      <c r="AM42">
        <v>2148</v>
      </c>
      <c r="AN42">
        <v>933</v>
      </c>
    </row>
    <row r="43" spans="2:40" x14ac:dyDescent="0.25">
      <c r="B43" t="s">
        <v>468</v>
      </c>
      <c r="F43" t="s">
        <v>469</v>
      </c>
      <c r="AC43" t="s">
        <v>497</v>
      </c>
      <c r="AD43" t="s">
        <v>496</v>
      </c>
      <c r="AE43">
        <v>25</v>
      </c>
      <c r="AF43">
        <v>17</v>
      </c>
      <c r="AH43" t="s">
        <v>494</v>
      </c>
      <c r="AJ43" t="s">
        <v>86</v>
      </c>
      <c r="AK43" t="s">
        <v>201</v>
      </c>
      <c r="AM43">
        <v>2763</v>
      </c>
      <c r="AN43">
        <v>1665</v>
      </c>
    </row>
    <row r="44" spans="2:40" x14ac:dyDescent="0.25">
      <c r="B44" t="s">
        <v>468</v>
      </c>
      <c r="F44" t="s">
        <v>469</v>
      </c>
      <c r="AC44" t="s">
        <v>497</v>
      </c>
      <c r="AD44" t="s">
        <v>496</v>
      </c>
      <c r="AE44">
        <v>25</v>
      </c>
      <c r="AF44">
        <v>18</v>
      </c>
      <c r="AH44" t="s">
        <v>494</v>
      </c>
      <c r="AJ44" t="s">
        <v>86</v>
      </c>
      <c r="AK44" t="s">
        <v>201</v>
      </c>
      <c r="AM44">
        <v>483</v>
      </c>
      <c r="AN44">
        <v>1721</v>
      </c>
    </row>
    <row r="45" spans="2:40" x14ac:dyDescent="0.25">
      <c r="B45" t="s">
        <v>468</v>
      </c>
      <c r="F45" t="s">
        <v>469</v>
      </c>
      <c r="AC45" t="s">
        <v>497</v>
      </c>
      <c r="AD45" t="s">
        <v>496</v>
      </c>
      <c r="AE45">
        <v>25</v>
      </c>
      <c r="AF45">
        <v>19</v>
      </c>
      <c r="AH45" t="s">
        <v>493</v>
      </c>
      <c r="AJ45" t="s">
        <v>85</v>
      </c>
      <c r="AK45" t="s">
        <v>191</v>
      </c>
      <c r="AM45">
        <v>1545</v>
      </c>
      <c r="AN45">
        <v>201</v>
      </c>
    </row>
    <row r="46" spans="2:40" x14ac:dyDescent="0.25">
      <c r="B46" t="s">
        <v>468</v>
      </c>
      <c r="F46" t="s">
        <v>469</v>
      </c>
      <c r="AC46" t="s">
        <v>497</v>
      </c>
      <c r="AD46" t="s">
        <v>496</v>
      </c>
      <c r="AE46">
        <v>25</v>
      </c>
      <c r="AF46">
        <v>20</v>
      </c>
      <c r="AG46">
        <v>3</v>
      </c>
      <c r="AH46" t="s">
        <v>491</v>
      </c>
      <c r="AJ46" t="s">
        <v>82</v>
      </c>
      <c r="AK46" t="s">
        <v>194</v>
      </c>
      <c r="AM46">
        <v>2299</v>
      </c>
      <c r="AN46">
        <v>43</v>
      </c>
    </row>
    <row r="47" spans="2:40" x14ac:dyDescent="0.25">
      <c r="B47" t="s">
        <v>468</v>
      </c>
      <c r="F47" t="s">
        <v>469</v>
      </c>
      <c r="AC47" t="s">
        <v>497</v>
      </c>
      <c r="AD47" t="s">
        <v>496</v>
      </c>
      <c r="AE47">
        <v>25</v>
      </c>
      <c r="AF47">
        <v>21</v>
      </c>
      <c r="AH47" t="s">
        <v>498</v>
      </c>
      <c r="AJ47" t="s">
        <v>91</v>
      </c>
      <c r="AK47" t="s">
        <v>203</v>
      </c>
      <c r="AM47">
        <v>2916</v>
      </c>
      <c r="AN47">
        <v>2841</v>
      </c>
    </row>
    <row r="48" spans="2:40" x14ac:dyDescent="0.25">
      <c r="B48" t="s">
        <v>468</v>
      </c>
      <c r="F48" t="s">
        <v>469</v>
      </c>
      <c r="AC48" t="s">
        <v>497</v>
      </c>
      <c r="AD48" t="s">
        <v>496</v>
      </c>
      <c r="AE48">
        <v>25</v>
      </c>
      <c r="AF48">
        <v>22</v>
      </c>
      <c r="AG48">
        <v>3</v>
      </c>
      <c r="AH48" t="s">
        <v>492</v>
      </c>
      <c r="AJ48" t="s">
        <v>84</v>
      </c>
      <c r="AK48" t="s">
        <v>194</v>
      </c>
      <c r="AM48">
        <v>3189</v>
      </c>
      <c r="AN48">
        <v>1016</v>
      </c>
    </row>
    <row r="49" spans="2:40" x14ac:dyDescent="0.25">
      <c r="B49" t="s">
        <v>468</v>
      </c>
      <c r="F49" t="s">
        <v>469</v>
      </c>
      <c r="AC49" t="s">
        <v>497</v>
      </c>
      <c r="AD49" t="s">
        <v>496</v>
      </c>
      <c r="AE49">
        <v>25</v>
      </c>
      <c r="AF49">
        <v>23</v>
      </c>
      <c r="AH49" t="s">
        <v>493</v>
      </c>
      <c r="AJ49" t="s">
        <v>85</v>
      </c>
      <c r="AK49" t="s">
        <v>191</v>
      </c>
      <c r="AM49">
        <v>2109</v>
      </c>
      <c r="AN49">
        <v>173</v>
      </c>
    </row>
    <row r="50" spans="2:40" x14ac:dyDescent="0.25">
      <c r="B50" t="s">
        <v>468</v>
      </c>
      <c r="F50" t="s">
        <v>469</v>
      </c>
      <c r="AC50" t="s">
        <v>497</v>
      </c>
      <c r="AD50" t="s">
        <v>496</v>
      </c>
      <c r="AE50">
        <v>25</v>
      </c>
      <c r="AF50">
        <v>24</v>
      </c>
      <c r="AG50">
        <v>1</v>
      </c>
      <c r="AH50" t="s">
        <v>500</v>
      </c>
      <c r="AJ50" t="s">
        <v>93</v>
      </c>
      <c r="AK50" t="s">
        <v>189</v>
      </c>
      <c r="AM50">
        <v>2702</v>
      </c>
      <c r="AN50">
        <v>532</v>
      </c>
    </row>
    <row r="51" spans="2:40" x14ac:dyDescent="0.25">
      <c r="B51" t="s">
        <v>468</v>
      </c>
      <c r="F51" t="s">
        <v>469</v>
      </c>
      <c r="AC51" t="s">
        <v>497</v>
      </c>
      <c r="AD51" t="s">
        <v>496</v>
      </c>
      <c r="AE51">
        <v>25</v>
      </c>
      <c r="AF51">
        <v>25</v>
      </c>
      <c r="AG51">
        <v>1</v>
      </c>
      <c r="AH51" t="s">
        <v>500</v>
      </c>
      <c r="AJ51" t="s">
        <v>93</v>
      </c>
      <c r="AK51" t="s">
        <v>189</v>
      </c>
      <c r="AM51">
        <v>2787</v>
      </c>
      <c r="AN51">
        <v>184</v>
      </c>
    </row>
    <row r="52" spans="2:40" x14ac:dyDescent="0.25">
      <c r="B52" t="s">
        <v>468</v>
      </c>
      <c r="F52" t="s">
        <v>469</v>
      </c>
      <c r="AC52" t="s">
        <v>502</v>
      </c>
      <c r="AD52" t="s">
        <v>501</v>
      </c>
      <c r="AE52">
        <v>25</v>
      </c>
      <c r="AF52">
        <v>1</v>
      </c>
      <c r="AG52">
        <v>3</v>
      </c>
      <c r="AH52" t="s">
        <v>492</v>
      </c>
      <c r="AJ52" t="s">
        <v>84</v>
      </c>
      <c r="AK52" t="s">
        <v>194</v>
      </c>
      <c r="AM52">
        <v>1429</v>
      </c>
      <c r="AN52">
        <v>976</v>
      </c>
    </row>
    <row r="53" spans="2:40" x14ac:dyDescent="0.25">
      <c r="B53" t="s">
        <v>468</v>
      </c>
      <c r="F53" t="s">
        <v>469</v>
      </c>
      <c r="AC53" t="s">
        <v>502</v>
      </c>
      <c r="AD53" t="s">
        <v>501</v>
      </c>
      <c r="AE53">
        <v>25</v>
      </c>
      <c r="AF53">
        <v>2</v>
      </c>
      <c r="AG53">
        <v>3</v>
      </c>
      <c r="AH53" t="s">
        <v>492</v>
      </c>
      <c r="AJ53" t="s">
        <v>84</v>
      </c>
      <c r="AK53" t="s">
        <v>194</v>
      </c>
      <c r="AM53">
        <v>2860</v>
      </c>
      <c r="AN53">
        <v>1874</v>
      </c>
    </row>
    <row r="54" spans="2:40" x14ac:dyDescent="0.25">
      <c r="B54" t="s">
        <v>468</v>
      </c>
      <c r="F54" t="s">
        <v>469</v>
      </c>
      <c r="AC54" t="s">
        <v>502</v>
      </c>
      <c r="AD54" t="s">
        <v>501</v>
      </c>
      <c r="AE54">
        <v>25</v>
      </c>
      <c r="AF54">
        <v>3</v>
      </c>
      <c r="AG54">
        <v>3</v>
      </c>
      <c r="AH54" t="s">
        <v>491</v>
      </c>
      <c r="AJ54" t="s">
        <v>82</v>
      </c>
      <c r="AK54" t="s">
        <v>194</v>
      </c>
      <c r="AM54">
        <v>37</v>
      </c>
      <c r="AN54">
        <v>2986</v>
      </c>
    </row>
    <row r="55" spans="2:40" x14ac:dyDescent="0.25">
      <c r="B55" t="s">
        <v>468</v>
      </c>
      <c r="F55" t="s">
        <v>469</v>
      </c>
      <c r="AC55" t="s">
        <v>502</v>
      </c>
      <c r="AD55" t="s">
        <v>501</v>
      </c>
      <c r="AE55">
        <v>25</v>
      </c>
      <c r="AF55">
        <v>4</v>
      </c>
      <c r="AG55">
        <v>1</v>
      </c>
      <c r="AH55" t="s">
        <v>500</v>
      </c>
      <c r="AJ55" t="s">
        <v>93</v>
      </c>
      <c r="AK55" t="s">
        <v>189</v>
      </c>
      <c r="AM55">
        <v>3543</v>
      </c>
      <c r="AN55">
        <v>1753</v>
      </c>
    </row>
    <row r="56" spans="2:40" x14ac:dyDescent="0.25">
      <c r="B56" t="s">
        <v>468</v>
      </c>
      <c r="F56" t="s">
        <v>469</v>
      </c>
      <c r="AC56" t="s">
        <v>502</v>
      </c>
      <c r="AD56" t="s">
        <v>501</v>
      </c>
      <c r="AE56">
        <v>25</v>
      </c>
      <c r="AF56">
        <v>5</v>
      </c>
      <c r="AG56">
        <v>3</v>
      </c>
      <c r="AH56" t="s">
        <v>491</v>
      </c>
      <c r="AJ56" t="s">
        <v>82</v>
      </c>
      <c r="AK56" t="s">
        <v>194</v>
      </c>
      <c r="AM56">
        <v>1014</v>
      </c>
      <c r="AN56">
        <v>1111</v>
      </c>
    </row>
    <row r="57" spans="2:40" x14ac:dyDescent="0.25">
      <c r="B57" t="s">
        <v>468</v>
      </c>
      <c r="F57" t="s">
        <v>469</v>
      </c>
      <c r="AC57" t="s">
        <v>502</v>
      </c>
      <c r="AD57" t="s">
        <v>501</v>
      </c>
      <c r="AE57">
        <v>25</v>
      </c>
      <c r="AF57">
        <v>6</v>
      </c>
      <c r="AG57">
        <v>3</v>
      </c>
      <c r="AH57" t="s">
        <v>492</v>
      </c>
      <c r="AJ57" t="s">
        <v>84</v>
      </c>
      <c r="AK57" t="s">
        <v>194</v>
      </c>
      <c r="AM57">
        <v>3364</v>
      </c>
      <c r="AN57">
        <v>2613</v>
      </c>
    </row>
    <row r="58" spans="2:40" x14ac:dyDescent="0.25">
      <c r="B58" t="s">
        <v>468</v>
      </c>
      <c r="F58" t="s">
        <v>469</v>
      </c>
      <c r="AC58" t="s">
        <v>502</v>
      </c>
      <c r="AD58" t="s">
        <v>501</v>
      </c>
      <c r="AE58">
        <v>25</v>
      </c>
      <c r="AF58">
        <v>7</v>
      </c>
      <c r="AH58" t="s">
        <v>503</v>
      </c>
      <c r="AJ58" t="s">
        <v>96</v>
      </c>
      <c r="AK58" t="s">
        <v>201</v>
      </c>
      <c r="AM58">
        <v>1223</v>
      </c>
      <c r="AN58">
        <v>2416</v>
      </c>
    </row>
    <row r="59" spans="2:40" x14ac:dyDescent="0.25">
      <c r="B59" t="s">
        <v>468</v>
      </c>
      <c r="F59" t="s">
        <v>469</v>
      </c>
      <c r="AC59" t="s">
        <v>502</v>
      </c>
      <c r="AD59" t="s">
        <v>501</v>
      </c>
      <c r="AE59">
        <v>25</v>
      </c>
      <c r="AF59">
        <v>8</v>
      </c>
      <c r="AG59">
        <v>3</v>
      </c>
      <c r="AH59" t="s">
        <v>491</v>
      </c>
      <c r="AJ59" t="s">
        <v>82</v>
      </c>
      <c r="AK59" t="s">
        <v>194</v>
      </c>
      <c r="AM59">
        <v>23</v>
      </c>
      <c r="AN59">
        <v>372</v>
      </c>
    </row>
    <row r="60" spans="2:40" x14ac:dyDescent="0.25">
      <c r="B60" t="s">
        <v>468</v>
      </c>
      <c r="F60" t="s">
        <v>469</v>
      </c>
      <c r="AC60" t="s">
        <v>502</v>
      </c>
      <c r="AD60" t="s">
        <v>501</v>
      </c>
      <c r="AE60">
        <v>25</v>
      </c>
      <c r="AF60">
        <v>9</v>
      </c>
      <c r="AH60" t="s">
        <v>499</v>
      </c>
      <c r="AJ60" t="s">
        <v>92</v>
      </c>
      <c r="AK60" t="s">
        <v>201</v>
      </c>
      <c r="AM60">
        <v>3756</v>
      </c>
      <c r="AN60">
        <v>287</v>
      </c>
    </row>
    <row r="61" spans="2:40" x14ac:dyDescent="0.25">
      <c r="B61" t="s">
        <v>468</v>
      </c>
      <c r="F61" t="s">
        <v>469</v>
      </c>
      <c r="AC61" t="s">
        <v>502</v>
      </c>
      <c r="AD61" t="s">
        <v>501</v>
      </c>
      <c r="AE61">
        <v>25</v>
      </c>
      <c r="AF61">
        <v>10</v>
      </c>
      <c r="AG61">
        <v>3</v>
      </c>
      <c r="AH61" t="s">
        <v>491</v>
      </c>
      <c r="AJ61" t="s">
        <v>82</v>
      </c>
      <c r="AK61" t="s">
        <v>194</v>
      </c>
      <c r="AM61">
        <v>1186</v>
      </c>
      <c r="AN61">
        <v>2958</v>
      </c>
    </row>
    <row r="62" spans="2:40" x14ac:dyDescent="0.25">
      <c r="B62" t="s">
        <v>468</v>
      </c>
      <c r="F62" t="s">
        <v>469</v>
      </c>
      <c r="AC62" t="s">
        <v>502</v>
      </c>
      <c r="AD62" t="s">
        <v>501</v>
      </c>
      <c r="AE62">
        <v>25</v>
      </c>
      <c r="AF62">
        <v>11</v>
      </c>
      <c r="AG62">
        <v>3</v>
      </c>
      <c r="AH62" t="s">
        <v>492</v>
      </c>
      <c r="AJ62" t="s">
        <v>84</v>
      </c>
      <c r="AK62" t="s">
        <v>194</v>
      </c>
      <c r="AM62">
        <v>3531</v>
      </c>
      <c r="AN62">
        <v>1476</v>
      </c>
    </row>
    <row r="63" spans="2:40" x14ac:dyDescent="0.25">
      <c r="B63" t="s">
        <v>468</v>
      </c>
      <c r="F63" t="s">
        <v>469</v>
      </c>
      <c r="AC63" t="s">
        <v>502</v>
      </c>
      <c r="AD63" t="s">
        <v>501</v>
      </c>
      <c r="AE63">
        <v>25</v>
      </c>
      <c r="AF63">
        <v>12</v>
      </c>
      <c r="AG63">
        <v>3</v>
      </c>
      <c r="AH63" t="s">
        <v>492</v>
      </c>
      <c r="AJ63" t="s">
        <v>84</v>
      </c>
      <c r="AK63" t="s">
        <v>194</v>
      </c>
      <c r="AM63">
        <v>1708</v>
      </c>
      <c r="AN63">
        <v>2722</v>
      </c>
    </row>
    <row r="64" spans="2:40" x14ac:dyDescent="0.25">
      <c r="B64" t="s">
        <v>468</v>
      </c>
      <c r="F64" t="s">
        <v>469</v>
      </c>
      <c r="AC64" t="s">
        <v>502</v>
      </c>
      <c r="AD64" t="s">
        <v>501</v>
      </c>
      <c r="AE64">
        <v>25</v>
      </c>
      <c r="AF64">
        <v>13</v>
      </c>
      <c r="AH64" t="s">
        <v>498</v>
      </c>
      <c r="AJ64" t="s">
        <v>91</v>
      </c>
      <c r="AK64" t="s">
        <v>203</v>
      </c>
      <c r="AM64">
        <v>2883</v>
      </c>
      <c r="AN64">
        <v>2951</v>
      </c>
    </row>
    <row r="65" spans="2:40" x14ac:dyDescent="0.25">
      <c r="B65" t="s">
        <v>468</v>
      </c>
      <c r="F65" t="s">
        <v>469</v>
      </c>
      <c r="AC65" t="s">
        <v>502</v>
      </c>
      <c r="AD65" t="s">
        <v>501</v>
      </c>
      <c r="AE65">
        <v>25</v>
      </c>
      <c r="AF65">
        <v>14</v>
      </c>
      <c r="AG65">
        <v>3</v>
      </c>
      <c r="AH65" t="s">
        <v>492</v>
      </c>
      <c r="AJ65" t="s">
        <v>84</v>
      </c>
      <c r="AK65" t="s">
        <v>194</v>
      </c>
      <c r="AM65">
        <v>3930</v>
      </c>
      <c r="AN65">
        <v>1973</v>
      </c>
    </row>
    <row r="66" spans="2:40" x14ac:dyDescent="0.25">
      <c r="B66" t="s">
        <v>468</v>
      </c>
      <c r="F66" t="s">
        <v>469</v>
      </c>
      <c r="AC66" t="s">
        <v>502</v>
      </c>
      <c r="AD66" t="s">
        <v>501</v>
      </c>
      <c r="AE66">
        <v>25</v>
      </c>
      <c r="AF66">
        <v>15</v>
      </c>
      <c r="AG66">
        <v>3</v>
      </c>
      <c r="AH66" t="s">
        <v>492</v>
      </c>
      <c r="AJ66" t="s">
        <v>84</v>
      </c>
      <c r="AK66" t="s">
        <v>194</v>
      </c>
      <c r="AM66">
        <v>538</v>
      </c>
      <c r="AN66">
        <v>1584</v>
      </c>
    </row>
    <row r="67" spans="2:40" x14ac:dyDescent="0.25">
      <c r="B67" t="s">
        <v>468</v>
      </c>
      <c r="F67" t="s">
        <v>469</v>
      </c>
      <c r="AC67" t="s">
        <v>502</v>
      </c>
      <c r="AD67" t="s">
        <v>501</v>
      </c>
      <c r="AE67">
        <v>25</v>
      </c>
      <c r="AF67">
        <v>16</v>
      </c>
      <c r="AH67" t="s">
        <v>499</v>
      </c>
      <c r="AJ67" t="s">
        <v>92</v>
      </c>
      <c r="AK67" t="s">
        <v>201</v>
      </c>
      <c r="AM67">
        <v>1885</v>
      </c>
      <c r="AN67">
        <v>766</v>
      </c>
    </row>
    <row r="68" spans="2:40" x14ac:dyDescent="0.25">
      <c r="B68" t="s">
        <v>468</v>
      </c>
      <c r="F68" t="s">
        <v>469</v>
      </c>
      <c r="AC68" t="s">
        <v>502</v>
      </c>
      <c r="AD68" t="s">
        <v>501</v>
      </c>
      <c r="AE68">
        <v>25</v>
      </c>
      <c r="AF68">
        <v>17</v>
      </c>
      <c r="AG68">
        <v>3</v>
      </c>
      <c r="AH68" t="s">
        <v>492</v>
      </c>
      <c r="AJ68" t="s">
        <v>84</v>
      </c>
      <c r="AK68" t="s">
        <v>194</v>
      </c>
      <c r="AM68">
        <v>1332</v>
      </c>
      <c r="AN68">
        <v>810</v>
      </c>
    </row>
    <row r="69" spans="2:40" x14ac:dyDescent="0.25">
      <c r="B69" t="s">
        <v>468</v>
      </c>
      <c r="F69" t="s">
        <v>469</v>
      </c>
      <c r="AC69" t="s">
        <v>502</v>
      </c>
      <c r="AD69" t="s">
        <v>501</v>
      </c>
      <c r="AE69">
        <v>25</v>
      </c>
      <c r="AF69">
        <v>18</v>
      </c>
      <c r="AG69">
        <v>3</v>
      </c>
      <c r="AH69" t="s">
        <v>492</v>
      </c>
      <c r="AJ69" t="s">
        <v>84</v>
      </c>
      <c r="AK69" t="s">
        <v>194</v>
      </c>
      <c r="AM69">
        <v>3611</v>
      </c>
      <c r="AN69">
        <v>1965</v>
      </c>
    </row>
    <row r="70" spans="2:40" x14ac:dyDescent="0.25">
      <c r="B70" t="s">
        <v>468</v>
      </c>
      <c r="F70" t="s">
        <v>469</v>
      </c>
      <c r="AC70" t="s">
        <v>502</v>
      </c>
      <c r="AD70" t="s">
        <v>501</v>
      </c>
      <c r="AE70">
        <v>25</v>
      </c>
      <c r="AF70">
        <v>19</v>
      </c>
      <c r="AG70">
        <v>3</v>
      </c>
      <c r="AH70" t="s">
        <v>492</v>
      </c>
      <c r="AJ70" t="s">
        <v>84</v>
      </c>
      <c r="AK70" t="s">
        <v>194</v>
      </c>
      <c r="AM70">
        <v>1294</v>
      </c>
      <c r="AN70">
        <v>539</v>
      </c>
    </row>
    <row r="71" spans="2:40" x14ac:dyDescent="0.25">
      <c r="B71" t="s">
        <v>468</v>
      </c>
      <c r="F71" t="s">
        <v>469</v>
      </c>
      <c r="AC71" t="s">
        <v>502</v>
      </c>
      <c r="AD71" t="s">
        <v>501</v>
      </c>
      <c r="AE71">
        <v>25</v>
      </c>
      <c r="AF71">
        <v>20</v>
      </c>
      <c r="AG71">
        <v>3</v>
      </c>
      <c r="AH71" t="s">
        <v>491</v>
      </c>
      <c r="AJ71" t="s">
        <v>82</v>
      </c>
      <c r="AK71" t="s">
        <v>194</v>
      </c>
      <c r="AM71">
        <v>3719</v>
      </c>
      <c r="AN71">
        <v>1310</v>
      </c>
    </row>
    <row r="72" spans="2:40" x14ac:dyDescent="0.25">
      <c r="B72" t="s">
        <v>468</v>
      </c>
      <c r="F72" t="s">
        <v>469</v>
      </c>
      <c r="AC72" t="s">
        <v>502</v>
      </c>
      <c r="AD72" t="s">
        <v>501</v>
      </c>
      <c r="AE72">
        <v>25</v>
      </c>
      <c r="AF72">
        <v>21</v>
      </c>
      <c r="AG72">
        <v>3</v>
      </c>
      <c r="AH72" t="s">
        <v>492</v>
      </c>
      <c r="AJ72" t="s">
        <v>84</v>
      </c>
      <c r="AK72" t="s">
        <v>194</v>
      </c>
      <c r="AM72">
        <v>607</v>
      </c>
      <c r="AN72">
        <v>1932</v>
      </c>
    </row>
    <row r="73" spans="2:40" x14ac:dyDescent="0.25">
      <c r="B73" t="s">
        <v>468</v>
      </c>
      <c r="F73" t="s">
        <v>469</v>
      </c>
      <c r="AC73" t="s">
        <v>502</v>
      </c>
      <c r="AD73" t="s">
        <v>501</v>
      </c>
      <c r="AE73">
        <v>25</v>
      </c>
      <c r="AF73">
        <v>22</v>
      </c>
      <c r="AG73">
        <v>3</v>
      </c>
      <c r="AH73" t="s">
        <v>491</v>
      </c>
      <c r="AJ73" t="s">
        <v>82</v>
      </c>
      <c r="AK73" t="s">
        <v>194</v>
      </c>
      <c r="AM73">
        <v>3027</v>
      </c>
      <c r="AN73">
        <v>1607</v>
      </c>
    </row>
    <row r="74" spans="2:40" x14ac:dyDescent="0.25">
      <c r="B74" t="s">
        <v>468</v>
      </c>
      <c r="F74" t="s">
        <v>469</v>
      </c>
      <c r="AC74" t="s">
        <v>502</v>
      </c>
      <c r="AD74" t="s">
        <v>501</v>
      </c>
      <c r="AE74">
        <v>25</v>
      </c>
      <c r="AF74">
        <v>23</v>
      </c>
      <c r="AG74">
        <v>3</v>
      </c>
      <c r="AH74" t="s">
        <v>492</v>
      </c>
      <c r="AJ74" t="s">
        <v>84</v>
      </c>
      <c r="AK74" t="s">
        <v>194</v>
      </c>
      <c r="AM74">
        <v>1832</v>
      </c>
      <c r="AN74">
        <v>2999</v>
      </c>
    </row>
    <row r="75" spans="2:40" x14ac:dyDescent="0.25">
      <c r="B75" t="s">
        <v>468</v>
      </c>
      <c r="F75" t="s">
        <v>469</v>
      </c>
      <c r="AC75" t="s">
        <v>502</v>
      </c>
      <c r="AD75" t="s">
        <v>501</v>
      </c>
      <c r="AE75">
        <v>25</v>
      </c>
      <c r="AF75">
        <v>24</v>
      </c>
      <c r="AH75" t="s">
        <v>499</v>
      </c>
      <c r="AJ75" t="s">
        <v>92</v>
      </c>
      <c r="AK75" t="s">
        <v>201</v>
      </c>
      <c r="AM75">
        <v>1430</v>
      </c>
      <c r="AN75">
        <v>108</v>
      </c>
    </row>
    <row r="76" spans="2:40" x14ac:dyDescent="0.25">
      <c r="B76" t="s">
        <v>468</v>
      </c>
      <c r="F76" t="s">
        <v>469</v>
      </c>
      <c r="AC76" t="s">
        <v>502</v>
      </c>
      <c r="AD76" t="s">
        <v>501</v>
      </c>
      <c r="AE76">
        <v>25</v>
      </c>
      <c r="AF76">
        <v>25</v>
      </c>
      <c r="AG76">
        <v>3</v>
      </c>
      <c r="AH76" t="s">
        <v>491</v>
      </c>
      <c r="AJ76" t="s">
        <v>82</v>
      </c>
      <c r="AK76" t="s">
        <v>194</v>
      </c>
      <c r="AM76">
        <v>2594</v>
      </c>
      <c r="AN76">
        <v>2281</v>
      </c>
    </row>
    <row r="77" spans="2:40" x14ac:dyDescent="0.25">
      <c r="B77" t="s">
        <v>468</v>
      </c>
      <c r="F77" t="s">
        <v>469</v>
      </c>
      <c r="AC77" t="s">
        <v>505</v>
      </c>
      <c r="AD77" t="s">
        <v>504</v>
      </c>
      <c r="AE77">
        <v>25</v>
      </c>
      <c r="AF77">
        <v>1</v>
      </c>
      <c r="AH77" t="s">
        <v>493</v>
      </c>
      <c r="AJ77" t="s">
        <v>85</v>
      </c>
      <c r="AK77" t="s">
        <v>191</v>
      </c>
      <c r="AM77">
        <v>965</v>
      </c>
      <c r="AN77">
        <v>2292</v>
      </c>
    </row>
    <row r="78" spans="2:40" x14ac:dyDescent="0.25">
      <c r="B78" t="s">
        <v>468</v>
      </c>
      <c r="F78" t="s">
        <v>469</v>
      </c>
      <c r="AC78" t="s">
        <v>505</v>
      </c>
      <c r="AD78" t="s">
        <v>504</v>
      </c>
      <c r="AE78">
        <v>25</v>
      </c>
      <c r="AF78">
        <v>2</v>
      </c>
      <c r="AG78">
        <v>3</v>
      </c>
      <c r="AH78" t="s">
        <v>492</v>
      </c>
      <c r="AJ78" t="s">
        <v>84</v>
      </c>
      <c r="AK78" t="s">
        <v>194</v>
      </c>
      <c r="AM78">
        <v>3408</v>
      </c>
      <c r="AN78">
        <v>12</v>
      </c>
    </row>
    <row r="79" spans="2:40" x14ac:dyDescent="0.25">
      <c r="B79" t="s">
        <v>468</v>
      </c>
      <c r="F79" t="s">
        <v>469</v>
      </c>
      <c r="AC79" t="s">
        <v>505</v>
      </c>
      <c r="AD79" t="s">
        <v>504</v>
      </c>
      <c r="AE79">
        <v>25</v>
      </c>
      <c r="AF79">
        <v>3</v>
      </c>
      <c r="AH79" t="s">
        <v>499</v>
      </c>
      <c r="AJ79" t="s">
        <v>92</v>
      </c>
      <c r="AK79" t="s">
        <v>201</v>
      </c>
      <c r="AM79">
        <v>1387</v>
      </c>
      <c r="AN79">
        <v>2554</v>
      </c>
    </row>
    <row r="80" spans="2:40" x14ac:dyDescent="0.25">
      <c r="B80" t="s">
        <v>468</v>
      </c>
      <c r="F80" t="s">
        <v>469</v>
      </c>
      <c r="AC80" t="s">
        <v>505</v>
      </c>
      <c r="AD80" t="s">
        <v>504</v>
      </c>
      <c r="AE80">
        <v>25</v>
      </c>
      <c r="AF80">
        <v>4</v>
      </c>
      <c r="AG80">
        <v>3</v>
      </c>
      <c r="AH80" t="s">
        <v>491</v>
      </c>
      <c r="AJ80" t="s">
        <v>82</v>
      </c>
      <c r="AK80" t="s">
        <v>194</v>
      </c>
      <c r="AM80">
        <v>2020</v>
      </c>
      <c r="AN80">
        <v>1071</v>
      </c>
    </row>
    <row r="81" spans="2:40" x14ac:dyDescent="0.25">
      <c r="B81" t="s">
        <v>468</v>
      </c>
      <c r="F81" t="s">
        <v>469</v>
      </c>
      <c r="AC81" t="s">
        <v>505</v>
      </c>
      <c r="AD81" t="s">
        <v>504</v>
      </c>
      <c r="AE81">
        <v>25</v>
      </c>
      <c r="AF81">
        <v>5</v>
      </c>
      <c r="AG81">
        <v>3</v>
      </c>
      <c r="AH81" t="s">
        <v>491</v>
      </c>
      <c r="AJ81" t="s">
        <v>82</v>
      </c>
      <c r="AK81" t="s">
        <v>194</v>
      </c>
      <c r="AM81">
        <v>937</v>
      </c>
      <c r="AN81">
        <v>1392</v>
      </c>
    </row>
    <row r="82" spans="2:40" x14ac:dyDescent="0.25">
      <c r="B82" t="s">
        <v>468</v>
      </c>
      <c r="F82" t="s">
        <v>469</v>
      </c>
      <c r="AC82" t="s">
        <v>505</v>
      </c>
      <c r="AD82" t="s">
        <v>504</v>
      </c>
      <c r="AE82">
        <v>25</v>
      </c>
      <c r="AF82">
        <v>6</v>
      </c>
      <c r="AG82">
        <v>3</v>
      </c>
      <c r="AH82" t="s">
        <v>491</v>
      </c>
      <c r="AJ82" t="s">
        <v>82</v>
      </c>
      <c r="AK82" t="s">
        <v>194</v>
      </c>
      <c r="AM82">
        <v>314</v>
      </c>
      <c r="AN82">
        <v>2037</v>
      </c>
    </row>
    <row r="83" spans="2:40" x14ac:dyDescent="0.25">
      <c r="B83" t="s">
        <v>468</v>
      </c>
      <c r="F83" t="s">
        <v>469</v>
      </c>
      <c r="AC83" t="s">
        <v>505</v>
      </c>
      <c r="AD83" t="s">
        <v>504</v>
      </c>
      <c r="AE83">
        <v>25</v>
      </c>
      <c r="AF83">
        <v>7</v>
      </c>
      <c r="AH83" t="s">
        <v>499</v>
      </c>
      <c r="AJ83" t="s">
        <v>92</v>
      </c>
      <c r="AK83" t="s">
        <v>201</v>
      </c>
      <c r="AM83">
        <v>1685</v>
      </c>
      <c r="AN83">
        <v>393</v>
      </c>
    </row>
    <row r="84" spans="2:40" x14ac:dyDescent="0.25">
      <c r="B84" t="s">
        <v>468</v>
      </c>
      <c r="F84" t="s">
        <v>469</v>
      </c>
      <c r="AC84" t="s">
        <v>505</v>
      </c>
      <c r="AD84" t="s">
        <v>504</v>
      </c>
      <c r="AE84">
        <v>25</v>
      </c>
      <c r="AF84">
        <v>8</v>
      </c>
      <c r="AG84">
        <v>3</v>
      </c>
      <c r="AH84" t="s">
        <v>491</v>
      </c>
      <c r="AJ84" t="s">
        <v>82</v>
      </c>
      <c r="AK84" t="s">
        <v>194</v>
      </c>
      <c r="AM84">
        <v>2294</v>
      </c>
      <c r="AN84">
        <v>608</v>
      </c>
    </row>
    <row r="85" spans="2:40" x14ac:dyDescent="0.25">
      <c r="B85" t="s">
        <v>468</v>
      </c>
      <c r="F85" t="s">
        <v>469</v>
      </c>
      <c r="AC85" t="s">
        <v>505</v>
      </c>
      <c r="AD85" t="s">
        <v>504</v>
      </c>
      <c r="AE85">
        <v>25</v>
      </c>
      <c r="AF85">
        <v>9</v>
      </c>
      <c r="AH85" t="s">
        <v>499</v>
      </c>
      <c r="AJ85" t="s">
        <v>92</v>
      </c>
      <c r="AK85" t="s">
        <v>201</v>
      </c>
      <c r="AM85">
        <v>1224</v>
      </c>
      <c r="AN85">
        <v>2006</v>
      </c>
    </row>
    <row r="86" spans="2:40" x14ac:dyDescent="0.25">
      <c r="B86" t="s">
        <v>468</v>
      </c>
      <c r="F86" t="s">
        <v>469</v>
      </c>
      <c r="AC86" t="s">
        <v>505</v>
      </c>
      <c r="AD86" t="s">
        <v>504</v>
      </c>
      <c r="AE86">
        <v>25</v>
      </c>
      <c r="AF86">
        <v>10</v>
      </c>
      <c r="AH86" t="s">
        <v>499</v>
      </c>
      <c r="AJ86" t="s">
        <v>92</v>
      </c>
      <c r="AK86" t="s">
        <v>201</v>
      </c>
      <c r="AM86">
        <v>769</v>
      </c>
      <c r="AN86">
        <v>2867</v>
      </c>
    </row>
    <row r="87" spans="2:40" x14ac:dyDescent="0.25">
      <c r="B87" t="s">
        <v>468</v>
      </c>
      <c r="F87" t="s">
        <v>469</v>
      </c>
      <c r="AC87" t="s">
        <v>505</v>
      </c>
      <c r="AD87" t="s">
        <v>504</v>
      </c>
      <c r="AE87">
        <v>25</v>
      </c>
      <c r="AF87">
        <v>11</v>
      </c>
      <c r="AG87">
        <v>3</v>
      </c>
      <c r="AH87" t="s">
        <v>491</v>
      </c>
      <c r="AJ87" t="s">
        <v>82</v>
      </c>
      <c r="AK87" t="s">
        <v>194</v>
      </c>
      <c r="AM87">
        <v>1427</v>
      </c>
      <c r="AN87">
        <v>780</v>
      </c>
    </row>
    <row r="88" spans="2:40" x14ac:dyDescent="0.25">
      <c r="B88" t="s">
        <v>468</v>
      </c>
      <c r="F88" t="s">
        <v>469</v>
      </c>
      <c r="AC88" t="s">
        <v>505</v>
      </c>
      <c r="AD88" t="s">
        <v>504</v>
      </c>
      <c r="AE88">
        <v>25</v>
      </c>
      <c r="AF88">
        <v>12</v>
      </c>
      <c r="AG88">
        <v>3</v>
      </c>
      <c r="AH88" t="s">
        <v>491</v>
      </c>
      <c r="AJ88" t="s">
        <v>82</v>
      </c>
      <c r="AK88" t="s">
        <v>194</v>
      </c>
      <c r="AM88">
        <v>319</v>
      </c>
      <c r="AN88">
        <v>1804</v>
      </c>
    </row>
    <row r="89" spans="2:40" x14ac:dyDescent="0.25">
      <c r="B89" t="s">
        <v>468</v>
      </c>
      <c r="F89" t="s">
        <v>469</v>
      </c>
      <c r="AC89" t="s">
        <v>505</v>
      </c>
      <c r="AD89" t="s">
        <v>504</v>
      </c>
      <c r="AE89">
        <v>25</v>
      </c>
      <c r="AF89">
        <v>13</v>
      </c>
      <c r="AH89" t="s">
        <v>506</v>
      </c>
      <c r="AJ89" t="s">
        <v>98</v>
      </c>
      <c r="AK89" t="s">
        <v>203</v>
      </c>
      <c r="AM89">
        <v>297</v>
      </c>
      <c r="AN89">
        <v>1133</v>
      </c>
    </row>
    <row r="90" spans="2:40" x14ac:dyDescent="0.25">
      <c r="B90" t="s">
        <v>468</v>
      </c>
      <c r="F90" t="s">
        <v>469</v>
      </c>
      <c r="AC90" t="s">
        <v>505</v>
      </c>
      <c r="AD90" t="s">
        <v>504</v>
      </c>
      <c r="AE90">
        <v>25</v>
      </c>
      <c r="AF90">
        <v>14</v>
      </c>
      <c r="AH90" t="s">
        <v>506</v>
      </c>
      <c r="AJ90" t="s">
        <v>98</v>
      </c>
      <c r="AK90" t="s">
        <v>203</v>
      </c>
      <c r="AM90">
        <v>3840</v>
      </c>
      <c r="AN90">
        <v>2293</v>
      </c>
    </row>
    <row r="91" spans="2:40" x14ac:dyDescent="0.25">
      <c r="B91" t="s">
        <v>468</v>
      </c>
      <c r="F91" t="s">
        <v>469</v>
      </c>
      <c r="AC91" t="s">
        <v>505</v>
      </c>
      <c r="AD91" t="s">
        <v>504</v>
      </c>
      <c r="AE91">
        <v>25</v>
      </c>
      <c r="AF91">
        <v>15</v>
      </c>
      <c r="AH91" t="s">
        <v>498</v>
      </c>
      <c r="AJ91" t="s">
        <v>91</v>
      </c>
      <c r="AK91" t="s">
        <v>203</v>
      </c>
      <c r="AM91">
        <v>2869</v>
      </c>
      <c r="AN91">
        <v>2717</v>
      </c>
    </row>
    <row r="92" spans="2:40" x14ac:dyDescent="0.25">
      <c r="B92" t="s">
        <v>468</v>
      </c>
      <c r="F92" t="s">
        <v>469</v>
      </c>
      <c r="AC92" t="s">
        <v>505</v>
      </c>
      <c r="AD92" t="s">
        <v>504</v>
      </c>
      <c r="AE92">
        <v>25</v>
      </c>
      <c r="AF92">
        <v>16</v>
      </c>
      <c r="AG92">
        <v>3</v>
      </c>
      <c r="AH92" t="s">
        <v>491</v>
      </c>
      <c r="AJ92" t="s">
        <v>82</v>
      </c>
      <c r="AK92" t="s">
        <v>194</v>
      </c>
      <c r="AM92">
        <v>3221</v>
      </c>
      <c r="AN92">
        <v>2218</v>
      </c>
    </row>
    <row r="93" spans="2:40" x14ac:dyDescent="0.25">
      <c r="B93" t="s">
        <v>468</v>
      </c>
      <c r="F93" t="s">
        <v>469</v>
      </c>
      <c r="AC93" t="s">
        <v>505</v>
      </c>
      <c r="AD93" t="s">
        <v>504</v>
      </c>
      <c r="AE93">
        <v>25</v>
      </c>
      <c r="AF93">
        <v>17</v>
      </c>
      <c r="AH93" t="s">
        <v>493</v>
      </c>
      <c r="AJ93" t="s">
        <v>85</v>
      </c>
      <c r="AK93" t="s">
        <v>191</v>
      </c>
      <c r="AM93">
        <v>919</v>
      </c>
      <c r="AN93">
        <v>126</v>
      </c>
    </row>
    <row r="94" spans="2:40" x14ac:dyDescent="0.25">
      <c r="B94" t="s">
        <v>468</v>
      </c>
      <c r="F94" t="s">
        <v>469</v>
      </c>
      <c r="AC94" t="s">
        <v>505</v>
      </c>
      <c r="AD94" t="s">
        <v>504</v>
      </c>
      <c r="AE94">
        <v>25</v>
      </c>
      <c r="AF94">
        <v>18</v>
      </c>
      <c r="AH94" t="s">
        <v>499</v>
      </c>
      <c r="AJ94" t="s">
        <v>92</v>
      </c>
      <c r="AK94" t="s">
        <v>201</v>
      </c>
      <c r="AM94">
        <v>3694</v>
      </c>
      <c r="AN94">
        <v>2744</v>
      </c>
    </row>
    <row r="95" spans="2:40" x14ac:dyDescent="0.25">
      <c r="B95" t="s">
        <v>468</v>
      </c>
      <c r="F95" t="s">
        <v>469</v>
      </c>
      <c r="AC95" t="s">
        <v>505</v>
      </c>
      <c r="AD95" t="s">
        <v>504</v>
      </c>
      <c r="AE95">
        <v>25</v>
      </c>
      <c r="AF95">
        <v>19</v>
      </c>
      <c r="AG95">
        <v>3</v>
      </c>
      <c r="AH95" t="s">
        <v>491</v>
      </c>
      <c r="AJ95" t="s">
        <v>82</v>
      </c>
      <c r="AK95" t="s">
        <v>194</v>
      </c>
      <c r="AM95">
        <v>2984</v>
      </c>
      <c r="AN95">
        <v>1605</v>
      </c>
    </row>
    <row r="96" spans="2:40" x14ac:dyDescent="0.25">
      <c r="B96" t="s">
        <v>468</v>
      </c>
      <c r="F96" t="s">
        <v>469</v>
      </c>
      <c r="AC96" t="s">
        <v>505</v>
      </c>
      <c r="AD96" t="s">
        <v>504</v>
      </c>
      <c r="AE96">
        <v>25</v>
      </c>
      <c r="AF96">
        <v>20</v>
      </c>
      <c r="AG96">
        <v>3</v>
      </c>
      <c r="AH96" t="s">
        <v>492</v>
      </c>
      <c r="AJ96" t="s">
        <v>84</v>
      </c>
      <c r="AK96" t="s">
        <v>194</v>
      </c>
      <c r="AM96">
        <v>463</v>
      </c>
      <c r="AN96">
        <v>760</v>
      </c>
    </row>
    <row r="97" spans="2:40" x14ac:dyDescent="0.25">
      <c r="B97" t="s">
        <v>468</v>
      </c>
      <c r="F97" t="s">
        <v>469</v>
      </c>
      <c r="AC97" t="s">
        <v>505</v>
      </c>
      <c r="AD97" t="s">
        <v>504</v>
      </c>
      <c r="AE97">
        <v>25</v>
      </c>
      <c r="AF97">
        <v>21</v>
      </c>
      <c r="AG97">
        <v>3</v>
      </c>
      <c r="AH97" t="s">
        <v>492</v>
      </c>
      <c r="AJ97" t="s">
        <v>84</v>
      </c>
      <c r="AK97" t="s">
        <v>194</v>
      </c>
      <c r="AM97">
        <v>1724</v>
      </c>
      <c r="AN97">
        <v>2411</v>
      </c>
    </row>
    <row r="98" spans="2:40" x14ac:dyDescent="0.25">
      <c r="B98" t="s">
        <v>468</v>
      </c>
      <c r="F98" t="s">
        <v>469</v>
      </c>
      <c r="AC98" t="s">
        <v>505</v>
      </c>
      <c r="AD98" t="s">
        <v>504</v>
      </c>
      <c r="AE98">
        <v>25</v>
      </c>
      <c r="AF98">
        <v>22</v>
      </c>
      <c r="AH98" t="s">
        <v>499</v>
      </c>
      <c r="AJ98" t="s">
        <v>92</v>
      </c>
      <c r="AK98" t="s">
        <v>201</v>
      </c>
      <c r="AM98">
        <v>324</v>
      </c>
      <c r="AN98">
        <v>1194</v>
      </c>
    </row>
    <row r="99" spans="2:40" x14ac:dyDescent="0.25">
      <c r="B99" t="s">
        <v>468</v>
      </c>
      <c r="F99" t="s">
        <v>469</v>
      </c>
      <c r="AC99" t="s">
        <v>505</v>
      </c>
      <c r="AD99" t="s">
        <v>504</v>
      </c>
      <c r="AE99">
        <v>25</v>
      </c>
      <c r="AF99">
        <v>23</v>
      </c>
      <c r="AG99">
        <v>3</v>
      </c>
      <c r="AH99" t="s">
        <v>491</v>
      </c>
      <c r="AJ99" t="s">
        <v>82</v>
      </c>
      <c r="AK99" t="s">
        <v>194</v>
      </c>
      <c r="AM99">
        <v>189</v>
      </c>
      <c r="AN99">
        <v>398</v>
      </c>
    </row>
    <row r="100" spans="2:40" x14ac:dyDescent="0.25">
      <c r="B100" t="s">
        <v>468</v>
      </c>
      <c r="F100" t="s">
        <v>469</v>
      </c>
      <c r="AC100" t="s">
        <v>505</v>
      </c>
      <c r="AD100" t="s">
        <v>504</v>
      </c>
      <c r="AE100">
        <v>25</v>
      </c>
      <c r="AF100">
        <v>24</v>
      </c>
      <c r="AG100">
        <v>3</v>
      </c>
      <c r="AH100" t="s">
        <v>491</v>
      </c>
      <c r="AJ100" t="s">
        <v>82</v>
      </c>
      <c r="AK100" t="s">
        <v>194</v>
      </c>
      <c r="AM100">
        <v>3647</v>
      </c>
      <c r="AN100">
        <v>2632</v>
      </c>
    </row>
    <row r="101" spans="2:40" x14ac:dyDescent="0.25">
      <c r="B101" t="s">
        <v>468</v>
      </c>
      <c r="F101" t="s">
        <v>469</v>
      </c>
      <c r="AC101" t="s">
        <v>505</v>
      </c>
      <c r="AD101" t="s">
        <v>504</v>
      </c>
      <c r="AE101">
        <v>25</v>
      </c>
      <c r="AF101">
        <v>25</v>
      </c>
      <c r="AG101">
        <v>3</v>
      </c>
      <c r="AH101" t="s">
        <v>492</v>
      </c>
      <c r="AJ101" t="s">
        <v>84</v>
      </c>
      <c r="AK101" t="s">
        <v>194</v>
      </c>
      <c r="AM101">
        <v>494</v>
      </c>
      <c r="AN101">
        <v>698</v>
      </c>
    </row>
    <row r="102" spans="2:40" x14ac:dyDescent="0.25">
      <c r="B102" t="s">
        <v>468</v>
      </c>
      <c r="F102" t="s">
        <v>469</v>
      </c>
      <c r="AC102" t="s">
        <v>508</v>
      </c>
      <c r="AD102" t="s">
        <v>507</v>
      </c>
      <c r="AE102">
        <v>25</v>
      </c>
      <c r="AF102">
        <v>1</v>
      </c>
      <c r="AH102" t="s">
        <v>506</v>
      </c>
      <c r="AJ102" t="s">
        <v>98</v>
      </c>
      <c r="AK102" t="s">
        <v>203</v>
      </c>
      <c r="AM102">
        <v>310</v>
      </c>
      <c r="AN102">
        <v>1064</v>
      </c>
    </row>
    <row r="103" spans="2:40" x14ac:dyDescent="0.25">
      <c r="B103" t="s">
        <v>468</v>
      </c>
      <c r="F103" t="s">
        <v>469</v>
      </c>
      <c r="AC103" t="s">
        <v>508</v>
      </c>
      <c r="AD103" t="s">
        <v>507</v>
      </c>
      <c r="AE103">
        <v>25</v>
      </c>
      <c r="AF103">
        <v>2</v>
      </c>
      <c r="AG103">
        <v>3</v>
      </c>
      <c r="AH103" t="s">
        <v>491</v>
      </c>
      <c r="AJ103" t="s">
        <v>82</v>
      </c>
      <c r="AK103" t="s">
        <v>194</v>
      </c>
      <c r="AM103">
        <v>2215</v>
      </c>
      <c r="AN103">
        <v>2206</v>
      </c>
    </row>
    <row r="104" spans="2:40" x14ac:dyDescent="0.25">
      <c r="B104" t="s">
        <v>468</v>
      </c>
      <c r="F104" t="s">
        <v>469</v>
      </c>
      <c r="AC104" t="s">
        <v>508</v>
      </c>
      <c r="AD104" t="s">
        <v>507</v>
      </c>
      <c r="AE104">
        <v>25</v>
      </c>
      <c r="AF104">
        <v>3</v>
      </c>
      <c r="AG104">
        <v>3</v>
      </c>
      <c r="AH104" t="s">
        <v>492</v>
      </c>
      <c r="AJ104" t="s">
        <v>84</v>
      </c>
      <c r="AK104" t="s">
        <v>194</v>
      </c>
      <c r="AM104">
        <v>3571</v>
      </c>
      <c r="AN104">
        <v>1700</v>
      </c>
    </row>
    <row r="105" spans="2:40" x14ac:dyDescent="0.25">
      <c r="B105" t="s">
        <v>468</v>
      </c>
      <c r="F105" t="s">
        <v>469</v>
      </c>
      <c r="AC105" t="s">
        <v>508</v>
      </c>
      <c r="AD105" t="s">
        <v>507</v>
      </c>
      <c r="AE105">
        <v>25</v>
      </c>
      <c r="AF105">
        <v>4</v>
      </c>
      <c r="AG105">
        <v>3</v>
      </c>
      <c r="AH105" t="s">
        <v>492</v>
      </c>
      <c r="AJ105" t="s">
        <v>84</v>
      </c>
      <c r="AK105" t="s">
        <v>194</v>
      </c>
      <c r="AM105">
        <v>331</v>
      </c>
      <c r="AN105">
        <v>451</v>
      </c>
    </row>
    <row r="106" spans="2:40" x14ac:dyDescent="0.25">
      <c r="B106" t="s">
        <v>468</v>
      </c>
      <c r="F106" t="s">
        <v>469</v>
      </c>
      <c r="AC106" t="s">
        <v>508</v>
      </c>
      <c r="AD106" t="s">
        <v>507</v>
      </c>
      <c r="AE106">
        <v>25</v>
      </c>
      <c r="AF106">
        <v>5</v>
      </c>
      <c r="AH106" t="s">
        <v>499</v>
      </c>
      <c r="AJ106" t="s">
        <v>92</v>
      </c>
      <c r="AK106" t="s">
        <v>201</v>
      </c>
      <c r="AM106">
        <v>2421</v>
      </c>
      <c r="AN106">
        <v>1159</v>
      </c>
    </row>
    <row r="107" spans="2:40" x14ac:dyDescent="0.25">
      <c r="B107" t="s">
        <v>468</v>
      </c>
      <c r="F107" t="s">
        <v>469</v>
      </c>
      <c r="AC107" t="s">
        <v>508</v>
      </c>
      <c r="AD107" t="s">
        <v>507</v>
      </c>
      <c r="AE107">
        <v>25</v>
      </c>
      <c r="AF107">
        <v>6</v>
      </c>
      <c r="AG107">
        <v>3</v>
      </c>
      <c r="AH107" t="s">
        <v>492</v>
      </c>
      <c r="AJ107" t="s">
        <v>84</v>
      </c>
      <c r="AK107" t="s">
        <v>194</v>
      </c>
      <c r="AM107">
        <v>3370</v>
      </c>
      <c r="AN107">
        <v>921</v>
      </c>
    </row>
    <row r="108" spans="2:40" x14ac:dyDescent="0.25">
      <c r="B108" t="s">
        <v>468</v>
      </c>
      <c r="F108" t="s">
        <v>469</v>
      </c>
      <c r="AC108" t="s">
        <v>508</v>
      </c>
      <c r="AD108" t="s">
        <v>507</v>
      </c>
      <c r="AE108">
        <v>25</v>
      </c>
      <c r="AF108">
        <v>7</v>
      </c>
      <c r="AH108" t="s">
        <v>499</v>
      </c>
      <c r="AJ108" t="s">
        <v>92</v>
      </c>
      <c r="AK108" t="s">
        <v>201</v>
      </c>
      <c r="AM108">
        <v>279</v>
      </c>
      <c r="AN108">
        <v>255</v>
      </c>
    </row>
    <row r="109" spans="2:40" x14ac:dyDescent="0.25">
      <c r="B109" t="s">
        <v>468</v>
      </c>
      <c r="F109" t="s">
        <v>469</v>
      </c>
      <c r="AC109" t="s">
        <v>508</v>
      </c>
      <c r="AD109" t="s">
        <v>507</v>
      </c>
      <c r="AE109">
        <v>25</v>
      </c>
      <c r="AF109">
        <v>8</v>
      </c>
      <c r="AH109" t="s">
        <v>499</v>
      </c>
      <c r="AJ109" t="s">
        <v>92</v>
      </c>
      <c r="AK109" t="s">
        <v>201</v>
      </c>
      <c r="AM109">
        <v>410</v>
      </c>
      <c r="AN109">
        <v>284</v>
      </c>
    </row>
    <row r="110" spans="2:40" x14ac:dyDescent="0.25">
      <c r="B110" t="s">
        <v>468</v>
      </c>
      <c r="F110" t="s">
        <v>469</v>
      </c>
      <c r="AC110" t="s">
        <v>508</v>
      </c>
      <c r="AD110" t="s">
        <v>507</v>
      </c>
      <c r="AE110">
        <v>25</v>
      </c>
      <c r="AF110">
        <v>9</v>
      </c>
      <c r="AG110">
        <v>3</v>
      </c>
      <c r="AH110" t="s">
        <v>492</v>
      </c>
      <c r="AJ110" t="s">
        <v>84</v>
      </c>
      <c r="AK110" t="s">
        <v>194</v>
      </c>
      <c r="AM110">
        <v>1118</v>
      </c>
      <c r="AN110">
        <v>109</v>
      </c>
    </row>
    <row r="111" spans="2:40" x14ac:dyDescent="0.25">
      <c r="B111" t="s">
        <v>468</v>
      </c>
      <c r="F111" t="s">
        <v>469</v>
      </c>
      <c r="AC111" t="s">
        <v>508</v>
      </c>
      <c r="AD111" t="s">
        <v>507</v>
      </c>
      <c r="AE111">
        <v>25</v>
      </c>
      <c r="AF111">
        <v>10</v>
      </c>
      <c r="AG111">
        <v>3</v>
      </c>
      <c r="AH111" t="s">
        <v>491</v>
      </c>
      <c r="AJ111" t="s">
        <v>82</v>
      </c>
      <c r="AK111" t="s">
        <v>194</v>
      </c>
      <c r="AM111">
        <v>1242</v>
      </c>
      <c r="AN111">
        <v>2090</v>
      </c>
    </row>
    <row r="112" spans="2:40" x14ac:dyDescent="0.25">
      <c r="B112" t="s">
        <v>468</v>
      </c>
      <c r="F112" t="s">
        <v>469</v>
      </c>
      <c r="AC112" t="s">
        <v>508</v>
      </c>
      <c r="AD112" t="s">
        <v>507</v>
      </c>
      <c r="AE112">
        <v>25</v>
      </c>
      <c r="AF112">
        <v>11</v>
      </c>
      <c r="AG112">
        <v>3</v>
      </c>
      <c r="AH112" t="s">
        <v>491</v>
      </c>
      <c r="AJ112" t="s">
        <v>82</v>
      </c>
      <c r="AK112" t="s">
        <v>194</v>
      </c>
      <c r="AM112">
        <v>2835</v>
      </c>
      <c r="AN112">
        <v>709</v>
      </c>
    </row>
    <row r="113" spans="2:40" x14ac:dyDescent="0.25">
      <c r="B113" t="s">
        <v>468</v>
      </c>
      <c r="F113" t="s">
        <v>469</v>
      </c>
      <c r="AC113" t="s">
        <v>508</v>
      </c>
      <c r="AD113" t="s">
        <v>507</v>
      </c>
      <c r="AE113">
        <v>25</v>
      </c>
      <c r="AF113">
        <v>12</v>
      </c>
      <c r="AG113">
        <v>3</v>
      </c>
      <c r="AH113" t="s">
        <v>491</v>
      </c>
      <c r="AJ113" t="s">
        <v>82</v>
      </c>
      <c r="AK113" t="s">
        <v>194</v>
      </c>
      <c r="AM113">
        <v>2517</v>
      </c>
      <c r="AN113">
        <v>2497</v>
      </c>
    </row>
    <row r="114" spans="2:40" x14ac:dyDescent="0.25">
      <c r="B114" t="s">
        <v>468</v>
      </c>
      <c r="F114" t="s">
        <v>469</v>
      </c>
      <c r="AC114" t="s">
        <v>508</v>
      </c>
      <c r="AD114" t="s">
        <v>507</v>
      </c>
      <c r="AE114">
        <v>25</v>
      </c>
      <c r="AF114">
        <v>13</v>
      </c>
      <c r="AG114">
        <v>3</v>
      </c>
      <c r="AH114" t="s">
        <v>491</v>
      </c>
      <c r="AJ114" t="s">
        <v>82</v>
      </c>
      <c r="AK114" t="s">
        <v>194</v>
      </c>
      <c r="AM114">
        <v>477</v>
      </c>
      <c r="AN114">
        <v>1088</v>
      </c>
    </row>
    <row r="115" spans="2:40" x14ac:dyDescent="0.25">
      <c r="B115" t="s">
        <v>468</v>
      </c>
      <c r="F115" t="s">
        <v>469</v>
      </c>
      <c r="AC115" t="s">
        <v>508</v>
      </c>
      <c r="AD115" t="s">
        <v>507</v>
      </c>
      <c r="AE115">
        <v>25</v>
      </c>
      <c r="AF115">
        <v>14</v>
      </c>
      <c r="AG115">
        <v>3</v>
      </c>
      <c r="AH115" t="s">
        <v>491</v>
      </c>
      <c r="AJ115" t="s">
        <v>82</v>
      </c>
      <c r="AK115" t="s">
        <v>194</v>
      </c>
      <c r="AM115">
        <v>1672</v>
      </c>
      <c r="AN115">
        <v>2697</v>
      </c>
    </row>
    <row r="116" spans="2:40" x14ac:dyDescent="0.25">
      <c r="B116" t="s">
        <v>468</v>
      </c>
      <c r="F116" t="s">
        <v>469</v>
      </c>
      <c r="AC116" t="s">
        <v>508</v>
      </c>
      <c r="AD116" t="s">
        <v>507</v>
      </c>
      <c r="AE116">
        <v>25</v>
      </c>
      <c r="AF116">
        <v>15</v>
      </c>
      <c r="AG116">
        <v>3</v>
      </c>
      <c r="AH116" t="s">
        <v>491</v>
      </c>
      <c r="AJ116" t="s">
        <v>82</v>
      </c>
      <c r="AK116" t="s">
        <v>194</v>
      </c>
      <c r="AM116">
        <v>2286</v>
      </c>
      <c r="AN116">
        <v>1138</v>
      </c>
    </row>
    <row r="117" spans="2:40" x14ac:dyDescent="0.25">
      <c r="B117" t="s">
        <v>468</v>
      </c>
      <c r="F117" t="s">
        <v>469</v>
      </c>
      <c r="AC117" t="s">
        <v>508</v>
      </c>
      <c r="AD117" t="s">
        <v>507</v>
      </c>
      <c r="AE117">
        <v>25</v>
      </c>
      <c r="AF117">
        <v>16</v>
      </c>
      <c r="AG117">
        <v>3</v>
      </c>
      <c r="AH117" t="s">
        <v>491</v>
      </c>
      <c r="AJ117" t="s">
        <v>82</v>
      </c>
      <c r="AK117" t="s">
        <v>194</v>
      </c>
      <c r="AM117">
        <v>3249</v>
      </c>
      <c r="AN117">
        <v>2538</v>
      </c>
    </row>
    <row r="118" spans="2:40" x14ac:dyDescent="0.25">
      <c r="B118" t="s">
        <v>468</v>
      </c>
      <c r="F118" t="s">
        <v>469</v>
      </c>
      <c r="AC118" t="s">
        <v>508</v>
      </c>
      <c r="AD118" t="s">
        <v>507</v>
      </c>
      <c r="AE118">
        <v>25</v>
      </c>
      <c r="AF118">
        <v>17</v>
      </c>
      <c r="AG118">
        <v>3</v>
      </c>
      <c r="AH118" t="s">
        <v>491</v>
      </c>
      <c r="AJ118" t="s">
        <v>82</v>
      </c>
      <c r="AK118" t="s">
        <v>194</v>
      </c>
      <c r="AM118">
        <v>1595</v>
      </c>
      <c r="AN118">
        <v>1800</v>
      </c>
    </row>
    <row r="119" spans="2:40" x14ac:dyDescent="0.25">
      <c r="B119" t="s">
        <v>468</v>
      </c>
      <c r="F119" t="s">
        <v>469</v>
      </c>
      <c r="AC119" t="s">
        <v>508</v>
      </c>
      <c r="AD119" t="s">
        <v>507</v>
      </c>
      <c r="AE119">
        <v>25</v>
      </c>
      <c r="AF119">
        <v>18</v>
      </c>
      <c r="AG119">
        <v>3</v>
      </c>
      <c r="AH119" t="s">
        <v>491</v>
      </c>
      <c r="AJ119" t="s">
        <v>82</v>
      </c>
      <c r="AK119" t="s">
        <v>194</v>
      </c>
      <c r="AM119">
        <v>3330</v>
      </c>
      <c r="AN119">
        <v>2400</v>
      </c>
    </row>
    <row r="120" spans="2:40" x14ac:dyDescent="0.25">
      <c r="B120" t="s">
        <v>468</v>
      </c>
      <c r="F120" t="s">
        <v>469</v>
      </c>
      <c r="AC120" t="s">
        <v>508</v>
      </c>
      <c r="AD120" t="s">
        <v>507</v>
      </c>
      <c r="AE120">
        <v>25</v>
      </c>
      <c r="AF120">
        <v>19</v>
      </c>
      <c r="AG120">
        <v>3</v>
      </c>
      <c r="AH120" t="s">
        <v>491</v>
      </c>
      <c r="AJ120" t="s">
        <v>82</v>
      </c>
      <c r="AK120" t="s">
        <v>194</v>
      </c>
      <c r="AM120">
        <v>3429</v>
      </c>
      <c r="AN120">
        <v>2227</v>
      </c>
    </row>
    <row r="121" spans="2:40" x14ac:dyDescent="0.25">
      <c r="B121" t="s">
        <v>468</v>
      </c>
      <c r="F121" t="s">
        <v>469</v>
      </c>
      <c r="AC121" t="s">
        <v>508</v>
      </c>
      <c r="AD121" t="s">
        <v>507</v>
      </c>
      <c r="AE121">
        <v>25</v>
      </c>
      <c r="AF121">
        <v>20</v>
      </c>
      <c r="AG121">
        <v>3</v>
      </c>
      <c r="AH121" t="s">
        <v>491</v>
      </c>
      <c r="AJ121" t="s">
        <v>82</v>
      </c>
      <c r="AK121" t="s">
        <v>194</v>
      </c>
      <c r="AM121">
        <v>2695</v>
      </c>
      <c r="AN121">
        <v>1431</v>
      </c>
    </row>
    <row r="122" spans="2:40" x14ac:dyDescent="0.25">
      <c r="B122" t="s">
        <v>468</v>
      </c>
      <c r="F122" t="s">
        <v>469</v>
      </c>
      <c r="AC122" t="s">
        <v>508</v>
      </c>
      <c r="AD122" t="s">
        <v>507</v>
      </c>
      <c r="AE122">
        <v>25</v>
      </c>
      <c r="AF122">
        <v>21</v>
      </c>
      <c r="AG122">
        <v>3</v>
      </c>
      <c r="AH122" t="s">
        <v>491</v>
      </c>
      <c r="AJ122" t="s">
        <v>82</v>
      </c>
      <c r="AK122" t="s">
        <v>194</v>
      </c>
      <c r="AM122">
        <v>2879</v>
      </c>
      <c r="AN122">
        <v>686</v>
      </c>
    </row>
    <row r="123" spans="2:40" x14ac:dyDescent="0.25">
      <c r="B123" t="s">
        <v>468</v>
      </c>
      <c r="F123" t="s">
        <v>469</v>
      </c>
      <c r="AC123" t="s">
        <v>508</v>
      </c>
      <c r="AD123" t="s">
        <v>507</v>
      </c>
      <c r="AE123">
        <v>25</v>
      </c>
      <c r="AF123">
        <v>22</v>
      </c>
      <c r="AG123">
        <v>3</v>
      </c>
      <c r="AH123" t="s">
        <v>491</v>
      </c>
      <c r="AJ123" t="s">
        <v>82</v>
      </c>
      <c r="AK123" t="s">
        <v>194</v>
      </c>
      <c r="AM123">
        <v>2261</v>
      </c>
      <c r="AN123">
        <v>1551</v>
      </c>
    </row>
    <row r="124" spans="2:40" x14ac:dyDescent="0.25">
      <c r="B124" t="s">
        <v>468</v>
      </c>
      <c r="F124" t="s">
        <v>469</v>
      </c>
      <c r="AC124" t="s">
        <v>508</v>
      </c>
      <c r="AD124" t="s">
        <v>507</v>
      </c>
      <c r="AE124">
        <v>25</v>
      </c>
      <c r="AF124">
        <v>23</v>
      </c>
      <c r="AG124">
        <v>3</v>
      </c>
      <c r="AH124" t="s">
        <v>492</v>
      </c>
      <c r="AJ124" t="s">
        <v>84</v>
      </c>
      <c r="AK124" t="s">
        <v>194</v>
      </c>
      <c r="AM124">
        <v>3895</v>
      </c>
      <c r="AN124">
        <v>1723</v>
      </c>
    </row>
    <row r="125" spans="2:40" x14ac:dyDescent="0.25">
      <c r="B125" t="s">
        <v>468</v>
      </c>
      <c r="F125" t="s">
        <v>469</v>
      </c>
      <c r="AC125" t="s">
        <v>508</v>
      </c>
      <c r="AD125" t="s">
        <v>507</v>
      </c>
      <c r="AE125">
        <v>25</v>
      </c>
      <c r="AF125">
        <v>24</v>
      </c>
      <c r="AH125" t="s">
        <v>499</v>
      </c>
      <c r="AJ125" t="s">
        <v>92</v>
      </c>
      <c r="AK125" t="s">
        <v>201</v>
      </c>
      <c r="AM125">
        <v>161</v>
      </c>
      <c r="AN125">
        <v>2348</v>
      </c>
    </row>
    <row r="126" spans="2:40" x14ac:dyDescent="0.25">
      <c r="B126" t="s">
        <v>468</v>
      </c>
      <c r="F126" t="s">
        <v>469</v>
      </c>
      <c r="AC126" t="s">
        <v>508</v>
      </c>
      <c r="AD126" t="s">
        <v>507</v>
      </c>
      <c r="AE126">
        <v>25</v>
      </c>
      <c r="AF126">
        <v>25</v>
      </c>
      <c r="AH126" t="s">
        <v>494</v>
      </c>
      <c r="AJ126" t="s">
        <v>86</v>
      </c>
      <c r="AK126" t="s">
        <v>201</v>
      </c>
      <c r="AM126">
        <v>2128</v>
      </c>
      <c r="AN126">
        <v>2392</v>
      </c>
    </row>
    <row r="127" spans="2:40" x14ac:dyDescent="0.25">
      <c r="B127" t="s">
        <v>468</v>
      </c>
      <c r="F127" t="s">
        <v>469</v>
      </c>
      <c r="AC127" t="s">
        <v>510</v>
      </c>
      <c r="AD127" t="s">
        <v>509</v>
      </c>
      <c r="AE127">
        <v>25</v>
      </c>
      <c r="AF127">
        <v>1</v>
      </c>
      <c r="AH127" t="s">
        <v>506</v>
      </c>
      <c r="AJ127" t="s">
        <v>98</v>
      </c>
      <c r="AK127" t="s">
        <v>203</v>
      </c>
      <c r="AM127">
        <v>294</v>
      </c>
      <c r="AN127">
        <v>2884</v>
      </c>
    </row>
    <row r="128" spans="2:40" x14ac:dyDescent="0.25">
      <c r="B128" t="s">
        <v>468</v>
      </c>
      <c r="F128" t="s">
        <v>469</v>
      </c>
      <c r="AC128" t="s">
        <v>510</v>
      </c>
      <c r="AD128" t="s">
        <v>509</v>
      </c>
      <c r="AE128">
        <v>25</v>
      </c>
      <c r="AF128">
        <v>2</v>
      </c>
      <c r="AG128">
        <v>3</v>
      </c>
      <c r="AH128" t="s">
        <v>491</v>
      </c>
      <c r="AJ128" t="s">
        <v>82</v>
      </c>
      <c r="AK128" t="s">
        <v>194</v>
      </c>
      <c r="AM128">
        <v>996</v>
      </c>
      <c r="AN128">
        <v>333</v>
      </c>
    </row>
    <row r="129" spans="2:40" x14ac:dyDescent="0.25">
      <c r="B129" t="s">
        <v>468</v>
      </c>
      <c r="F129" t="s">
        <v>469</v>
      </c>
      <c r="AC129" t="s">
        <v>510</v>
      </c>
      <c r="AD129" t="s">
        <v>509</v>
      </c>
      <c r="AE129">
        <v>25</v>
      </c>
      <c r="AF129">
        <v>3</v>
      </c>
      <c r="AG129">
        <v>3</v>
      </c>
      <c r="AH129" t="s">
        <v>491</v>
      </c>
      <c r="AJ129" t="s">
        <v>82</v>
      </c>
      <c r="AK129" t="s">
        <v>194</v>
      </c>
      <c r="AM129">
        <v>2117</v>
      </c>
      <c r="AN129">
        <v>2566</v>
      </c>
    </row>
    <row r="130" spans="2:40" x14ac:dyDescent="0.25">
      <c r="B130" t="s">
        <v>468</v>
      </c>
      <c r="F130" t="s">
        <v>469</v>
      </c>
      <c r="AC130" t="s">
        <v>510</v>
      </c>
      <c r="AD130" t="s">
        <v>509</v>
      </c>
      <c r="AE130">
        <v>25</v>
      </c>
      <c r="AF130">
        <v>4</v>
      </c>
      <c r="AG130">
        <v>3</v>
      </c>
      <c r="AH130" t="s">
        <v>492</v>
      </c>
      <c r="AJ130" t="s">
        <v>84</v>
      </c>
      <c r="AK130" t="s">
        <v>194</v>
      </c>
      <c r="AM130">
        <v>2362</v>
      </c>
      <c r="AN130">
        <v>2942</v>
      </c>
    </row>
    <row r="131" spans="2:40" x14ac:dyDescent="0.25">
      <c r="B131" t="s">
        <v>468</v>
      </c>
      <c r="F131" t="s">
        <v>469</v>
      </c>
      <c r="AC131" t="s">
        <v>510</v>
      </c>
      <c r="AD131" t="s">
        <v>509</v>
      </c>
      <c r="AE131">
        <v>25</v>
      </c>
      <c r="AF131">
        <v>5</v>
      </c>
      <c r="AH131" t="s">
        <v>498</v>
      </c>
      <c r="AJ131" t="s">
        <v>91</v>
      </c>
      <c r="AK131" t="s">
        <v>203</v>
      </c>
      <c r="AM131">
        <v>3086</v>
      </c>
      <c r="AN131">
        <v>2804</v>
      </c>
    </row>
    <row r="132" spans="2:40" x14ac:dyDescent="0.25">
      <c r="B132" t="s">
        <v>468</v>
      </c>
      <c r="F132" t="s">
        <v>469</v>
      </c>
      <c r="AC132" t="s">
        <v>510</v>
      </c>
      <c r="AD132" t="s">
        <v>509</v>
      </c>
      <c r="AE132">
        <v>25</v>
      </c>
      <c r="AF132">
        <v>6</v>
      </c>
      <c r="AG132">
        <v>3</v>
      </c>
      <c r="AH132" t="s">
        <v>491</v>
      </c>
      <c r="AJ132" t="s">
        <v>82</v>
      </c>
      <c r="AK132" t="s">
        <v>194</v>
      </c>
      <c r="AM132">
        <v>1277</v>
      </c>
      <c r="AN132">
        <v>1109</v>
      </c>
    </row>
    <row r="133" spans="2:40" x14ac:dyDescent="0.25">
      <c r="B133" t="s">
        <v>468</v>
      </c>
      <c r="F133" t="s">
        <v>469</v>
      </c>
      <c r="AC133" t="s">
        <v>510</v>
      </c>
      <c r="AD133" t="s">
        <v>509</v>
      </c>
      <c r="AE133">
        <v>25</v>
      </c>
      <c r="AF133">
        <v>7</v>
      </c>
      <c r="AH133" t="s">
        <v>494</v>
      </c>
      <c r="AJ133" t="s">
        <v>86</v>
      </c>
      <c r="AK133" t="s">
        <v>201</v>
      </c>
      <c r="AM133">
        <v>2666</v>
      </c>
      <c r="AN133">
        <v>561</v>
      </c>
    </row>
    <row r="134" spans="2:40" x14ac:dyDescent="0.25">
      <c r="B134" t="s">
        <v>468</v>
      </c>
      <c r="F134" t="s">
        <v>469</v>
      </c>
      <c r="AC134" t="s">
        <v>510</v>
      </c>
      <c r="AD134" t="s">
        <v>509</v>
      </c>
      <c r="AE134">
        <v>25</v>
      </c>
      <c r="AF134">
        <v>8</v>
      </c>
      <c r="AH134" t="s">
        <v>498</v>
      </c>
      <c r="AJ134" t="s">
        <v>91</v>
      </c>
      <c r="AK134" t="s">
        <v>203</v>
      </c>
      <c r="AM134">
        <v>2934</v>
      </c>
      <c r="AN134">
        <v>2830</v>
      </c>
    </row>
    <row r="135" spans="2:40" x14ac:dyDescent="0.25">
      <c r="B135" t="s">
        <v>468</v>
      </c>
      <c r="F135" t="s">
        <v>469</v>
      </c>
      <c r="AC135" t="s">
        <v>510</v>
      </c>
      <c r="AD135" t="s">
        <v>509</v>
      </c>
      <c r="AE135">
        <v>25</v>
      </c>
      <c r="AF135">
        <v>9</v>
      </c>
      <c r="AH135" t="s">
        <v>494</v>
      </c>
      <c r="AJ135" t="s">
        <v>86</v>
      </c>
      <c r="AK135" t="s">
        <v>201</v>
      </c>
      <c r="AM135">
        <v>1881</v>
      </c>
      <c r="AN135">
        <v>251</v>
      </c>
    </row>
    <row r="136" spans="2:40" x14ac:dyDescent="0.25">
      <c r="B136" t="s">
        <v>468</v>
      </c>
      <c r="F136" t="s">
        <v>469</v>
      </c>
      <c r="AC136" t="s">
        <v>510</v>
      </c>
      <c r="AD136" t="s">
        <v>509</v>
      </c>
      <c r="AE136">
        <v>25</v>
      </c>
      <c r="AF136">
        <v>10</v>
      </c>
      <c r="AG136">
        <v>3</v>
      </c>
      <c r="AH136" t="s">
        <v>491</v>
      </c>
      <c r="AJ136" t="s">
        <v>82</v>
      </c>
      <c r="AK136" t="s">
        <v>194</v>
      </c>
      <c r="AM136">
        <v>855</v>
      </c>
      <c r="AN136">
        <v>244</v>
      </c>
    </row>
    <row r="137" spans="2:40" x14ac:dyDescent="0.25">
      <c r="B137" t="s">
        <v>468</v>
      </c>
      <c r="F137" t="s">
        <v>469</v>
      </c>
      <c r="AC137" t="s">
        <v>510</v>
      </c>
      <c r="AD137" t="s">
        <v>509</v>
      </c>
      <c r="AE137">
        <v>25</v>
      </c>
      <c r="AF137">
        <v>11</v>
      </c>
      <c r="AG137">
        <v>3</v>
      </c>
      <c r="AH137" t="s">
        <v>491</v>
      </c>
      <c r="AJ137" t="s">
        <v>82</v>
      </c>
      <c r="AK137" t="s">
        <v>194</v>
      </c>
      <c r="AM137">
        <v>188</v>
      </c>
      <c r="AN137">
        <v>1154</v>
      </c>
    </row>
    <row r="138" spans="2:40" x14ac:dyDescent="0.25">
      <c r="B138" t="s">
        <v>468</v>
      </c>
      <c r="F138" t="s">
        <v>469</v>
      </c>
      <c r="AC138" t="s">
        <v>510</v>
      </c>
      <c r="AD138" t="s">
        <v>509</v>
      </c>
      <c r="AE138">
        <v>25</v>
      </c>
      <c r="AF138">
        <v>12</v>
      </c>
      <c r="AG138">
        <v>3</v>
      </c>
      <c r="AH138" t="s">
        <v>491</v>
      </c>
      <c r="AJ138" t="s">
        <v>82</v>
      </c>
      <c r="AK138" t="s">
        <v>194</v>
      </c>
      <c r="AM138">
        <v>1230</v>
      </c>
      <c r="AN138">
        <v>1090</v>
      </c>
    </row>
    <row r="139" spans="2:40" x14ac:dyDescent="0.25">
      <c r="B139" t="s">
        <v>468</v>
      </c>
      <c r="F139" t="s">
        <v>469</v>
      </c>
      <c r="AC139" t="s">
        <v>510</v>
      </c>
      <c r="AD139" t="s">
        <v>509</v>
      </c>
      <c r="AE139">
        <v>25</v>
      </c>
      <c r="AF139">
        <v>13</v>
      </c>
      <c r="AG139">
        <v>3</v>
      </c>
      <c r="AH139" t="s">
        <v>492</v>
      </c>
      <c r="AJ139" t="s">
        <v>84</v>
      </c>
      <c r="AK139" t="s">
        <v>194</v>
      </c>
      <c r="AM139">
        <v>3457</v>
      </c>
      <c r="AN139">
        <v>197</v>
      </c>
    </row>
    <row r="140" spans="2:40" x14ac:dyDescent="0.25">
      <c r="B140" t="s">
        <v>468</v>
      </c>
      <c r="F140" t="s">
        <v>469</v>
      </c>
      <c r="AC140" t="s">
        <v>510</v>
      </c>
      <c r="AD140" t="s">
        <v>509</v>
      </c>
      <c r="AE140">
        <v>25</v>
      </c>
      <c r="AF140">
        <v>14</v>
      </c>
      <c r="AH140" t="s">
        <v>494</v>
      </c>
      <c r="AJ140" t="s">
        <v>86</v>
      </c>
      <c r="AK140" t="s">
        <v>201</v>
      </c>
      <c r="AM140">
        <v>2001</v>
      </c>
      <c r="AN140">
        <v>447</v>
      </c>
    </row>
    <row r="141" spans="2:40" x14ac:dyDescent="0.25">
      <c r="B141" t="s">
        <v>468</v>
      </c>
      <c r="F141" t="s">
        <v>469</v>
      </c>
      <c r="AC141" t="s">
        <v>510</v>
      </c>
      <c r="AD141" t="s">
        <v>509</v>
      </c>
      <c r="AE141">
        <v>25</v>
      </c>
      <c r="AF141">
        <v>15</v>
      </c>
      <c r="AG141">
        <v>3</v>
      </c>
      <c r="AH141" t="s">
        <v>491</v>
      </c>
      <c r="AJ141" t="s">
        <v>82</v>
      </c>
      <c r="AK141" t="s">
        <v>194</v>
      </c>
      <c r="AM141">
        <v>227</v>
      </c>
      <c r="AN141">
        <v>260</v>
      </c>
    </row>
    <row r="142" spans="2:40" x14ac:dyDescent="0.25">
      <c r="B142" t="s">
        <v>468</v>
      </c>
      <c r="F142" t="s">
        <v>469</v>
      </c>
      <c r="AC142" t="s">
        <v>510</v>
      </c>
      <c r="AD142" t="s">
        <v>509</v>
      </c>
      <c r="AE142">
        <v>25</v>
      </c>
      <c r="AF142">
        <v>16</v>
      </c>
      <c r="AH142" t="s">
        <v>494</v>
      </c>
      <c r="AJ142" t="s">
        <v>86</v>
      </c>
      <c r="AK142" t="s">
        <v>201</v>
      </c>
      <c r="AM142">
        <v>1848</v>
      </c>
      <c r="AN142">
        <v>150</v>
      </c>
    </row>
    <row r="143" spans="2:40" x14ac:dyDescent="0.25">
      <c r="B143" t="s">
        <v>468</v>
      </c>
      <c r="F143" t="s">
        <v>469</v>
      </c>
      <c r="AC143" t="s">
        <v>510</v>
      </c>
      <c r="AD143" t="s">
        <v>509</v>
      </c>
      <c r="AE143">
        <v>25</v>
      </c>
      <c r="AF143">
        <v>17</v>
      </c>
      <c r="AH143" t="s">
        <v>494</v>
      </c>
      <c r="AJ143" t="s">
        <v>86</v>
      </c>
      <c r="AK143" t="s">
        <v>201</v>
      </c>
      <c r="AM143">
        <v>1373</v>
      </c>
      <c r="AN143">
        <v>1609</v>
      </c>
    </row>
    <row r="144" spans="2:40" x14ac:dyDescent="0.25">
      <c r="B144" t="s">
        <v>468</v>
      </c>
      <c r="F144" t="s">
        <v>469</v>
      </c>
      <c r="AC144" t="s">
        <v>510</v>
      </c>
      <c r="AD144" t="s">
        <v>509</v>
      </c>
      <c r="AE144">
        <v>25</v>
      </c>
      <c r="AF144">
        <v>18</v>
      </c>
      <c r="AH144" t="s">
        <v>511</v>
      </c>
      <c r="AJ144" t="s">
        <v>101</v>
      </c>
      <c r="AK144" t="s">
        <v>198</v>
      </c>
      <c r="AM144">
        <v>1680</v>
      </c>
      <c r="AN144">
        <v>2404</v>
      </c>
    </row>
    <row r="145" spans="2:40" x14ac:dyDescent="0.25">
      <c r="B145" t="s">
        <v>468</v>
      </c>
      <c r="F145" t="s">
        <v>469</v>
      </c>
      <c r="AC145" t="s">
        <v>510</v>
      </c>
      <c r="AD145" t="s">
        <v>509</v>
      </c>
      <c r="AE145">
        <v>25</v>
      </c>
      <c r="AF145">
        <v>19</v>
      </c>
      <c r="AG145">
        <v>3</v>
      </c>
      <c r="AH145" t="s">
        <v>492</v>
      </c>
      <c r="AJ145" t="s">
        <v>84</v>
      </c>
      <c r="AK145" t="s">
        <v>194</v>
      </c>
      <c r="AM145">
        <v>3257</v>
      </c>
      <c r="AN145">
        <v>1821</v>
      </c>
    </row>
    <row r="146" spans="2:40" x14ac:dyDescent="0.25">
      <c r="B146" t="s">
        <v>468</v>
      </c>
      <c r="F146" t="s">
        <v>469</v>
      </c>
      <c r="AC146" t="s">
        <v>510</v>
      </c>
      <c r="AD146" t="s">
        <v>509</v>
      </c>
      <c r="AE146">
        <v>25</v>
      </c>
      <c r="AF146">
        <v>20</v>
      </c>
      <c r="AH146" t="s">
        <v>494</v>
      </c>
      <c r="AJ146" t="s">
        <v>86</v>
      </c>
      <c r="AK146" t="s">
        <v>201</v>
      </c>
      <c r="AM146">
        <v>1908</v>
      </c>
      <c r="AN146">
        <v>901</v>
      </c>
    </row>
    <row r="147" spans="2:40" x14ac:dyDescent="0.25">
      <c r="B147" t="s">
        <v>468</v>
      </c>
      <c r="F147" t="s">
        <v>469</v>
      </c>
      <c r="AC147" t="s">
        <v>510</v>
      </c>
      <c r="AD147" t="s">
        <v>509</v>
      </c>
      <c r="AE147">
        <v>25</v>
      </c>
      <c r="AF147">
        <v>21</v>
      </c>
      <c r="AG147">
        <v>3</v>
      </c>
      <c r="AH147" t="s">
        <v>491</v>
      </c>
      <c r="AJ147" t="s">
        <v>82</v>
      </c>
      <c r="AK147" t="s">
        <v>194</v>
      </c>
      <c r="AM147">
        <v>1427</v>
      </c>
      <c r="AN147">
        <v>2373</v>
      </c>
    </row>
    <row r="148" spans="2:40" x14ac:dyDescent="0.25">
      <c r="B148" t="s">
        <v>468</v>
      </c>
      <c r="F148" t="s">
        <v>469</v>
      </c>
      <c r="AC148" t="s">
        <v>510</v>
      </c>
      <c r="AD148" t="s">
        <v>509</v>
      </c>
      <c r="AE148">
        <v>25</v>
      </c>
      <c r="AF148">
        <v>22</v>
      </c>
      <c r="AH148" t="s">
        <v>511</v>
      </c>
      <c r="AJ148" t="s">
        <v>101</v>
      </c>
      <c r="AK148" t="s">
        <v>198</v>
      </c>
      <c r="AM148">
        <v>2048</v>
      </c>
      <c r="AN148">
        <v>1984</v>
      </c>
    </row>
    <row r="149" spans="2:40" x14ac:dyDescent="0.25">
      <c r="B149" t="s">
        <v>468</v>
      </c>
      <c r="F149" t="s">
        <v>469</v>
      </c>
      <c r="AC149" t="s">
        <v>510</v>
      </c>
      <c r="AD149" t="s">
        <v>509</v>
      </c>
      <c r="AE149">
        <v>25</v>
      </c>
      <c r="AF149">
        <v>23</v>
      </c>
      <c r="AH149" t="s">
        <v>498</v>
      </c>
      <c r="AJ149" t="s">
        <v>91</v>
      </c>
      <c r="AK149" t="s">
        <v>203</v>
      </c>
      <c r="AM149">
        <v>2908</v>
      </c>
      <c r="AN149">
        <v>1940</v>
      </c>
    </row>
    <row r="150" spans="2:40" x14ac:dyDescent="0.25">
      <c r="B150" t="s">
        <v>468</v>
      </c>
      <c r="F150" t="s">
        <v>469</v>
      </c>
      <c r="AC150" t="s">
        <v>510</v>
      </c>
      <c r="AD150" t="s">
        <v>509</v>
      </c>
      <c r="AE150">
        <v>25</v>
      </c>
      <c r="AF150">
        <v>24</v>
      </c>
      <c r="AG150">
        <v>3</v>
      </c>
      <c r="AH150" t="s">
        <v>492</v>
      </c>
      <c r="AJ150" t="s">
        <v>84</v>
      </c>
      <c r="AK150" t="s">
        <v>194</v>
      </c>
      <c r="AM150">
        <v>3603</v>
      </c>
      <c r="AN150">
        <v>2631</v>
      </c>
    </row>
    <row r="151" spans="2:40" x14ac:dyDescent="0.25">
      <c r="B151" t="s">
        <v>468</v>
      </c>
      <c r="F151" t="s">
        <v>469</v>
      </c>
      <c r="AC151" t="s">
        <v>510</v>
      </c>
      <c r="AD151" t="s">
        <v>509</v>
      </c>
      <c r="AE151">
        <v>25</v>
      </c>
      <c r="AF151">
        <v>25</v>
      </c>
      <c r="AG151">
        <v>3</v>
      </c>
      <c r="AH151" t="s">
        <v>491</v>
      </c>
      <c r="AJ151" t="s">
        <v>82</v>
      </c>
      <c r="AK151" t="s">
        <v>194</v>
      </c>
      <c r="AM151">
        <v>1208</v>
      </c>
      <c r="AN151">
        <v>559</v>
      </c>
    </row>
    <row r="152" spans="2:40" x14ac:dyDescent="0.25">
      <c r="B152" t="s">
        <v>468</v>
      </c>
      <c r="F152" t="s">
        <v>469</v>
      </c>
      <c r="AC152" t="s">
        <v>513</v>
      </c>
      <c r="AD152" t="s">
        <v>512</v>
      </c>
      <c r="AE152">
        <v>25</v>
      </c>
      <c r="AF152">
        <v>1</v>
      </c>
      <c r="AG152">
        <v>3</v>
      </c>
      <c r="AH152" t="s">
        <v>491</v>
      </c>
      <c r="AJ152" t="s">
        <v>82</v>
      </c>
      <c r="AK152" t="s">
        <v>194</v>
      </c>
      <c r="AM152">
        <v>2675</v>
      </c>
      <c r="AN152">
        <v>1321</v>
      </c>
    </row>
    <row r="153" spans="2:40" x14ac:dyDescent="0.25">
      <c r="B153" t="s">
        <v>468</v>
      </c>
      <c r="F153" t="s">
        <v>469</v>
      </c>
      <c r="AC153" t="s">
        <v>513</v>
      </c>
      <c r="AD153" t="s">
        <v>512</v>
      </c>
      <c r="AE153">
        <v>25</v>
      </c>
      <c r="AF153">
        <v>2</v>
      </c>
      <c r="AG153">
        <v>3</v>
      </c>
      <c r="AH153" t="s">
        <v>491</v>
      </c>
      <c r="AJ153" t="s">
        <v>82</v>
      </c>
      <c r="AK153" t="s">
        <v>194</v>
      </c>
      <c r="AM153">
        <v>3985</v>
      </c>
      <c r="AN153">
        <v>2102</v>
      </c>
    </row>
    <row r="154" spans="2:40" x14ac:dyDescent="0.25">
      <c r="B154" t="s">
        <v>468</v>
      </c>
      <c r="F154" t="s">
        <v>469</v>
      </c>
      <c r="AC154" t="s">
        <v>513</v>
      </c>
      <c r="AD154" t="s">
        <v>512</v>
      </c>
      <c r="AE154">
        <v>25</v>
      </c>
      <c r="AF154">
        <v>3</v>
      </c>
      <c r="AG154">
        <v>3</v>
      </c>
      <c r="AH154" t="s">
        <v>491</v>
      </c>
      <c r="AJ154" t="s">
        <v>82</v>
      </c>
      <c r="AK154" t="s">
        <v>194</v>
      </c>
      <c r="AM154">
        <v>1950</v>
      </c>
      <c r="AN154">
        <v>1132</v>
      </c>
    </row>
    <row r="155" spans="2:40" x14ac:dyDescent="0.25">
      <c r="B155" t="s">
        <v>468</v>
      </c>
      <c r="F155" t="s">
        <v>469</v>
      </c>
      <c r="AC155" t="s">
        <v>513</v>
      </c>
      <c r="AD155" t="s">
        <v>512</v>
      </c>
      <c r="AE155">
        <v>25</v>
      </c>
      <c r="AF155">
        <v>4</v>
      </c>
      <c r="AG155">
        <v>3</v>
      </c>
      <c r="AH155" t="s">
        <v>491</v>
      </c>
      <c r="AJ155" t="s">
        <v>82</v>
      </c>
      <c r="AK155" t="s">
        <v>194</v>
      </c>
      <c r="AM155">
        <v>2621</v>
      </c>
      <c r="AN155">
        <v>1564</v>
      </c>
    </row>
    <row r="156" spans="2:40" x14ac:dyDescent="0.25">
      <c r="B156" t="s">
        <v>468</v>
      </c>
      <c r="F156" t="s">
        <v>469</v>
      </c>
      <c r="AC156" t="s">
        <v>513</v>
      </c>
      <c r="AD156" t="s">
        <v>512</v>
      </c>
      <c r="AE156">
        <v>25</v>
      </c>
      <c r="AF156">
        <v>5</v>
      </c>
      <c r="AG156">
        <v>3</v>
      </c>
      <c r="AH156" t="s">
        <v>491</v>
      </c>
      <c r="AJ156" t="s">
        <v>82</v>
      </c>
      <c r="AK156" t="s">
        <v>194</v>
      </c>
      <c r="AM156">
        <v>274</v>
      </c>
      <c r="AN156">
        <v>2268</v>
      </c>
    </row>
    <row r="157" spans="2:40" x14ac:dyDescent="0.25">
      <c r="B157" t="s">
        <v>468</v>
      </c>
      <c r="F157" t="s">
        <v>469</v>
      </c>
      <c r="AC157" t="s">
        <v>513</v>
      </c>
      <c r="AD157" t="s">
        <v>512</v>
      </c>
      <c r="AE157">
        <v>25</v>
      </c>
      <c r="AF157">
        <v>6</v>
      </c>
      <c r="AG157">
        <v>3</v>
      </c>
      <c r="AH157" t="s">
        <v>491</v>
      </c>
      <c r="AJ157" t="s">
        <v>82</v>
      </c>
      <c r="AK157" t="s">
        <v>194</v>
      </c>
      <c r="AM157">
        <v>2133</v>
      </c>
      <c r="AN157">
        <v>572</v>
      </c>
    </row>
    <row r="158" spans="2:40" x14ac:dyDescent="0.25">
      <c r="B158" t="s">
        <v>468</v>
      </c>
      <c r="F158" t="s">
        <v>469</v>
      </c>
      <c r="AC158" t="s">
        <v>513</v>
      </c>
      <c r="AD158" t="s">
        <v>512</v>
      </c>
      <c r="AE158">
        <v>25</v>
      </c>
      <c r="AF158">
        <v>7</v>
      </c>
      <c r="AG158">
        <v>3</v>
      </c>
      <c r="AH158" t="s">
        <v>491</v>
      </c>
      <c r="AJ158" t="s">
        <v>82</v>
      </c>
      <c r="AK158" t="s">
        <v>194</v>
      </c>
      <c r="AM158">
        <v>3111</v>
      </c>
      <c r="AN158">
        <v>11</v>
      </c>
    </row>
    <row r="159" spans="2:40" x14ac:dyDescent="0.25">
      <c r="B159" t="s">
        <v>468</v>
      </c>
      <c r="F159" t="s">
        <v>469</v>
      </c>
      <c r="AC159" t="s">
        <v>513</v>
      </c>
      <c r="AD159" t="s">
        <v>512</v>
      </c>
      <c r="AE159">
        <v>25</v>
      </c>
      <c r="AF159">
        <v>8</v>
      </c>
      <c r="AG159">
        <v>3</v>
      </c>
      <c r="AH159" t="s">
        <v>491</v>
      </c>
      <c r="AJ159" t="s">
        <v>82</v>
      </c>
      <c r="AK159" t="s">
        <v>194</v>
      </c>
      <c r="AM159">
        <v>33</v>
      </c>
      <c r="AN159">
        <v>1680</v>
      </c>
    </row>
    <row r="160" spans="2:40" x14ac:dyDescent="0.25">
      <c r="B160" t="s">
        <v>468</v>
      </c>
      <c r="F160" t="s">
        <v>469</v>
      </c>
      <c r="AC160" t="s">
        <v>513</v>
      </c>
      <c r="AD160" t="s">
        <v>512</v>
      </c>
      <c r="AE160">
        <v>25</v>
      </c>
      <c r="AF160">
        <v>9</v>
      </c>
      <c r="AG160">
        <v>3</v>
      </c>
      <c r="AH160" t="s">
        <v>491</v>
      </c>
      <c r="AJ160" t="s">
        <v>82</v>
      </c>
      <c r="AK160" t="s">
        <v>194</v>
      </c>
      <c r="AM160">
        <v>336</v>
      </c>
      <c r="AN160">
        <v>674</v>
      </c>
    </row>
    <row r="161" spans="2:40" x14ac:dyDescent="0.25">
      <c r="B161" t="s">
        <v>468</v>
      </c>
      <c r="F161" t="s">
        <v>469</v>
      </c>
      <c r="AC161" t="s">
        <v>513</v>
      </c>
      <c r="AD161" t="s">
        <v>512</v>
      </c>
      <c r="AE161">
        <v>25</v>
      </c>
      <c r="AF161">
        <v>10</v>
      </c>
      <c r="AG161">
        <v>3</v>
      </c>
      <c r="AH161" t="s">
        <v>491</v>
      </c>
      <c r="AJ161" t="s">
        <v>82</v>
      </c>
      <c r="AK161" t="s">
        <v>194</v>
      </c>
      <c r="AM161">
        <v>1114</v>
      </c>
      <c r="AN161">
        <v>347</v>
      </c>
    </row>
    <row r="162" spans="2:40" x14ac:dyDescent="0.25">
      <c r="B162" t="s">
        <v>468</v>
      </c>
      <c r="F162" t="s">
        <v>469</v>
      </c>
      <c r="AC162" t="s">
        <v>513</v>
      </c>
      <c r="AD162" t="s">
        <v>512</v>
      </c>
      <c r="AE162">
        <v>25</v>
      </c>
      <c r="AF162">
        <v>11</v>
      </c>
      <c r="AG162">
        <v>3</v>
      </c>
      <c r="AH162" t="s">
        <v>491</v>
      </c>
      <c r="AJ162" t="s">
        <v>82</v>
      </c>
      <c r="AK162" t="s">
        <v>194</v>
      </c>
      <c r="AM162">
        <v>2162</v>
      </c>
      <c r="AN162">
        <v>383</v>
      </c>
    </row>
    <row r="163" spans="2:40" x14ac:dyDescent="0.25">
      <c r="B163" t="s">
        <v>468</v>
      </c>
      <c r="F163" t="s">
        <v>469</v>
      </c>
      <c r="AC163" t="s">
        <v>513</v>
      </c>
      <c r="AD163" t="s">
        <v>512</v>
      </c>
      <c r="AE163">
        <v>25</v>
      </c>
      <c r="AF163">
        <v>12</v>
      </c>
      <c r="AG163">
        <v>3</v>
      </c>
      <c r="AH163" t="s">
        <v>491</v>
      </c>
      <c r="AJ163" t="s">
        <v>82</v>
      </c>
      <c r="AK163" t="s">
        <v>194</v>
      </c>
      <c r="AM163">
        <v>3525</v>
      </c>
      <c r="AN163">
        <v>2067</v>
      </c>
    </row>
    <row r="164" spans="2:40" x14ac:dyDescent="0.25">
      <c r="B164" t="s">
        <v>468</v>
      </c>
      <c r="F164" t="s">
        <v>469</v>
      </c>
      <c r="AC164" t="s">
        <v>513</v>
      </c>
      <c r="AD164" t="s">
        <v>512</v>
      </c>
      <c r="AE164">
        <v>25</v>
      </c>
      <c r="AF164">
        <v>13</v>
      </c>
      <c r="AH164" t="s">
        <v>494</v>
      </c>
      <c r="AJ164" t="s">
        <v>86</v>
      </c>
      <c r="AK164" t="s">
        <v>201</v>
      </c>
      <c r="AM164">
        <v>1780</v>
      </c>
      <c r="AN164">
        <v>2185</v>
      </c>
    </row>
    <row r="165" spans="2:40" x14ac:dyDescent="0.25">
      <c r="B165" t="s">
        <v>468</v>
      </c>
      <c r="F165" t="s">
        <v>469</v>
      </c>
      <c r="AC165" t="s">
        <v>513</v>
      </c>
      <c r="AD165" t="s">
        <v>512</v>
      </c>
      <c r="AE165">
        <v>25</v>
      </c>
      <c r="AF165">
        <v>14</v>
      </c>
      <c r="AG165">
        <v>3</v>
      </c>
      <c r="AH165" t="s">
        <v>491</v>
      </c>
      <c r="AJ165" t="s">
        <v>82</v>
      </c>
      <c r="AK165" t="s">
        <v>194</v>
      </c>
      <c r="AM165">
        <v>2492</v>
      </c>
      <c r="AN165">
        <v>1584</v>
      </c>
    </row>
    <row r="166" spans="2:40" x14ac:dyDescent="0.25">
      <c r="B166" t="s">
        <v>468</v>
      </c>
      <c r="F166" t="s">
        <v>469</v>
      </c>
      <c r="AC166" t="s">
        <v>513</v>
      </c>
      <c r="AD166" t="s">
        <v>512</v>
      </c>
      <c r="AE166">
        <v>25</v>
      </c>
      <c r="AF166">
        <v>15</v>
      </c>
      <c r="AG166">
        <v>3</v>
      </c>
      <c r="AH166" t="s">
        <v>491</v>
      </c>
      <c r="AJ166" t="s">
        <v>82</v>
      </c>
      <c r="AK166" t="s">
        <v>194</v>
      </c>
      <c r="AM166">
        <v>2682</v>
      </c>
      <c r="AN166">
        <v>1197</v>
      </c>
    </row>
    <row r="167" spans="2:40" x14ac:dyDescent="0.25">
      <c r="B167" t="s">
        <v>468</v>
      </c>
      <c r="F167" t="s">
        <v>469</v>
      </c>
      <c r="AC167" t="s">
        <v>513</v>
      </c>
      <c r="AD167" t="s">
        <v>512</v>
      </c>
      <c r="AE167">
        <v>25</v>
      </c>
      <c r="AF167">
        <v>16</v>
      </c>
      <c r="AG167">
        <v>3</v>
      </c>
      <c r="AH167" t="s">
        <v>491</v>
      </c>
      <c r="AJ167" t="s">
        <v>82</v>
      </c>
      <c r="AK167" t="s">
        <v>194</v>
      </c>
      <c r="AM167">
        <v>3925</v>
      </c>
      <c r="AN167">
        <v>2672</v>
      </c>
    </row>
    <row r="168" spans="2:40" x14ac:dyDescent="0.25">
      <c r="B168" t="s">
        <v>468</v>
      </c>
      <c r="F168" t="s">
        <v>469</v>
      </c>
      <c r="AC168" t="s">
        <v>513</v>
      </c>
      <c r="AD168" t="s">
        <v>512</v>
      </c>
      <c r="AE168">
        <v>25</v>
      </c>
      <c r="AF168">
        <v>17</v>
      </c>
      <c r="AG168">
        <v>3</v>
      </c>
      <c r="AH168" t="s">
        <v>491</v>
      </c>
      <c r="AJ168" t="s">
        <v>82</v>
      </c>
      <c r="AK168" t="s">
        <v>194</v>
      </c>
      <c r="AM168">
        <v>3813</v>
      </c>
      <c r="AN168">
        <v>150</v>
      </c>
    </row>
    <row r="169" spans="2:40" x14ac:dyDescent="0.25">
      <c r="B169" t="s">
        <v>468</v>
      </c>
      <c r="F169" t="s">
        <v>469</v>
      </c>
      <c r="AC169" t="s">
        <v>513</v>
      </c>
      <c r="AD169" t="s">
        <v>512</v>
      </c>
      <c r="AE169">
        <v>25</v>
      </c>
      <c r="AF169">
        <v>18</v>
      </c>
      <c r="AG169">
        <v>3</v>
      </c>
      <c r="AH169" t="s">
        <v>491</v>
      </c>
      <c r="AJ169" t="s">
        <v>82</v>
      </c>
      <c r="AK169" t="s">
        <v>194</v>
      </c>
      <c r="AM169">
        <v>499</v>
      </c>
      <c r="AN169">
        <v>1961</v>
      </c>
    </row>
    <row r="170" spans="2:40" x14ac:dyDescent="0.25">
      <c r="B170" t="s">
        <v>468</v>
      </c>
      <c r="F170" t="s">
        <v>469</v>
      </c>
      <c r="AC170" t="s">
        <v>513</v>
      </c>
      <c r="AD170" t="s">
        <v>512</v>
      </c>
      <c r="AE170">
        <v>25</v>
      </c>
      <c r="AF170">
        <v>19</v>
      </c>
      <c r="AH170" t="s">
        <v>494</v>
      </c>
      <c r="AJ170" t="s">
        <v>86</v>
      </c>
      <c r="AK170" t="s">
        <v>201</v>
      </c>
      <c r="AM170">
        <v>3479</v>
      </c>
      <c r="AN170">
        <v>566</v>
      </c>
    </row>
    <row r="171" spans="2:40" x14ac:dyDescent="0.25">
      <c r="B171" t="s">
        <v>468</v>
      </c>
      <c r="F171" t="s">
        <v>469</v>
      </c>
      <c r="AC171" t="s">
        <v>513</v>
      </c>
      <c r="AD171" t="s">
        <v>512</v>
      </c>
      <c r="AE171">
        <v>25</v>
      </c>
      <c r="AF171">
        <v>20</v>
      </c>
      <c r="AG171">
        <v>3</v>
      </c>
      <c r="AH171" t="s">
        <v>491</v>
      </c>
      <c r="AJ171" t="s">
        <v>82</v>
      </c>
      <c r="AK171" t="s">
        <v>194</v>
      </c>
      <c r="AM171">
        <v>1158</v>
      </c>
      <c r="AN171">
        <v>1578</v>
      </c>
    </row>
    <row r="172" spans="2:40" x14ac:dyDescent="0.25">
      <c r="B172" t="s">
        <v>468</v>
      </c>
      <c r="F172" t="s">
        <v>469</v>
      </c>
      <c r="AC172" t="s">
        <v>513</v>
      </c>
      <c r="AD172" t="s">
        <v>512</v>
      </c>
      <c r="AE172">
        <v>25</v>
      </c>
      <c r="AF172">
        <v>21</v>
      </c>
      <c r="AG172">
        <v>3</v>
      </c>
      <c r="AH172" t="s">
        <v>491</v>
      </c>
      <c r="AJ172" t="s">
        <v>82</v>
      </c>
      <c r="AK172" t="s">
        <v>194</v>
      </c>
      <c r="AM172">
        <v>216</v>
      </c>
      <c r="AN172">
        <v>11</v>
      </c>
    </row>
    <row r="173" spans="2:40" x14ac:dyDescent="0.25">
      <c r="B173" t="s">
        <v>468</v>
      </c>
      <c r="F173" t="s">
        <v>469</v>
      </c>
      <c r="AC173" t="s">
        <v>513</v>
      </c>
      <c r="AD173" t="s">
        <v>512</v>
      </c>
      <c r="AE173">
        <v>25</v>
      </c>
      <c r="AF173">
        <v>22</v>
      </c>
      <c r="AG173">
        <v>3</v>
      </c>
      <c r="AH173" t="s">
        <v>491</v>
      </c>
      <c r="AJ173" t="s">
        <v>82</v>
      </c>
      <c r="AK173" t="s">
        <v>194</v>
      </c>
      <c r="AM173">
        <v>3860</v>
      </c>
      <c r="AN173">
        <v>2706</v>
      </c>
    </row>
    <row r="174" spans="2:40" x14ac:dyDescent="0.25">
      <c r="B174" t="s">
        <v>468</v>
      </c>
      <c r="F174" t="s">
        <v>469</v>
      </c>
      <c r="AC174" t="s">
        <v>513</v>
      </c>
      <c r="AD174" t="s">
        <v>512</v>
      </c>
      <c r="AE174">
        <v>25</v>
      </c>
      <c r="AF174">
        <v>23</v>
      </c>
      <c r="AG174">
        <v>3</v>
      </c>
      <c r="AH174" t="s">
        <v>492</v>
      </c>
      <c r="AJ174" t="s">
        <v>84</v>
      </c>
      <c r="AK174" t="s">
        <v>194</v>
      </c>
      <c r="AM174">
        <v>1381</v>
      </c>
      <c r="AN174">
        <v>2063</v>
      </c>
    </row>
    <row r="175" spans="2:40" x14ac:dyDescent="0.25">
      <c r="B175" t="s">
        <v>468</v>
      </c>
      <c r="F175" t="s">
        <v>469</v>
      </c>
      <c r="AC175" t="s">
        <v>513</v>
      </c>
      <c r="AD175" t="s">
        <v>512</v>
      </c>
      <c r="AE175">
        <v>25</v>
      </c>
      <c r="AF175">
        <v>24</v>
      </c>
      <c r="AG175">
        <v>3</v>
      </c>
      <c r="AH175" t="s">
        <v>492</v>
      </c>
      <c r="AJ175" t="s">
        <v>84</v>
      </c>
      <c r="AK175" t="s">
        <v>194</v>
      </c>
      <c r="AM175">
        <v>2245</v>
      </c>
      <c r="AN175">
        <v>2171</v>
      </c>
    </row>
    <row r="176" spans="2:40" x14ac:dyDescent="0.25">
      <c r="B176" t="s">
        <v>468</v>
      </c>
      <c r="F176" t="s">
        <v>469</v>
      </c>
      <c r="AC176" t="s">
        <v>513</v>
      </c>
      <c r="AD176" t="s">
        <v>512</v>
      </c>
      <c r="AE176">
        <v>25</v>
      </c>
      <c r="AF176">
        <v>25</v>
      </c>
      <c r="AG176">
        <v>3</v>
      </c>
      <c r="AH176" t="s">
        <v>491</v>
      </c>
      <c r="AJ176" t="s">
        <v>82</v>
      </c>
      <c r="AK176" t="s">
        <v>194</v>
      </c>
      <c r="AM176">
        <v>3418</v>
      </c>
      <c r="AN176">
        <v>2410</v>
      </c>
    </row>
    <row r="177" spans="2:40" x14ac:dyDescent="0.25">
      <c r="B177" t="s">
        <v>468</v>
      </c>
      <c r="F177" t="s">
        <v>469</v>
      </c>
      <c r="AC177" t="s">
        <v>515</v>
      </c>
      <c r="AD177" t="s">
        <v>514</v>
      </c>
      <c r="AE177">
        <v>25</v>
      </c>
      <c r="AF177">
        <v>1</v>
      </c>
      <c r="AG177">
        <v>3</v>
      </c>
      <c r="AH177" t="s">
        <v>491</v>
      </c>
      <c r="AJ177" t="s">
        <v>82</v>
      </c>
      <c r="AK177" t="s">
        <v>194</v>
      </c>
      <c r="AM177">
        <v>2490</v>
      </c>
      <c r="AN177">
        <v>1180</v>
      </c>
    </row>
    <row r="178" spans="2:40" x14ac:dyDescent="0.25">
      <c r="B178" t="s">
        <v>468</v>
      </c>
      <c r="F178" t="s">
        <v>469</v>
      </c>
      <c r="AC178" t="s">
        <v>515</v>
      </c>
      <c r="AD178" t="s">
        <v>514</v>
      </c>
      <c r="AE178">
        <v>25</v>
      </c>
      <c r="AF178">
        <v>2</v>
      </c>
      <c r="AG178">
        <v>3</v>
      </c>
      <c r="AH178" t="s">
        <v>492</v>
      </c>
      <c r="AJ178" t="s">
        <v>84</v>
      </c>
      <c r="AK178" t="s">
        <v>194</v>
      </c>
      <c r="AM178">
        <v>1403</v>
      </c>
      <c r="AN178">
        <v>1278</v>
      </c>
    </row>
    <row r="179" spans="2:40" x14ac:dyDescent="0.25">
      <c r="B179" t="s">
        <v>468</v>
      </c>
      <c r="F179" t="s">
        <v>469</v>
      </c>
      <c r="AC179" t="s">
        <v>515</v>
      </c>
      <c r="AD179" t="s">
        <v>514</v>
      </c>
      <c r="AE179">
        <v>25</v>
      </c>
      <c r="AF179">
        <v>3</v>
      </c>
      <c r="AG179">
        <v>3</v>
      </c>
      <c r="AH179" t="s">
        <v>491</v>
      </c>
      <c r="AJ179" t="s">
        <v>82</v>
      </c>
      <c r="AK179" t="s">
        <v>194</v>
      </c>
      <c r="AM179">
        <v>297</v>
      </c>
      <c r="AN179">
        <v>2779</v>
      </c>
    </row>
    <row r="180" spans="2:40" x14ac:dyDescent="0.25">
      <c r="B180" t="s">
        <v>468</v>
      </c>
      <c r="F180" t="s">
        <v>469</v>
      </c>
      <c r="AC180" t="s">
        <v>515</v>
      </c>
      <c r="AD180" t="s">
        <v>514</v>
      </c>
      <c r="AE180">
        <v>25</v>
      </c>
      <c r="AF180">
        <v>4</v>
      </c>
      <c r="AG180">
        <v>3</v>
      </c>
      <c r="AH180" t="s">
        <v>491</v>
      </c>
      <c r="AJ180" t="s">
        <v>82</v>
      </c>
      <c r="AK180" t="s">
        <v>194</v>
      </c>
      <c r="AM180">
        <v>3393</v>
      </c>
      <c r="AN180">
        <v>733</v>
      </c>
    </row>
    <row r="181" spans="2:40" x14ac:dyDescent="0.25">
      <c r="B181" t="s">
        <v>468</v>
      </c>
      <c r="F181" t="s">
        <v>469</v>
      </c>
      <c r="AC181" t="s">
        <v>515</v>
      </c>
      <c r="AD181" t="s">
        <v>514</v>
      </c>
      <c r="AE181">
        <v>25</v>
      </c>
      <c r="AF181">
        <v>5</v>
      </c>
      <c r="AG181">
        <v>3</v>
      </c>
      <c r="AH181" t="s">
        <v>491</v>
      </c>
      <c r="AJ181" t="s">
        <v>82</v>
      </c>
      <c r="AK181" t="s">
        <v>194</v>
      </c>
      <c r="AM181">
        <v>367</v>
      </c>
      <c r="AN181">
        <v>700</v>
      </c>
    </row>
    <row r="182" spans="2:40" x14ac:dyDescent="0.25">
      <c r="B182" t="s">
        <v>468</v>
      </c>
      <c r="F182" t="s">
        <v>469</v>
      </c>
      <c r="AC182" t="s">
        <v>515</v>
      </c>
      <c r="AD182" t="s">
        <v>514</v>
      </c>
      <c r="AE182">
        <v>25</v>
      </c>
      <c r="AF182">
        <v>6</v>
      </c>
      <c r="AG182">
        <v>3</v>
      </c>
      <c r="AH182" t="s">
        <v>491</v>
      </c>
      <c r="AJ182" t="s">
        <v>82</v>
      </c>
      <c r="AK182" t="s">
        <v>194</v>
      </c>
      <c r="AM182">
        <v>2651</v>
      </c>
      <c r="AN182">
        <v>124</v>
      </c>
    </row>
    <row r="183" spans="2:40" x14ac:dyDescent="0.25">
      <c r="B183" t="s">
        <v>468</v>
      </c>
      <c r="F183" t="s">
        <v>469</v>
      </c>
      <c r="AC183" t="s">
        <v>515</v>
      </c>
      <c r="AD183" t="s">
        <v>514</v>
      </c>
      <c r="AE183">
        <v>25</v>
      </c>
      <c r="AF183">
        <v>7</v>
      </c>
      <c r="AG183">
        <v>3</v>
      </c>
      <c r="AH183" t="s">
        <v>491</v>
      </c>
      <c r="AJ183" t="s">
        <v>82</v>
      </c>
      <c r="AK183" t="s">
        <v>194</v>
      </c>
      <c r="AM183">
        <v>1853</v>
      </c>
      <c r="AN183">
        <v>7</v>
      </c>
    </row>
    <row r="184" spans="2:40" x14ac:dyDescent="0.25">
      <c r="B184" t="s">
        <v>468</v>
      </c>
      <c r="F184" t="s">
        <v>469</v>
      </c>
      <c r="AC184" t="s">
        <v>515</v>
      </c>
      <c r="AD184" t="s">
        <v>514</v>
      </c>
      <c r="AE184">
        <v>25</v>
      </c>
      <c r="AF184">
        <v>8</v>
      </c>
      <c r="AH184" t="s">
        <v>494</v>
      </c>
      <c r="AJ184" t="s">
        <v>86</v>
      </c>
      <c r="AK184" t="s">
        <v>201</v>
      </c>
      <c r="AM184">
        <v>531</v>
      </c>
      <c r="AN184">
        <v>1069</v>
      </c>
    </row>
    <row r="185" spans="2:40" x14ac:dyDescent="0.25">
      <c r="B185" t="s">
        <v>468</v>
      </c>
      <c r="F185" t="s">
        <v>469</v>
      </c>
      <c r="AC185" t="s">
        <v>515</v>
      </c>
      <c r="AD185" t="s">
        <v>514</v>
      </c>
      <c r="AE185">
        <v>25</v>
      </c>
      <c r="AF185">
        <v>9</v>
      </c>
      <c r="AH185" t="s">
        <v>494</v>
      </c>
      <c r="AJ185" t="s">
        <v>86</v>
      </c>
      <c r="AK185" t="s">
        <v>201</v>
      </c>
      <c r="AM185">
        <v>2782</v>
      </c>
      <c r="AN185">
        <v>1909</v>
      </c>
    </row>
    <row r="186" spans="2:40" x14ac:dyDescent="0.25">
      <c r="B186" t="s">
        <v>468</v>
      </c>
      <c r="F186" t="s">
        <v>469</v>
      </c>
      <c r="AC186" t="s">
        <v>515</v>
      </c>
      <c r="AD186" t="s">
        <v>514</v>
      </c>
      <c r="AE186">
        <v>25</v>
      </c>
      <c r="AF186">
        <v>10</v>
      </c>
      <c r="AH186" t="s">
        <v>494</v>
      </c>
      <c r="AJ186" t="s">
        <v>86</v>
      </c>
      <c r="AK186" t="s">
        <v>201</v>
      </c>
      <c r="AM186">
        <v>1902</v>
      </c>
      <c r="AN186">
        <v>160</v>
      </c>
    </row>
    <row r="187" spans="2:40" x14ac:dyDescent="0.25">
      <c r="B187" t="s">
        <v>468</v>
      </c>
      <c r="F187" t="s">
        <v>469</v>
      </c>
      <c r="AC187" t="s">
        <v>515</v>
      </c>
      <c r="AD187" t="s">
        <v>514</v>
      </c>
      <c r="AE187">
        <v>25</v>
      </c>
      <c r="AF187">
        <v>11</v>
      </c>
      <c r="AG187">
        <v>3</v>
      </c>
      <c r="AH187" t="s">
        <v>491</v>
      </c>
      <c r="AJ187" t="s">
        <v>82</v>
      </c>
      <c r="AK187" t="s">
        <v>194</v>
      </c>
      <c r="AM187">
        <v>3785</v>
      </c>
      <c r="AN187">
        <v>1144</v>
      </c>
    </row>
    <row r="188" spans="2:40" x14ac:dyDescent="0.25">
      <c r="B188" t="s">
        <v>468</v>
      </c>
      <c r="F188" t="s">
        <v>469</v>
      </c>
      <c r="AC188" t="s">
        <v>515</v>
      </c>
      <c r="AD188" t="s">
        <v>514</v>
      </c>
      <c r="AE188">
        <v>25</v>
      </c>
      <c r="AF188">
        <v>12</v>
      </c>
      <c r="AH188" t="s">
        <v>498</v>
      </c>
      <c r="AJ188" t="s">
        <v>91</v>
      </c>
      <c r="AK188" t="s">
        <v>203</v>
      </c>
      <c r="AM188">
        <v>2578</v>
      </c>
      <c r="AN188">
        <v>2878</v>
      </c>
    </row>
    <row r="189" spans="2:40" x14ac:dyDescent="0.25">
      <c r="B189" t="s">
        <v>468</v>
      </c>
      <c r="F189" t="s">
        <v>469</v>
      </c>
      <c r="AC189" t="s">
        <v>515</v>
      </c>
      <c r="AD189" t="s">
        <v>514</v>
      </c>
      <c r="AE189">
        <v>25</v>
      </c>
      <c r="AF189">
        <v>13</v>
      </c>
      <c r="AG189">
        <v>3</v>
      </c>
      <c r="AH189" t="s">
        <v>491</v>
      </c>
      <c r="AJ189" t="s">
        <v>82</v>
      </c>
      <c r="AK189" t="s">
        <v>194</v>
      </c>
      <c r="AM189">
        <v>348</v>
      </c>
      <c r="AN189">
        <v>2956</v>
      </c>
    </row>
    <row r="190" spans="2:40" x14ac:dyDescent="0.25">
      <c r="B190" t="s">
        <v>468</v>
      </c>
      <c r="F190" t="s">
        <v>469</v>
      </c>
      <c r="AC190" t="s">
        <v>515</v>
      </c>
      <c r="AD190" t="s">
        <v>514</v>
      </c>
      <c r="AE190">
        <v>25</v>
      </c>
      <c r="AF190">
        <v>14</v>
      </c>
      <c r="AH190" t="s">
        <v>494</v>
      </c>
      <c r="AJ190" t="s">
        <v>86</v>
      </c>
      <c r="AK190" t="s">
        <v>201</v>
      </c>
      <c r="AM190">
        <v>3320</v>
      </c>
      <c r="AN190">
        <v>2717</v>
      </c>
    </row>
    <row r="191" spans="2:40" x14ac:dyDescent="0.25">
      <c r="B191" t="s">
        <v>468</v>
      </c>
      <c r="F191" t="s">
        <v>469</v>
      </c>
      <c r="AC191" t="s">
        <v>515</v>
      </c>
      <c r="AD191" t="s">
        <v>514</v>
      </c>
      <c r="AE191">
        <v>25</v>
      </c>
      <c r="AF191">
        <v>15</v>
      </c>
      <c r="AG191">
        <v>3</v>
      </c>
      <c r="AH191" t="s">
        <v>492</v>
      </c>
      <c r="AJ191" t="s">
        <v>84</v>
      </c>
      <c r="AK191" t="s">
        <v>194</v>
      </c>
      <c r="AM191">
        <v>3766</v>
      </c>
      <c r="AN191">
        <v>1814</v>
      </c>
    </row>
    <row r="192" spans="2:40" x14ac:dyDescent="0.25">
      <c r="B192" t="s">
        <v>468</v>
      </c>
      <c r="F192" t="s">
        <v>469</v>
      </c>
      <c r="AC192" t="s">
        <v>515</v>
      </c>
      <c r="AD192" t="s">
        <v>514</v>
      </c>
      <c r="AE192">
        <v>25</v>
      </c>
      <c r="AF192">
        <v>16</v>
      </c>
      <c r="AG192">
        <v>3</v>
      </c>
      <c r="AH192" t="s">
        <v>491</v>
      </c>
      <c r="AJ192" t="s">
        <v>82</v>
      </c>
      <c r="AK192" t="s">
        <v>194</v>
      </c>
      <c r="AM192">
        <v>551</v>
      </c>
      <c r="AN192">
        <v>2290</v>
      </c>
    </row>
    <row r="193" spans="2:40" x14ac:dyDescent="0.25">
      <c r="B193" t="s">
        <v>468</v>
      </c>
      <c r="F193" t="s">
        <v>469</v>
      </c>
      <c r="AC193" t="s">
        <v>515</v>
      </c>
      <c r="AD193" t="s">
        <v>514</v>
      </c>
      <c r="AE193">
        <v>25</v>
      </c>
      <c r="AF193">
        <v>17</v>
      </c>
      <c r="AG193">
        <v>3</v>
      </c>
      <c r="AH193" t="s">
        <v>491</v>
      </c>
      <c r="AJ193" t="s">
        <v>82</v>
      </c>
      <c r="AK193" t="s">
        <v>194</v>
      </c>
      <c r="AM193">
        <v>2999</v>
      </c>
      <c r="AN193">
        <v>951</v>
      </c>
    </row>
    <row r="194" spans="2:40" x14ac:dyDescent="0.25">
      <c r="B194" t="s">
        <v>468</v>
      </c>
      <c r="F194" t="s">
        <v>469</v>
      </c>
      <c r="AC194" t="s">
        <v>515</v>
      </c>
      <c r="AD194" t="s">
        <v>514</v>
      </c>
      <c r="AE194">
        <v>25</v>
      </c>
      <c r="AF194">
        <v>18</v>
      </c>
      <c r="AG194">
        <v>3</v>
      </c>
      <c r="AH194" t="s">
        <v>491</v>
      </c>
      <c r="AJ194" t="s">
        <v>82</v>
      </c>
      <c r="AK194" t="s">
        <v>194</v>
      </c>
      <c r="AM194">
        <v>3285</v>
      </c>
      <c r="AN194">
        <v>126</v>
      </c>
    </row>
    <row r="195" spans="2:40" x14ac:dyDescent="0.25">
      <c r="B195" t="s">
        <v>468</v>
      </c>
      <c r="F195" t="s">
        <v>469</v>
      </c>
      <c r="AC195" t="s">
        <v>515</v>
      </c>
      <c r="AD195" t="s">
        <v>514</v>
      </c>
      <c r="AE195">
        <v>25</v>
      </c>
      <c r="AF195">
        <v>19</v>
      </c>
      <c r="AG195">
        <v>3</v>
      </c>
      <c r="AH195" t="s">
        <v>491</v>
      </c>
      <c r="AJ195" t="s">
        <v>82</v>
      </c>
      <c r="AK195" t="s">
        <v>194</v>
      </c>
      <c r="AM195">
        <v>1054</v>
      </c>
      <c r="AN195">
        <v>1164</v>
      </c>
    </row>
    <row r="196" spans="2:40" x14ac:dyDescent="0.25">
      <c r="B196" t="s">
        <v>468</v>
      </c>
      <c r="F196" t="s">
        <v>469</v>
      </c>
      <c r="AC196" t="s">
        <v>515</v>
      </c>
      <c r="AD196" t="s">
        <v>514</v>
      </c>
      <c r="AE196">
        <v>25</v>
      </c>
      <c r="AF196">
        <v>20</v>
      </c>
      <c r="AG196">
        <v>3</v>
      </c>
      <c r="AH196" t="s">
        <v>491</v>
      </c>
      <c r="AJ196" t="s">
        <v>82</v>
      </c>
      <c r="AK196" t="s">
        <v>194</v>
      </c>
      <c r="AM196">
        <v>3236</v>
      </c>
      <c r="AN196">
        <v>766</v>
      </c>
    </row>
    <row r="197" spans="2:40" x14ac:dyDescent="0.25">
      <c r="B197" t="s">
        <v>468</v>
      </c>
      <c r="F197" t="s">
        <v>469</v>
      </c>
      <c r="AC197" t="s">
        <v>515</v>
      </c>
      <c r="AD197" t="s">
        <v>514</v>
      </c>
      <c r="AE197">
        <v>25</v>
      </c>
      <c r="AF197">
        <v>21</v>
      </c>
      <c r="AH197" t="s">
        <v>498</v>
      </c>
      <c r="AJ197" t="s">
        <v>91</v>
      </c>
      <c r="AK197" t="s">
        <v>203</v>
      </c>
      <c r="AM197">
        <v>2676</v>
      </c>
      <c r="AN197">
        <v>2774</v>
      </c>
    </row>
    <row r="198" spans="2:40" x14ac:dyDescent="0.25">
      <c r="B198" t="s">
        <v>468</v>
      </c>
      <c r="F198" t="s">
        <v>469</v>
      </c>
      <c r="AC198" t="s">
        <v>515</v>
      </c>
      <c r="AD198" t="s">
        <v>514</v>
      </c>
      <c r="AE198">
        <v>25</v>
      </c>
      <c r="AF198">
        <v>22</v>
      </c>
      <c r="AG198">
        <v>3</v>
      </c>
      <c r="AH198" t="s">
        <v>491</v>
      </c>
      <c r="AJ198" t="s">
        <v>82</v>
      </c>
      <c r="AK198" t="s">
        <v>194</v>
      </c>
      <c r="AM198">
        <v>2110</v>
      </c>
      <c r="AN198">
        <v>454</v>
      </c>
    </row>
    <row r="199" spans="2:40" x14ac:dyDescent="0.25">
      <c r="B199" t="s">
        <v>468</v>
      </c>
      <c r="F199" t="s">
        <v>469</v>
      </c>
      <c r="AC199" t="s">
        <v>515</v>
      </c>
      <c r="AD199" t="s">
        <v>514</v>
      </c>
      <c r="AE199">
        <v>25</v>
      </c>
      <c r="AF199">
        <v>23</v>
      </c>
      <c r="AG199">
        <v>3</v>
      </c>
      <c r="AH199" t="s">
        <v>491</v>
      </c>
      <c r="AJ199" t="s">
        <v>82</v>
      </c>
      <c r="AK199" t="s">
        <v>194</v>
      </c>
      <c r="AM199">
        <v>3572</v>
      </c>
      <c r="AN199">
        <v>1600</v>
      </c>
    </row>
    <row r="200" spans="2:40" x14ac:dyDescent="0.25">
      <c r="B200" t="s">
        <v>468</v>
      </c>
      <c r="F200" t="s">
        <v>469</v>
      </c>
      <c r="AC200" t="s">
        <v>515</v>
      </c>
      <c r="AD200" t="s">
        <v>514</v>
      </c>
      <c r="AE200">
        <v>25</v>
      </c>
      <c r="AF200">
        <v>24</v>
      </c>
      <c r="AH200" t="s">
        <v>493</v>
      </c>
      <c r="AJ200" t="s">
        <v>85</v>
      </c>
      <c r="AK200" t="s">
        <v>191</v>
      </c>
      <c r="AM200">
        <v>772</v>
      </c>
      <c r="AN200">
        <v>1911</v>
      </c>
    </row>
    <row r="201" spans="2:40" x14ac:dyDescent="0.25">
      <c r="B201" t="s">
        <v>468</v>
      </c>
      <c r="F201" t="s">
        <v>469</v>
      </c>
      <c r="AC201" t="s">
        <v>515</v>
      </c>
      <c r="AD201" t="s">
        <v>514</v>
      </c>
      <c r="AE201">
        <v>25</v>
      </c>
      <c r="AF201">
        <v>25</v>
      </c>
      <c r="AG201">
        <v>3</v>
      </c>
      <c r="AH201" t="s">
        <v>491</v>
      </c>
      <c r="AJ201" t="s">
        <v>82</v>
      </c>
      <c r="AK201" t="s">
        <v>194</v>
      </c>
      <c r="AM201">
        <v>1160</v>
      </c>
      <c r="AN201">
        <v>1936</v>
      </c>
    </row>
    <row r="202" spans="2:40" x14ac:dyDescent="0.25">
      <c r="B202" t="s">
        <v>468</v>
      </c>
      <c r="F202" t="s">
        <v>469</v>
      </c>
      <c r="AC202" t="s">
        <v>517</v>
      </c>
      <c r="AD202" t="s">
        <v>516</v>
      </c>
      <c r="AE202">
        <v>25</v>
      </c>
      <c r="AF202">
        <v>1</v>
      </c>
      <c r="AH202" t="s">
        <v>494</v>
      </c>
      <c r="AJ202" t="s">
        <v>86</v>
      </c>
      <c r="AK202" t="s">
        <v>201</v>
      </c>
      <c r="AM202">
        <v>1848</v>
      </c>
      <c r="AN202">
        <v>1297</v>
      </c>
    </row>
    <row r="203" spans="2:40" x14ac:dyDescent="0.25">
      <c r="B203" t="s">
        <v>468</v>
      </c>
      <c r="F203" t="s">
        <v>469</v>
      </c>
      <c r="AC203" t="s">
        <v>517</v>
      </c>
      <c r="AD203" t="s">
        <v>516</v>
      </c>
      <c r="AE203">
        <v>25</v>
      </c>
      <c r="AF203">
        <v>2</v>
      </c>
      <c r="AG203">
        <v>3</v>
      </c>
      <c r="AH203" t="s">
        <v>491</v>
      </c>
      <c r="AJ203" t="s">
        <v>82</v>
      </c>
      <c r="AK203" t="s">
        <v>194</v>
      </c>
      <c r="AM203">
        <v>3132</v>
      </c>
      <c r="AN203">
        <v>2606</v>
      </c>
    </row>
    <row r="204" spans="2:40" x14ac:dyDescent="0.25">
      <c r="B204" t="s">
        <v>468</v>
      </c>
      <c r="F204" t="s">
        <v>469</v>
      </c>
      <c r="AC204" t="s">
        <v>517</v>
      </c>
      <c r="AD204" t="s">
        <v>516</v>
      </c>
      <c r="AE204">
        <v>25</v>
      </c>
      <c r="AF204">
        <v>3</v>
      </c>
      <c r="AG204">
        <v>3</v>
      </c>
      <c r="AH204" t="s">
        <v>491</v>
      </c>
      <c r="AJ204" t="s">
        <v>82</v>
      </c>
      <c r="AK204" t="s">
        <v>194</v>
      </c>
      <c r="AM204">
        <v>2978</v>
      </c>
      <c r="AN204">
        <v>2302</v>
      </c>
    </row>
    <row r="205" spans="2:40" x14ac:dyDescent="0.25">
      <c r="B205" t="s">
        <v>468</v>
      </c>
      <c r="F205" t="s">
        <v>469</v>
      </c>
      <c r="AC205" t="s">
        <v>517</v>
      </c>
      <c r="AD205" t="s">
        <v>516</v>
      </c>
      <c r="AE205">
        <v>25</v>
      </c>
      <c r="AF205">
        <v>4</v>
      </c>
      <c r="AH205" t="s">
        <v>498</v>
      </c>
      <c r="AJ205" t="s">
        <v>91</v>
      </c>
      <c r="AK205" t="s">
        <v>203</v>
      </c>
      <c r="AM205">
        <v>2609</v>
      </c>
      <c r="AN205">
        <v>1908</v>
      </c>
    </row>
    <row r="206" spans="2:40" x14ac:dyDescent="0.25">
      <c r="B206" t="s">
        <v>468</v>
      </c>
      <c r="F206" t="s">
        <v>469</v>
      </c>
      <c r="AC206" t="s">
        <v>517</v>
      </c>
      <c r="AD206" t="s">
        <v>516</v>
      </c>
      <c r="AE206">
        <v>25</v>
      </c>
      <c r="AF206">
        <v>5</v>
      </c>
      <c r="AH206" t="s">
        <v>494</v>
      </c>
      <c r="AJ206" t="s">
        <v>86</v>
      </c>
      <c r="AK206" t="s">
        <v>201</v>
      </c>
      <c r="AM206">
        <v>1422</v>
      </c>
      <c r="AN206">
        <v>7</v>
      </c>
    </row>
    <row r="207" spans="2:40" x14ac:dyDescent="0.25">
      <c r="B207" t="s">
        <v>468</v>
      </c>
      <c r="F207" t="s">
        <v>469</v>
      </c>
      <c r="AC207" t="s">
        <v>517</v>
      </c>
      <c r="AD207" t="s">
        <v>516</v>
      </c>
      <c r="AE207">
        <v>25</v>
      </c>
      <c r="AF207">
        <v>6</v>
      </c>
      <c r="AG207">
        <v>3</v>
      </c>
      <c r="AH207" t="s">
        <v>492</v>
      </c>
      <c r="AJ207" t="s">
        <v>84</v>
      </c>
      <c r="AK207" t="s">
        <v>194</v>
      </c>
      <c r="AM207">
        <v>3549</v>
      </c>
      <c r="AN207">
        <v>1668</v>
      </c>
    </row>
    <row r="208" spans="2:40" x14ac:dyDescent="0.25">
      <c r="B208" t="s">
        <v>468</v>
      </c>
      <c r="F208" t="s">
        <v>469</v>
      </c>
      <c r="AC208" t="s">
        <v>517</v>
      </c>
      <c r="AD208" t="s">
        <v>516</v>
      </c>
      <c r="AE208">
        <v>25</v>
      </c>
      <c r="AF208">
        <v>7</v>
      </c>
      <c r="AH208" t="s">
        <v>506</v>
      </c>
      <c r="AJ208" t="s">
        <v>98</v>
      </c>
      <c r="AK208" t="s">
        <v>203</v>
      </c>
      <c r="AM208">
        <v>3631</v>
      </c>
      <c r="AN208">
        <v>543</v>
      </c>
    </row>
    <row r="209" spans="2:40" x14ac:dyDescent="0.25">
      <c r="B209" t="s">
        <v>468</v>
      </c>
      <c r="F209" t="s">
        <v>469</v>
      </c>
      <c r="AC209" t="s">
        <v>517</v>
      </c>
      <c r="AD209" t="s">
        <v>516</v>
      </c>
      <c r="AE209">
        <v>25</v>
      </c>
      <c r="AF209">
        <v>8</v>
      </c>
      <c r="AH209" t="s">
        <v>494</v>
      </c>
      <c r="AJ209" t="s">
        <v>86</v>
      </c>
      <c r="AK209" t="s">
        <v>201</v>
      </c>
      <c r="AM209">
        <v>1742</v>
      </c>
      <c r="AN209">
        <v>266</v>
      </c>
    </row>
    <row r="210" spans="2:40" x14ac:dyDescent="0.25">
      <c r="B210" t="s">
        <v>468</v>
      </c>
      <c r="F210" t="s">
        <v>469</v>
      </c>
      <c r="AC210" t="s">
        <v>517</v>
      </c>
      <c r="AD210" t="s">
        <v>516</v>
      </c>
      <c r="AE210">
        <v>25</v>
      </c>
      <c r="AF210">
        <v>9</v>
      </c>
      <c r="AG210">
        <v>3</v>
      </c>
      <c r="AH210" t="s">
        <v>492</v>
      </c>
      <c r="AJ210" t="s">
        <v>84</v>
      </c>
      <c r="AK210" t="s">
        <v>194</v>
      </c>
      <c r="AM210">
        <v>3046</v>
      </c>
      <c r="AN210">
        <v>959</v>
      </c>
    </row>
    <row r="211" spans="2:40" x14ac:dyDescent="0.25">
      <c r="B211" t="s">
        <v>468</v>
      </c>
      <c r="F211" t="s">
        <v>469</v>
      </c>
      <c r="AC211" t="s">
        <v>517</v>
      </c>
      <c r="AD211" t="s">
        <v>516</v>
      </c>
      <c r="AE211">
        <v>25</v>
      </c>
      <c r="AF211">
        <v>10</v>
      </c>
      <c r="AG211">
        <v>3</v>
      </c>
      <c r="AH211" t="s">
        <v>491</v>
      </c>
      <c r="AJ211" t="s">
        <v>82</v>
      </c>
      <c r="AK211" t="s">
        <v>194</v>
      </c>
      <c r="AM211">
        <v>396</v>
      </c>
      <c r="AN211">
        <v>2706</v>
      </c>
    </row>
    <row r="212" spans="2:40" x14ac:dyDescent="0.25">
      <c r="B212" t="s">
        <v>468</v>
      </c>
      <c r="F212" t="s">
        <v>469</v>
      </c>
      <c r="AC212" t="s">
        <v>517</v>
      </c>
      <c r="AD212" t="s">
        <v>516</v>
      </c>
      <c r="AE212">
        <v>25</v>
      </c>
      <c r="AF212">
        <v>11</v>
      </c>
      <c r="AG212">
        <v>3</v>
      </c>
      <c r="AH212" t="s">
        <v>492</v>
      </c>
      <c r="AJ212" t="s">
        <v>84</v>
      </c>
      <c r="AK212" t="s">
        <v>194</v>
      </c>
      <c r="AM212">
        <v>3510</v>
      </c>
      <c r="AN212">
        <v>42</v>
      </c>
    </row>
    <row r="213" spans="2:40" x14ac:dyDescent="0.25">
      <c r="B213" t="s">
        <v>468</v>
      </c>
      <c r="F213" t="s">
        <v>469</v>
      </c>
      <c r="AC213" t="s">
        <v>517</v>
      </c>
      <c r="AD213" t="s">
        <v>516</v>
      </c>
      <c r="AE213">
        <v>25</v>
      </c>
      <c r="AF213">
        <v>12</v>
      </c>
      <c r="AG213">
        <v>3</v>
      </c>
      <c r="AH213" t="s">
        <v>492</v>
      </c>
      <c r="AJ213" t="s">
        <v>84</v>
      </c>
      <c r="AK213" t="s">
        <v>194</v>
      </c>
      <c r="AM213">
        <v>1729</v>
      </c>
      <c r="AN213">
        <v>2207</v>
      </c>
    </row>
    <row r="214" spans="2:40" x14ac:dyDescent="0.25">
      <c r="B214" t="s">
        <v>468</v>
      </c>
      <c r="F214" t="s">
        <v>469</v>
      </c>
      <c r="AC214" t="s">
        <v>517</v>
      </c>
      <c r="AD214" t="s">
        <v>516</v>
      </c>
      <c r="AE214">
        <v>25</v>
      </c>
      <c r="AF214">
        <v>13</v>
      </c>
      <c r="AH214" t="s">
        <v>494</v>
      </c>
      <c r="AJ214" t="s">
        <v>86</v>
      </c>
      <c r="AK214" t="s">
        <v>201</v>
      </c>
      <c r="AM214">
        <v>1081</v>
      </c>
      <c r="AN214">
        <v>1948</v>
      </c>
    </row>
    <row r="215" spans="2:40" x14ac:dyDescent="0.25">
      <c r="B215" t="s">
        <v>468</v>
      </c>
      <c r="F215" t="s">
        <v>469</v>
      </c>
      <c r="AC215" t="s">
        <v>517</v>
      </c>
      <c r="AD215" t="s">
        <v>516</v>
      </c>
      <c r="AE215">
        <v>25</v>
      </c>
      <c r="AF215">
        <v>14</v>
      </c>
      <c r="AH215" t="s">
        <v>494</v>
      </c>
      <c r="AJ215" t="s">
        <v>86</v>
      </c>
      <c r="AK215" t="s">
        <v>201</v>
      </c>
      <c r="AM215">
        <v>1335</v>
      </c>
      <c r="AN215">
        <v>1117</v>
      </c>
    </row>
    <row r="216" spans="2:40" x14ac:dyDescent="0.25">
      <c r="B216" t="s">
        <v>468</v>
      </c>
      <c r="F216" t="s">
        <v>469</v>
      </c>
      <c r="AC216" t="s">
        <v>517</v>
      </c>
      <c r="AD216" t="s">
        <v>516</v>
      </c>
      <c r="AE216">
        <v>25</v>
      </c>
      <c r="AF216">
        <v>15</v>
      </c>
      <c r="AG216">
        <v>3</v>
      </c>
      <c r="AH216" t="s">
        <v>492</v>
      </c>
      <c r="AJ216" t="s">
        <v>84</v>
      </c>
      <c r="AK216" t="s">
        <v>194</v>
      </c>
      <c r="AM216">
        <v>3424</v>
      </c>
      <c r="AN216">
        <v>2771</v>
      </c>
    </row>
    <row r="217" spans="2:40" x14ac:dyDescent="0.25">
      <c r="B217" t="s">
        <v>468</v>
      </c>
      <c r="F217" t="s">
        <v>469</v>
      </c>
      <c r="AC217" t="s">
        <v>517</v>
      </c>
      <c r="AD217" t="s">
        <v>516</v>
      </c>
      <c r="AE217">
        <v>25</v>
      </c>
      <c r="AF217">
        <v>16</v>
      </c>
      <c r="AH217" t="s">
        <v>494</v>
      </c>
      <c r="AJ217" t="s">
        <v>86</v>
      </c>
      <c r="AK217" t="s">
        <v>201</v>
      </c>
      <c r="AM217">
        <v>1691</v>
      </c>
      <c r="AN217">
        <v>1015</v>
      </c>
    </row>
    <row r="218" spans="2:40" x14ac:dyDescent="0.25">
      <c r="B218" t="s">
        <v>468</v>
      </c>
      <c r="F218" t="s">
        <v>469</v>
      </c>
      <c r="AC218" t="s">
        <v>517</v>
      </c>
      <c r="AD218" t="s">
        <v>516</v>
      </c>
      <c r="AE218">
        <v>25</v>
      </c>
      <c r="AF218">
        <v>17</v>
      </c>
      <c r="AG218">
        <v>3</v>
      </c>
      <c r="AH218" t="s">
        <v>492</v>
      </c>
      <c r="AJ218" t="s">
        <v>84</v>
      </c>
      <c r="AK218" t="s">
        <v>194</v>
      </c>
      <c r="AM218">
        <v>1411</v>
      </c>
      <c r="AN218">
        <v>884</v>
      </c>
    </row>
    <row r="219" spans="2:40" x14ac:dyDescent="0.25">
      <c r="B219" t="s">
        <v>468</v>
      </c>
      <c r="F219" t="s">
        <v>469</v>
      </c>
      <c r="AC219" t="s">
        <v>517</v>
      </c>
      <c r="AD219" t="s">
        <v>516</v>
      </c>
      <c r="AE219">
        <v>25</v>
      </c>
      <c r="AF219">
        <v>18</v>
      </c>
      <c r="AG219">
        <v>3</v>
      </c>
      <c r="AH219" t="s">
        <v>492</v>
      </c>
      <c r="AJ219" t="s">
        <v>84</v>
      </c>
      <c r="AK219" t="s">
        <v>194</v>
      </c>
      <c r="AM219">
        <v>2666</v>
      </c>
      <c r="AN219">
        <v>579</v>
      </c>
    </row>
    <row r="220" spans="2:40" x14ac:dyDescent="0.25">
      <c r="B220" t="s">
        <v>468</v>
      </c>
      <c r="F220" t="s">
        <v>469</v>
      </c>
      <c r="AC220" t="s">
        <v>517</v>
      </c>
      <c r="AD220" t="s">
        <v>516</v>
      </c>
      <c r="AE220">
        <v>25</v>
      </c>
      <c r="AF220">
        <v>19</v>
      </c>
      <c r="AH220" t="s">
        <v>506</v>
      </c>
      <c r="AJ220" t="s">
        <v>98</v>
      </c>
      <c r="AK220" t="s">
        <v>203</v>
      </c>
      <c r="AM220">
        <v>3930</v>
      </c>
      <c r="AN220">
        <v>722</v>
      </c>
    </row>
    <row r="221" spans="2:40" x14ac:dyDescent="0.25">
      <c r="B221" t="s">
        <v>468</v>
      </c>
      <c r="F221" t="s">
        <v>469</v>
      </c>
      <c r="AC221" t="s">
        <v>517</v>
      </c>
      <c r="AD221" t="s">
        <v>516</v>
      </c>
      <c r="AE221">
        <v>25</v>
      </c>
      <c r="AF221">
        <v>20</v>
      </c>
      <c r="AG221">
        <v>3</v>
      </c>
      <c r="AH221" t="s">
        <v>491</v>
      </c>
      <c r="AJ221" t="s">
        <v>82</v>
      </c>
      <c r="AK221" t="s">
        <v>194</v>
      </c>
      <c r="AM221">
        <v>90</v>
      </c>
      <c r="AN221">
        <v>1982</v>
      </c>
    </row>
    <row r="222" spans="2:40" x14ac:dyDescent="0.25">
      <c r="B222" t="s">
        <v>468</v>
      </c>
      <c r="F222" t="s">
        <v>469</v>
      </c>
      <c r="AC222" t="s">
        <v>517</v>
      </c>
      <c r="AD222" t="s">
        <v>516</v>
      </c>
      <c r="AE222">
        <v>25</v>
      </c>
      <c r="AF222">
        <v>21</v>
      </c>
      <c r="AH222" t="s">
        <v>494</v>
      </c>
      <c r="AJ222" t="s">
        <v>86</v>
      </c>
      <c r="AK222" t="s">
        <v>201</v>
      </c>
      <c r="AM222">
        <v>726</v>
      </c>
      <c r="AN222">
        <v>441</v>
      </c>
    </row>
    <row r="223" spans="2:40" x14ac:dyDescent="0.25">
      <c r="B223" t="s">
        <v>468</v>
      </c>
      <c r="F223" t="s">
        <v>469</v>
      </c>
      <c r="AC223" t="s">
        <v>517</v>
      </c>
      <c r="AD223" t="s">
        <v>516</v>
      </c>
      <c r="AE223">
        <v>25</v>
      </c>
      <c r="AF223">
        <v>22</v>
      </c>
      <c r="AH223" t="s">
        <v>506</v>
      </c>
      <c r="AJ223" t="s">
        <v>98</v>
      </c>
      <c r="AK223" t="s">
        <v>203</v>
      </c>
      <c r="AM223">
        <v>3925</v>
      </c>
      <c r="AN223">
        <v>362</v>
      </c>
    </row>
    <row r="224" spans="2:40" x14ac:dyDescent="0.25">
      <c r="B224" t="s">
        <v>468</v>
      </c>
      <c r="F224" t="s">
        <v>469</v>
      </c>
      <c r="AC224" t="s">
        <v>517</v>
      </c>
      <c r="AD224" t="s">
        <v>516</v>
      </c>
      <c r="AE224">
        <v>25</v>
      </c>
      <c r="AF224">
        <v>23</v>
      </c>
      <c r="AH224" t="s">
        <v>494</v>
      </c>
      <c r="AJ224" t="s">
        <v>86</v>
      </c>
      <c r="AK224" t="s">
        <v>201</v>
      </c>
      <c r="AM224">
        <v>1305</v>
      </c>
      <c r="AN224">
        <v>1258</v>
      </c>
    </row>
    <row r="225" spans="2:40" x14ac:dyDescent="0.25">
      <c r="B225" t="s">
        <v>468</v>
      </c>
      <c r="F225" t="s">
        <v>469</v>
      </c>
      <c r="AC225" t="s">
        <v>517</v>
      </c>
      <c r="AD225" t="s">
        <v>516</v>
      </c>
      <c r="AE225">
        <v>25</v>
      </c>
      <c r="AF225">
        <v>24</v>
      </c>
      <c r="AH225" t="s">
        <v>494</v>
      </c>
      <c r="AJ225" t="s">
        <v>86</v>
      </c>
      <c r="AK225" t="s">
        <v>201</v>
      </c>
      <c r="AM225">
        <v>2243</v>
      </c>
      <c r="AN225">
        <v>1993</v>
      </c>
    </row>
    <row r="226" spans="2:40" x14ac:dyDescent="0.25">
      <c r="B226" t="s">
        <v>468</v>
      </c>
      <c r="F226" t="s">
        <v>469</v>
      </c>
      <c r="AC226" t="s">
        <v>517</v>
      </c>
      <c r="AD226" t="s">
        <v>516</v>
      </c>
      <c r="AE226">
        <v>25</v>
      </c>
      <c r="AF226">
        <v>25</v>
      </c>
      <c r="AH226" t="s">
        <v>506</v>
      </c>
      <c r="AJ226" t="s">
        <v>98</v>
      </c>
      <c r="AK226" t="s">
        <v>203</v>
      </c>
      <c r="AM226">
        <v>3986</v>
      </c>
      <c r="AN226">
        <v>1163</v>
      </c>
    </row>
    <row r="227" spans="2:40" x14ac:dyDescent="0.25">
      <c r="B227" t="s">
        <v>468</v>
      </c>
      <c r="F227" t="s">
        <v>469</v>
      </c>
      <c r="AC227" t="s">
        <v>519</v>
      </c>
      <c r="AD227" t="s">
        <v>518</v>
      </c>
      <c r="AE227">
        <v>25</v>
      </c>
      <c r="AF227">
        <v>1</v>
      </c>
      <c r="AH227" t="s">
        <v>494</v>
      </c>
      <c r="AJ227" t="s">
        <v>86</v>
      </c>
      <c r="AK227" t="s">
        <v>201</v>
      </c>
      <c r="AM227">
        <v>1887</v>
      </c>
      <c r="AN227">
        <v>868</v>
      </c>
    </row>
    <row r="228" spans="2:40" x14ac:dyDescent="0.25">
      <c r="B228" t="s">
        <v>468</v>
      </c>
      <c r="F228" t="s">
        <v>469</v>
      </c>
      <c r="AC228" t="s">
        <v>519</v>
      </c>
      <c r="AD228" t="s">
        <v>518</v>
      </c>
      <c r="AE228">
        <v>25</v>
      </c>
      <c r="AF228">
        <v>2</v>
      </c>
      <c r="AG228">
        <v>3</v>
      </c>
      <c r="AH228" t="s">
        <v>491</v>
      </c>
      <c r="AJ228" t="s">
        <v>82</v>
      </c>
      <c r="AK228" t="s">
        <v>194</v>
      </c>
      <c r="AM228">
        <v>597</v>
      </c>
      <c r="AN228">
        <v>2042</v>
      </c>
    </row>
    <row r="229" spans="2:40" x14ac:dyDescent="0.25">
      <c r="B229" t="s">
        <v>468</v>
      </c>
      <c r="F229" t="s">
        <v>469</v>
      </c>
      <c r="AC229" t="s">
        <v>519</v>
      </c>
      <c r="AD229" t="s">
        <v>518</v>
      </c>
      <c r="AE229">
        <v>25</v>
      </c>
      <c r="AF229">
        <v>3</v>
      </c>
      <c r="AH229" t="s">
        <v>494</v>
      </c>
      <c r="AJ229" t="s">
        <v>86</v>
      </c>
      <c r="AK229" t="s">
        <v>201</v>
      </c>
      <c r="AM229">
        <v>3345</v>
      </c>
      <c r="AN229">
        <v>1367</v>
      </c>
    </row>
    <row r="230" spans="2:40" x14ac:dyDescent="0.25">
      <c r="B230" t="s">
        <v>468</v>
      </c>
      <c r="F230" t="s">
        <v>469</v>
      </c>
      <c r="AC230" t="s">
        <v>519</v>
      </c>
      <c r="AD230" t="s">
        <v>518</v>
      </c>
      <c r="AE230">
        <v>25</v>
      </c>
      <c r="AF230">
        <v>4</v>
      </c>
      <c r="AG230">
        <v>3</v>
      </c>
      <c r="AH230" t="s">
        <v>491</v>
      </c>
      <c r="AJ230" t="s">
        <v>82</v>
      </c>
      <c r="AK230" t="s">
        <v>194</v>
      </c>
      <c r="AM230">
        <v>2810</v>
      </c>
      <c r="AN230">
        <v>2351</v>
      </c>
    </row>
    <row r="231" spans="2:40" x14ac:dyDescent="0.25">
      <c r="B231" t="s">
        <v>468</v>
      </c>
      <c r="F231" t="s">
        <v>469</v>
      </c>
      <c r="AC231" t="s">
        <v>519</v>
      </c>
      <c r="AD231" t="s">
        <v>518</v>
      </c>
      <c r="AE231">
        <v>25</v>
      </c>
      <c r="AF231">
        <v>5</v>
      </c>
      <c r="AG231">
        <v>3</v>
      </c>
      <c r="AH231" t="s">
        <v>492</v>
      </c>
      <c r="AJ231" t="s">
        <v>84</v>
      </c>
      <c r="AK231" t="s">
        <v>194</v>
      </c>
      <c r="AM231">
        <v>1985</v>
      </c>
      <c r="AN231">
        <v>2710</v>
      </c>
    </row>
    <row r="232" spans="2:40" x14ac:dyDescent="0.25">
      <c r="B232" t="s">
        <v>468</v>
      </c>
      <c r="F232" t="s">
        <v>469</v>
      </c>
      <c r="AC232" t="s">
        <v>519</v>
      </c>
      <c r="AD232" t="s">
        <v>518</v>
      </c>
      <c r="AE232">
        <v>25</v>
      </c>
      <c r="AF232">
        <v>6</v>
      </c>
      <c r="AG232">
        <v>3</v>
      </c>
      <c r="AH232" t="s">
        <v>491</v>
      </c>
      <c r="AJ232" t="s">
        <v>82</v>
      </c>
      <c r="AK232" t="s">
        <v>194</v>
      </c>
      <c r="AM232">
        <v>3407</v>
      </c>
      <c r="AN232">
        <v>579</v>
      </c>
    </row>
    <row r="233" spans="2:40" x14ac:dyDescent="0.25">
      <c r="B233" t="s">
        <v>468</v>
      </c>
      <c r="F233" t="s">
        <v>469</v>
      </c>
      <c r="AC233" t="s">
        <v>519</v>
      </c>
      <c r="AD233" t="s">
        <v>518</v>
      </c>
      <c r="AE233">
        <v>25</v>
      </c>
      <c r="AF233">
        <v>7</v>
      </c>
      <c r="AG233">
        <v>3</v>
      </c>
      <c r="AH233" t="s">
        <v>491</v>
      </c>
      <c r="AJ233" t="s">
        <v>82</v>
      </c>
      <c r="AK233" t="s">
        <v>194</v>
      </c>
      <c r="AM233">
        <v>3987</v>
      </c>
      <c r="AN233">
        <v>308</v>
      </c>
    </row>
    <row r="234" spans="2:40" x14ac:dyDescent="0.25">
      <c r="B234" t="s">
        <v>468</v>
      </c>
      <c r="F234" t="s">
        <v>469</v>
      </c>
      <c r="AC234" t="s">
        <v>519</v>
      </c>
      <c r="AD234" t="s">
        <v>518</v>
      </c>
      <c r="AE234">
        <v>25</v>
      </c>
      <c r="AF234">
        <v>8</v>
      </c>
      <c r="AH234" t="s">
        <v>494</v>
      </c>
      <c r="AJ234" t="s">
        <v>86</v>
      </c>
      <c r="AK234" t="s">
        <v>201</v>
      </c>
      <c r="AM234">
        <v>2722</v>
      </c>
      <c r="AN234">
        <v>1774</v>
      </c>
    </row>
    <row r="235" spans="2:40" x14ac:dyDescent="0.25">
      <c r="B235" t="s">
        <v>468</v>
      </c>
      <c r="F235" t="s">
        <v>469</v>
      </c>
      <c r="AC235" t="s">
        <v>519</v>
      </c>
      <c r="AD235" t="s">
        <v>518</v>
      </c>
      <c r="AE235">
        <v>25</v>
      </c>
      <c r="AF235">
        <v>9</v>
      </c>
      <c r="AH235" t="s">
        <v>494</v>
      </c>
      <c r="AJ235" t="s">
        <v>86</v>
      </c>
      <c r="AK235" t="s">
        <v>201</v>
      </c>
      <c r="AM235">
        <v>2267</v>
      </c>
      <c r="AN235">
        <v>2759</v>
      </c>
    </row>
    <row r="236" spans="2:40" x14ac:dyDescent="0.25">
      <c r="B236" t="s">
        <v>468</v>
      </c>
      <c r="F236" t="s">
        <v>469</v>
      </c>
      <c r="AC236" t="s">
        <v>519</v>
      </c>
      <c r="AD236" t="s">
        <v>518</v>
      </c>
      <c r="AE236">
        <v>25</v>
      </c>
      <c r="AF236">
        <v>10</v>
      </c>
      <c r="AG236">
        <v>3</v>
      </c>
      <c r="AH236" t="s">
        <v>492</v>
      </c>
      <c r="AJ236" t="s">
        <v>84</v>
      </c>
      <c r="AK236" t="s">
        <v>194</v>
      </c>
      <c r="AM236">
        <v>3516</v>
      </c>
      <c r="AN236">
        <v>2852</v>
      </c>
    </row>
    <row r="237" spans="2:40" x14ac:dyDescent="0.25">
      <c r="B237" t="s">
        <v>468</v>
      </c>
      <c r="F237" t="s">
        <v>469</v>
      </c>
      <c r="AC237" t="s">
        <v>519</v>
      </c>
      <c r="AD237" t="s">
        <v>518</v>
      </c>
      <c r="AE237">
        <v>25</v>
      </c>
      <c r="AF237">
        <v>11</v>
      </c>
      <c r="AH237" t="s">
        <v>494</v>
      </c>
      <c r="AJ237" t="s">
        <v>86</v>
      </c>
      <c r="AK237" t="s">
        <v>201</v>
      </c>
      <c r="AM237">
        <v>2776</v>
      </c>
      <c r="AN237">
        <v>2155</v>
      </c>
    </row>
    <row r="238" spans="2:40" x14ac:dyDescent="0.25">
      <c r="B238" t="s">
        <v>468</v>
      </c>
      <c r="F238" t="s">
        <v>469</v>
      </c>
      <c r="AC238" t="s">
        <v>519</v>
      </c>
      <c r="AD238" t="s">
        <v>518</v>
      </c>
      <c r="AE238">
        <v>25</v>
      </c>
      <c r="AF238">
        <v>12</v>
      </c>
      <c r="AH238" t="s">
        <v>494</v>
      </c>
      <c r="AJ238" t="s">
        <v>86</v>
      </c>
      <c r="AK238" t="s">
        <v>201</v>
      </c>
      <c r="AM238">
        <v>2085</v>
      </c>
      <c r="AN238">
        <v>2258</v>
      </c>
    </row>
    <row r="239" spans="2:40" x14ac:dyDescent="0.25">
      <c r="B239" t="s">
        <v>468</v>
      </c>
      <c r="F239" t="s">
        <v>469</v>
      </c>
      <c r="AC239" t="s">
        <v>519</v>
      </c>
      <c r="AD239" t="s">
        <v>518</v>
      </c>
      <c r="AE239">
        <v>25</v>
      </c>
      <c r="AF239">
        <v>13</v>
      </c>
      <c r="AH239" t="s">
        <v>494</v>
      </c>
      <c r="AJ239" t="s">
        <v>86</v>
      </c>
      <c r="AK239" t="s">
        <v>201</v>
      </c>
      <c r="AM239">
        <v>3161</v>
      </c>
      <c r="AN239">
        <v>1905</v>
      </c>
    </row>
    <row r="240" spans="2:40" x14ac:dyDescent="0.25">
      <c r="B240" t="s">
        <v>468</v>
      </c>
      <c r="F240" t="s">
        <v>469</v>
      </c>
      <c r="AC240" t="s">
        <v>519</v>
      </c>
      <c r="AD240" t="s">
        <v>518</v>
      </c>
      <c r="AE240">
        <v>25</v>
      </c>
      <c r="AF240">
        <v>14</v>
      </c>
      <c r="AG240">
        <v>3</v>
      </c>
      <c r="AH240" t="s">
        <v>491</v>
      </c>
      <c r="AJ240" t="s">
        <v>82</v>
      </c>
      <c r="AK240" t="s">
        <v>194</v>
      </c>
      <c r="AM240">
        <v>3543</v>
      </c>
      <c r="AN240">
        <v>1059</v>
      </c>
    </row>
    <row r="241" spans="2:40" x14ac:dyDescent="0.25">
      <c r="B241" t="s">
        <v>468</v>
      </c>
      <c r="F241" t="s">
        <v>469</v>
      </c>
      <c r="AC241" t="s">
        <v>519</v>
      </c>
      <c r="AD241" t="s">
        <v>518</v>
      </c>
      <c r="AE241">
        <v>25</v>
      </c>
      <c r="AF241">
        <v>15</v>
      </c>
      <c r="AH241" t="s">
        <v>493</v>
      </c>
      <c r="AJ241" t="s">
        <v>85</v>
      </c>
      <c r="AK241" t="s">
        <v>191</v>
      </c>
      <c r="AM241">
        <v>295</v>
      </c>
      <c r="AN241">
        <v>2363</v>
      </c>
    </row>
    <row r="242" spans="2:40" x14ac:dyDescent="0.25">
      <c r="B242" t="s">
        <v>468</v>
      </c>
      <c r="F242" t="s">
        <v>469</v>
      </c>
      <c r="AC242" t="s">
        <v>519</v>
      </c>
      <c r="AD242" t="s">
        <v>518</v>
      </c>
      <c r="AE242">
        <v>25</v>
      </c>
      <c r="AF242">
        <v>16</v>
      </c>
      <c r="AG242">
        <v>3</v>
      </c>
      <c r="AH242" t="s">
        <v>491</v>
      </c>
      <c r="AJ242" t="s">
        <v>82</v>
      </c>
      <c r="AK242" t="s">
        <v>194</v>
      </c>
      <c r="AM242">
        <v>2878</v>
      </c>
      <c r="AN242">
        <v>1287</v>
      </c>
    </row>
    <row r="243" spans="2:40" x14ac:dyDescent="0.25">
      <c r="B243" t="s">
        <v>468</v>
      </c>
      <c r="F243" t="s">
        <v>469</v>
      </c>
      <c r="AC243" t="s">
        <v>519</v>
      </c>
      <c r="AD243" t="s">
        <v>518</v>
      </c>
      <c r="AE243">
        <v>25</v>
      </c>
      <c r="AF243">
        <v>17</v>
      </c>
      <c r="AG243">
        <v>3</v>
      </c>
      <c r="AH243" t="s">
        <v>491</v>
      </c>
      <c r="AJ243" t="s">
        <v>82</v>
      </c>
      <c r="AK243" t="s">
        <v>194</v>
      </c>
      <c r="AM243">
        <v>3857</v>
      </c>
      <c r="AN243">
        <v>2682</v>
      </c>
    </row>
    <row r="244" spans="2:40" x14ac:dyDescent="0.25">
      <c r="B244" t="s">
        <v>468</v>
      </c>
      <c r="F244" t="s">
        <v>469</v>
      </c>
      <c r="AC244" t="s">
        <v>519</v>
      </c>
      <c r="AD244" t="s">
        <v>518</v>
      </c>
      <c r="AE244">
        <v>25</v>
      </c>
      <c r="AF244">
        <v>18</v>
      </c>
      <c r="AG244">
        <v>3</v>
      </c>
      <c r="AH244" t="s">
        <v>491</v>
      </c>
      <c r="AJ244" t="s">
        <v>82</v>
      </c>
      <c r="AK244" t="s">
        <v>194</v>
      </c>
      <c r="AM244">
        <v>3205</v>
      </c>
      <c r="AN244">
        <v>2537</v>
      </c>
    </row>
    <row r="245" spans="2:40" x14ac:dyDescent="0.25">
      <c r="B245" t="s">
        <v>468</v>
      </c>
      <c r="F245" t="s">
        <v>469</v>
      </c>
      <c r="AC245" t="s">
        <v>519</v>
      </c>
      <c r="AD245" t="s">
        <v>518</v>
      </c>
      <c r="AE245">
        <v>25</v>
      </c>
      <c r="AF245">
        <v>19</v>
      </c>
      <c r="AH245" t="s">
        <v>506</v>
      </c>
      <c r="AJ245" t="s">
        <v>98</v>
      </c>
      <c r="AK245" t="s">
        <v>203</v>
      </c>
      <c r="AM245">
        <v>730</v>
      </c>
      <c r="AN245">
        <v>23</v>
      </c>
    </row>
    <row r="246" spans="2:40" x14ac:dyDescent="0.25">
      <c r="B246" t="s">
        <v>468</v>
      </c>
      <c r="F246" t="s">
        <v>469</v>
      </c>
      <c r="AC246" t="s">
        <v>519</v>
      </c>
      <c r="AD246" t="s">
        <v>518</v>
      </c>
      <c r="AE246">
        <v>25</v>
      </c>
      <c r="AF246">
        <v>20</v>
      </c>
      <c r="AG246">
        <v>3</v>
      </c>
      <c r="AH246" t="s">
        <v>491</v>
      </c>
      <c r="AJ246" t="s">
        <v>82</v>
      </c>
      <c r="AK246" t="s">
        <v>194</v>
      </c>
      <c r="AM246">
        <v>3991</v>
      </c>
      <c r="AN246">
        <v>2594</v>
      </c>
    </row>
    <row r="247" spans="2:40" x14ac:dyDescent="0.25">
      <c r="B247" t="s">
        <v>468</v>
      </c>
      <c r="F247" t="s">
        <v>469</v>
      </c>
      <c r="AC247" t="s">
        <v>519</v>
      </c>
      <c r="AD247" t="s">
        <v>518</v>
      </c>
      <c r="AE247">
        <v>25</v>
      </c>
      <c r="AF247">
        <v>21</v>
      </c>
      <c r="AG247">
        <v>3</v>
      </c>
      <c r="AH247" t="s">
        <v>491</v>
      </c>
      <c r="AJ247" t="s">
        <v>82</v>
      </c>
      <c r="AK247" t="s">
        <v>194</v>
      </c>
      <c r="AM247">
        <v>3551</v>
      </c>
      <c r="AN247">
        <v>1252</v>
      </c>
    </row>
    <row r="248" spans="2:40" x14ac:dyDescent="0.25">
      <c r="B248" t="s">
        <v>468</v>
      </c>
      <c r="F248" t="s">
        <v>469</v>
      </c>
      <c r="AC248" t="s">
        <v>519</v>
      </c>
      <c r="AD248" t="s">
        <v>518</v>
      </c>
      <c r="AE248">
        <v>25</v>
      </c>
      <c r="AF248">
        <v>22</v>
      </c>
      <c r="AG248">
        <v>3</v>
      </c>
      <c r="AH248" t="s">
        <v>491</v>
      </c>
      <c r="AJ248" t="s">
        <v>82</v>
      </c>
      <c r="AK248" t="s">
        <v>194</v>
      </c>
      <c r="AM248">
        <v>3166</v>
      </c>
      <c r="AN248">
        <v>2650</v>
      </c>
    </row>
    <row r="249" spans="2:40" x14ac:dyDescent="0.25">
      <c r="B249" t="s">
        <v>468</v>
      </c>
      <c r="F249" t="s">
        <v>469</v>
      </c>
      <c r="AC249" t="s">
        <v>519</v>
      </c>
      <c r="AD249" t="s">
        <v>518</v>
      </c>
      <c r="AE249">
        <v>25</v>
      </c>
      <c r="AF249">
        <v>23</v>
      </c>
      <c r="AH249" t="s">
        <v>494</v>
      </c>
      <c r="AJ249" t="s">
        <v>86</v>
      </c>
      <c r="AK249" t="s">
        <v>201</v>
      </c>
      <c r="AM249">
        <v>1734</v>
      </c>
      <c r="AN249">
        <v>1834</v>
      </c>
    </row>
    <row r="250" spans="2:40" x14ac:dyDescent="0.25">
      <c r="B250" t="s">
        <v>468</v>
      </c>
      <c r="F250" t="s">
        <v>469</v>
      </c>
      <c r="AC250" t="s">
        <v>519</v>
      </c>
      <c r="AD250" t="s">
        <v>518</v>
      </c>
      <c r="AE250">
        <v>25</v>
      </c>
      <c r="AF250">
        <v>24</v>
      </c>
      <c r="AH250" t="s">
        <v>498</v>
      </c>
      <c r="AJ250" t="s">
        <v>91</v>
      </c>
      <c r="AK250" t="s">
        <v>203</v>
      </c>
      <c r="AM250">
        <v>2431</v>
      </c>
      <c r="AN250">
        <v>1932</v>
      </c>
    </row>
    <row r="251" spans="2:40" x14ac:dyDescent="0.25">
      <c r="B251" t="s">
        <v>468</v>
      </c>
      <c r="F251" t="s">
        <v>469</v>
      </c>
      <c r="AC251" t="s">
        <v>519</v>
      </c>
      <c r="AD251" t="s">
        <v>518</v>
      </c>
      <c r="AE251">
        <v>25</v>
      </c>
      <c r="AF251">
        <v>25</v>
      </c>
      <c r="AG251">
        <v>3</v>
      </c>
      <c r="AH251" t="s">
        <v>491</v>
      </c>
      <c r="AJ251" t="s">
        <v>82</v>
      </c>
      <c r="AK251" t="s">
        <v>194</v>
      </c>
      <c r="AM251">
        <v>1938</v>
      </c>
      <c r="AN251">
        <v>708</v>
      </c>
    </row>
    <row r="252" spans="2:40" x14ac:dyDescent="0.25">
      <c r="B252" t="s">
        <v>468</v>
      </c>
      <c r="F252" t="s">
        <v>469</v>
      </c>
      <c r="AC252" t="s">
        <v>521</v>
      </c>
      <c r="AD252" t="s">
        <v>520</v>
      </c>
      <c r="AE252">
        <v>25</v>
      </c>
      <c r="AF252">
        <v>1</v>
      </c>
      <c r="AH252" t="s">
        <v>493</v>
      </c>
      <c r="AJ252" t="s">
        <v>85</v>
      </c>
      <c r="AK252" t="s">
        <v>191</v>
      </c>
      <c r="AM252">
        <v>1681</v>
      </c>
      <c r="AN252">
        <v>559</v>
      </c>
    </row>
    <row r="253" spans="2:40" x14ac:dyDescent="0.25">
      <c r="B253" t="s">
        <v>468</v>
      </c>
      <c r="F253" t="s">
        <v>469</v>
      </c>
      <c r="AC253" t="s">
        <v>521</v>
      </c>
      <c r="AD253" t="s">
        <v>520</v>
      </c>
      <c r="AE253">
        <v>25</v>
      </c>
      <c r="AF253">
        <v>2</v>
      </c>
      <c r="AG253">
        <v>3</v>
      </c>
      <c r="AH253" t="s">
        <v>491</v>
      </c>
      <c r="AJ253" t="s">
        <v>82</v>
      </c>
      <c r="AK253" t="s">
        <v>194</v>
      </c>
      <c r="AM253">
        <v>1148</v>
      </c>
      <c r="AN253">
        <v>2083</v>
      </c>
    </row>
    <row r="254" spans="2:40" x14ac:dyDescent="0.25">
      <c r="B254" t="s">
        <v>468</v>
      </c>
      <c r="F254" t="s">
        <v>469</v>
      </c>
      <c r="AC254" t="s">
        <v>521</v>
      </c>
      <c r="AD254" t="s">
        <v>520</v>
      </c>
      <c r="AE254">
        <v>25</v>
      </c>
      <c r="AF254">
        <v>3</v>
      </c>
      <c r="AH254" t="s">
        <v>494</v>
      </c>
      <c r="AJ254" t="s">
        <v>86</v>
      </c>
      <c r="AK254" t="s">
        <v>201</v>
      </c>
      <c r="AM254">
        <v>1328</v>
      </c>
      <c r="AN254">
        <v>1127</v>
      </c>
    </row>
    <row r="255" spans="2:40" x14ac:dyDescent="0.25">
      <c r="B255" t="s">
        <v>468</v>
      </c>
      <c r="F255" t="s">
        <v>469</v>
      </c>
      <c r="AC255" t="s">
        <v>521</v>
      </c>
      <c r="AD255" t="s">
        <v>520</v>
      </c>
      <c r="AE255">
        <v>25</v>
      </c>
      <c r="AF255">
        <v>4</v>
      </c>
      <c r="AG255">
        <v>3</v>
      </c>
      <c r="AH255" t="s">
        <v>491</v>
      </c>
      <c r="AJ255" t="s">
        <v>82</v>
      </c>
      <c r="AK255" t="s">
        <v>194</v>
      </c>
      <c r="AM255">
        <v>749</v>
      </c>
      <c r="AN255">
        <v>1396</v>
      </c>
    </row>
    <row r="256" spans="2:40" x14ac:dyDescent="0.25">
      <c r="B256" t="s">
        <v>468</v>
      </c>
      <c r="F256" t="s">
        <v>469</v>
      </c>
      <c r="AC256" t="s">
        <v>521</v>
      </c>
      <c r="AD256" t="s">
        <v>520</v>
      </c>
      <c r="AE256">
        <v>25</v>
      </c>
      <c r="AF256">
        <v>5</v>
      </c>
      <c r="AH256" t="s">
        <v>494</v>
      </c>
      <c r="AJ256" t="s">
        <v>86</v>
      </c>
      <c r="AK256" t="s">
        <v>201</v>
      </c>
      <c r="AM256">
        <v>3726</v>
      </c>
      <c r="AN256">
        <v>2037</v>
      </c>
    </row>
    <row r="257" spans="2:40" x14ac:dyDescent="0.25">
      <c r="B257" t="s">
        <v>468</v>
      </c>
      <c r="F257" t="s">
        <v>469</v>
      </c>
      <c r="AC257" t="s">
        <v>521</v>
      </c>
      <c r="AD257" t="s">
        <v>520</v>
      </c>
      <c r="AE257">
        <v>25</v>
      </c>
      <c r="AF257">
        <v>6</v>
      </c>
      <c r="AH257" t="s">
        <v>494</v>
      </c>
      <c r="AJ257" t="s">
        <v>86</v>
      </c>
      <c r="AK257" t="s">
        <v>201</v>
      </c>
      <c r="AM257">
        <v>284</v>
      </c>
      <c r="AN257">
        <v>1005</v>
      </c>
    </row>
    <row r="258" spans="2:40" x14ac:dyDescent="0.25">
      <c r="B258" t="s">
        <v>468</v>
      </c>
      <c r="F258" t="s">
        <v>469</v>
      </c>
      <c r="AC258" t="s">
        <v>521</v>
      </c>
      <c r="AD258" t="s">
        <v>520</v>
      </c>
      <c r="AE258">
        <v>25</v>
      </c>
      <c r="AF258">
        <v>7</v>
      </c>
      <c r="AH258" t="s">
        <v>493</v>
      </c>
      <c r="AJ258" t="s">
        <v>85</v>
      </c>
      <c r="AK258" t="s">
        <v>191</v>
      </c>
      <c r="AM258">
        <v>2228</v>
      </c>
      <c r="AN258">
        <v>427</v>
      </c>
    </row>
    <row r="259" spans="2:40" x14ac:dyDescent="0.25">
      <c r="B259" t="s">
        <v>468</v>
      </c>
      <c r="F259" t="s">
        <v>469</v>
      </c>
      <c r="AC259" t="s">
        <v>521</v>
      </c>
      <c r="AD259" t="s">
        <v>520</v>
      </c>
      <c r="AE259">
        <v>25</v>
      </c>
      <c r="AF259">
        <v>8</v>
      </c>
      <c r="AG259">
        <v>3</v>
      </c>
      <c r="AH259" t="s">
        <v>491</v>
      </c>
      <c r="AJ259" t="s">
        <v>82</v>
      </c>
      <c r="AK259" t="s">
        <v>194</v>
      </c>
      <c r="AM259">
        <v>3590</v>
      </c>
      <c r="AN259">
        <v>299</v>
      </c>
    </row>
    <row r="260" spans="2:40" x14ac:dyDescent="0.25">
      <c r="B260" t="s">
        <v>468</v>
      </c>
      <c r="F260" t="s">
        <v>469</v>
      </c>
      <c r="AC260" t="s">
        <v>521</v>
      </c>
      <c r="AD260" t="s">
        <v>520</v>
      </c>
      <c r="AE260">
        <v>25</v>
      </c>
      <c r="AF260">
        <v>9</v>
      </c>
      <c r="AH260" t="s">
        <v>494</v>
      </c>
      <c r="AJ260" t="s">
        <v>86</v>
      </c>
      <c r="AK260" t="s">
        <v>201</v>
      </c>
      <c r="AM260">
        <v>1530</v>
      </c>
      <c r="AN260">
        <v>1213</v>
      </c>
    </row>
    <row r="261" spans="2:40" x14ac:dyDescent="0.25">
      <c r="B261" t="s">
        <v>468</v>
      </c>
      <c r="F261" t="s">
        <v>469</v>
      </c>
      <c r="AC261" t="s">
        <v>521</v>
      </c>
      <c r="AD261" t="s">
        <v>520</v>
      </c>
      <c r="AE261">
        <v>25</v>
      </c>
      <c r="AF261">
        <v>10</v>
      </c>
      <c r="AG261">
        <v>3</v>
      </c>
      <c r="AH261" t="s">
        <v>491</v>
      </c>
      <c r="AJ261" t="s">
        <v>82</v>
      </c>
      <c r="AK261" t="s">
        <v>194</v>
      </c>
      <c r="AM261">
        <v>854</v>
      </c>
      <c r="AN261">
        <v>1043</v>
      </c>
    </row>
    <row r="262" spans="2:40" x14ac:dyDescent="0.25">
      <c r="B262" t="s">
        <v>468</v>
      </c>
      <c r="F262" t="s">
        <v>469</v>
      </c>
      <c r="AC262" t="s">
        <v>521</v>
      </c>
      <c r="AD262" t="s">
        <v>520</v>
      </c>
      <c r="AE262">
        <v>25</v>
      </c>
      <c r="AF262">
        <v>11</v>
      </c>
      <c r="AH262" t="s">
        <v>494</v>
      </c>
      <c r="AJ262" t="s">
        <v>86</v>
      </c>
      <c r="AK262" t="s">
        <v>201</v>
      </c>
      <c r="AM262">
        <v>2760</v>
      </c>
      <c r="AN262">
        <v>950</v>
      </c>
    </row>
    <row r="263" spans="2:40" x14ac:dyDescent="0.25">
      <c r="B263" t="s">
        <v>468</v>
      </c>
      <c r="F263" t="s">
        <v>469</v>
      </c>
      <c r="AC263" t="s">
        <v>521</v>
      </c>
      <c r="AD263" t="s">
        <v>520</v>
      </c>
      <c r="AE263">
        <v>25</v>
      </c>
      <c r="AF263">
        <v>12</v>
      </c>
      <c r="AH263" t="s">
        <v>494</v>
      </c>
      <c r="AJ263" t="s">
        <v>86</v>
      </c>
      <c r="AK263" t="s">
        <v>201</v>
      </c>
      <c r="AM263">
        <v>422</v>
      </c>
      <c r="AN263">
        <v>1831</v>
      </c>
    </row>
    <row r="264" spans="2:40" x14ac:dyDescent="0.25">
      <c r="B264" t="s">
        <v>468</v>
      </c>
      <c r="F264" t="s">
        <v>469</v>
      </c>
      <c r="AC264" t="s">
        <v>521</v>
      </c>
      <c r="AD264" t="s">
        <v>520</v>
      </c>
      <c r="AE264">
        <v>25</v>
      </c>
      <c r="AF264">
        <v>13</v>
      </c>
      <c r="AH264" t="s">
        <v>494</v>
      </c>
      <c r="AJ264" t="s">
        <v>86</v>
      </c>
      <c r="AK264" t="s">
        <v>201</v>
      </c>
      <c r="AM264">
        <v>61</v>
      </c>
      <c r="AN264">
        <v>820</v>
      </c>
    </row>
    <row r="265" spans="2:40" x14ac:dyDescent="0.25">
      <c r="B265" t="s">
        <v>468</v>
      </c>
      <c r="F265" t="s">
        <v>469</v>
      </c>
      <c r="AC265" t="s">
        <v>521</v>
      </c>
      <c r="AD265" t="s">
        <v>520</v>
      </c>
      <c r="AE265">
        <v>25</v>
      </c>
      <c r="AF265">
        <v>14</v>
      </c>
      <c r="AH265" t="s">
        <v>494</v>
      </c>
      <c r="AJ265" t="s">
        <v>86</v>
      </c>
      <c r="AK265" t="s">
        <v>201</v>
      </c>
      <c r="AM265">
        <v>1519</v>
      </c>
      <c r="AN265">
        <v>1203</v>
      </c>
    </row>
    <row r="266" spans="2:40" x14ac:dyDescent="0.25">
      <c r="B266" t="s">
        <v>468</v>
      </c>
      <c r="F266" t="s">
        <v>469</v>
      </c>
      <c r="AC266" t="s">
        <v>521</v>
      </c>
      <c r="AD266" t="s">
        <v>520</v>
      </c>
      <c r="AE266">
        <v>25</v>
      </c>
      <c r="AF266">
        <v>15</v>
      </c>
      <c r="AG266">
        <v>3</v>
      </c>
      <c r="AH266" t="s">
        <v>491</v>
      </c>
      <c r="AJ266" t="s">
        <v>82</v>
      </c>
      <c r="AK266" t="s">
        <v>194</v>
      </c>
      <c r="AM266">
        <v>1464</v>
      </c>
      <c r="AN266">
        <v>2372</v>
      </c>
    </row>
    <row r="267" spans="2:40" x14ac:dyDescent="0.25">
      <c r="B267" t="s">
        <v>468</v>
      </c>
      <c r="F267" t="s">
        <v>469</v>
      </c>
      <c r="AC267" t="s">
        <v>521</v>
      </c>
      <c r="AD267" t="s">
        <v>520</v>
      </c>
      <c r="AE267">
        <v>25</v>
      </c>
      <c r="AF267">
        <v>16</v>
      </c>
      <c r="AG267">
        <v>3</v>
      </c>
      <c r="AH267" t="s">
        <v>491</v>
      </c>
      <c r="AJ267" t="s">
        <v>82</v>
      </c>
      <c r="AK267" t="s">
        <v>194</v>
      </c>
      <c r="AM267">
        <v>3299</v>
      </c>
      <c r="AN267">
        <v>616</v>
      </c>
    </row>
    <row r="268" spans="2:40" x14ac:dyDescent="0.25">
      <c r="B268" t="s">
        <v>468</v>
      </c>
      <c r="F268" t="s">
        <v>469</v>
      </c>
      <c r="AC268" t="s">
        <v>521</v>
      </c>
      <c r="AD268" t="s">
        <v>520</v>
      </c>
      <c r="AE268">
        <v>25</v>
      </c>
      <c r="AF268">
        <v>17</v>
      </c>
      <c r="AH268" t="s">
        <v>522</v>
      </c>
      <c r="AJ268" t="s">
        <v>108</v>
      </c>
      <c r="AK268" t="s">
        <v>197</v>
      </c>
      <c r="AM268">
        <v>1131</v>
      </c>
      <c r="AN268">
        <v>34</v>
      </c>
    </row>
    <row r="269" spans="2:40" x14ac:dyDescent="0.25">
      <c r="B269" t="s">
        <v>468</v>
      </c>
      <c r="F269" t="s">
        <v>469</v>
      </c>
      <c r="AC269" t="s">
        <v>521</v>
      </c>
      <c r="AD269" t="s">
        <v>520</v>
      </c>
      <c r="AE269">
        <v>25</v>
      </c>
      <c r="AF269">
        <v>18</v>
      </c>
      <c r="AH269" t="s">
        <v>493</v>
      </c>
      <c r="AJ269" t="s">
        <v>85</v>
      </c>
      <c r="AK269" t="s">
        <v>191</v>
      </c>
      <c r="AM269">
        <v>2440</v>
      </c>
      <c r="AN269">
        <v>1447</v>
      </c>
    </row>
    <row r="270" spans="2:40" x14ac:dyDescent="0.25">
      <c r="B270" t="s">
        <v>468</v>
      </c>
      <c r="F270" t="s">
        <v>469</v>
      </c>
      <c r="AC270" t="s">
        <v>521</v>
      </c>
      <c r="AD270" t="s">
        <v>520</v>
      </c>
      <c r="AE270">
        <v>25</v>
      </c>
      <c r="AF270">
        <v>19</v>
      </c>
      <c r="AG270">
        <v>3</v>
      </c>
      <c r="AH270" t="s">
        <v>491</v>
      </c>
      <c r="AJ270" t="s">
        <v>82</v>
      </c>
      <c r="AK270" t="s">
        <v>194</v>
      </c>
      <c r="AM270">
        <v>2835</v>
      </c>
      <c r="AN270">
        <v>1971</v>
      </c>
    </row>
    <row r="271" spans="2:40" x14ac:dyDescent="0.25">
      <c r="B271" t="s">
        <v>468</v>
      </c>
      <c r="F271" t="s">
        <v>469</v>
      </c>
      <c r="AC271" t="s">
        <v>521</v>
      </c>
      <c r="AD271" t="s">
        <v>520</v>
      </c>
      <c r="AE271">
        <v>25</v>
      </c>
      <c r="AF271">
        <v>20</v>
      </c>
      <c r="AH271" t="s">
        <v>494</v>
      </c>
      <c r="AJ271" t="s">
        <v>86</v>
      </c>
      <c r="AK271" t="s">
        <v>201</v>
      </c>
      <c r="AM271">
        <v>265</v>
      </c>
      <c r="AN271">
        <v>2059</v>
      </c>
    </row>
    <row r="272" spans="2:40" x14ac:dyDescent="0.25">
      <c r="B272" t="s">
        <v>468</v>
      </c>
      <c r="F272" t="s">
        <v>469</v>
      </c>
      <c r="AC272" t="s">
        <v>521</v>
      </c>
      <c r="AD272" t="s">
        <v>520</v>
      </c>
      <c r="AE272">
        <v>25</v>
      </c>
      <c r="AF272">
        <v>21</v>
      </c>
      <c r="AG272">
        <v>3</v>
      </c>
      <c r="AH272" t="s">
        <v>491</v>
      </c>
      <c r="AJ272" t="s">
        <v>82</v>
      </c>
      <c r="AK272" t="s">
        <v>194</v>
      </c>
      <c r="AM272">
        <v>2831</v>
      </c>
      <c r="AN272">
        <v>326</v>
      </c>
    </row>
    <row r="273" spans="2:40" x14ac:dyDescent="0.25">
      <c r="B273" t="s">
        <v>468</v>
      </c>
      <c r="F273" t="s">
        <v>469</v>
      </c>
      <c r="AC273" t="s">
        <v>521</v>
      </c>
      <c r="AD273" t="s">
        <v>520</v>
      </c>
      <c r="AE273">
        <v>25</v>
      </c>
      <c r="AF273">
        <v>22</v>
      </c>
      <c r="AH273" t="s">
        <v>494</v>
      </c>
      <c r="AJ273" t="s">
        <v>86</v>
      </c>
      <c r="AK273" t="s">
        <v>201</v>
      </c>
      <c r="AM273">
        <v>1056</v>
      </c>
      <c r="AN273">
        <v>2341</v>
      </c>
    </row>
    <row r="274" spans="2:40" x14ac:dyDescent="0.25">
      <c r="B274" t="s">
        <v>468</v>
      </c>
      <c r="F274" t="s">
        <v>469</v>
      </c>
      <c r="AC274" t="s">
        <v>521</v>
      </c>
      <c r="AD274" t="s">
        <v>520</v>
      </c>
      <c r="AE274">
        <v>25</v>
      </c>
      <c r="AF274">
        <v>23</v>
      </c>
      <c r="AG274">
        <v>3</v>
      </c>
      <c r="AH274" t="s">
        <v>491</v>
      </c>
      <c r="AJ274" t="s">
        <v>82</v>
      </c>
      <c r="AK274" t="s">
        <v>194</v>
      </c>
      <c r="AM274">
        <v>1593</v>
      </c>
      <c r="AN274">
        <v>2523</v>
      </c>
    </row>
    <row r="275" spans="2:40" x14ac:dyDescent="0.25">
      <c r="B275" t="s">
        <v>468</v>
      </c>
      <c r="F275" t="s">
        <v>469</v>
      </c>
      <c r="AC275" t="s">
        <v>521</v>
      </c>
      <c r="AD275" t="s">
        <v>520</v>
      </c>
      <c r="AE275">
        <v>25</v>
      </c>
      <c r="AF275">
        <v>24</v>
      </c>
      <c r="AG275">
        <v>3</v>
      </c>
      <c r="AH275" t="s">
        <v>491</v>
      </c>
      <c r="AJ275" t="s">
        <v>82</v>
      </c>
      <c r="AK275" t="s">
        <v>194</v>
      </c>
      <c r="AM275">
        <v>2739</v>
      </c>
      <c r="AN275">
        <v>1263</v>
      </c>
    </row>
    <row r="276" spans="2:40" x14ac:dyDescent="0.25">
      <c r="B276" t="s">
        <v>468</v>
      </c>
      <c r="F276" t="s">
        <v>469</v>
      </c>
      <c r="AC276" t="s">
        <v>521</v>
      </c>
      <c r="AD276" t="s">
        <v>520</v>
      </c>
      <c r="AE276">
        <v>25</v>
      </c>
      <c r="AF276">
        <v>25</v>
      </c>
      <c r="AG276">
        <v>3</v>
      </c>
      <c r="AH276" t="s">
        <v>491</v>
      </c>
      <c r="AJ276" t="s">
        <v>82</v>
      </c>
      <c r="AK276" t="s">
        <v>194</v>
      </c>
      <c r="AM276">
        <v>1516</v>
      </c>
      <c r="AN276">
        <v>2601</v>
      </c>
    </row>
    <row r="277" spans="2:40" x14ac:dyDescent="0.25">
      <c r="B277" t="s">
        <v>468</v>
      </c>
      <c r="F277" t="s">
        <v>469</v>
      </c>
      <c r="AC277" t="s">
        <v>524</v>
      </c>
      <c r="AD277" t="s">
        <v>523</v>
      </c>
      <c r="AE277">
        <v>25</v>
      </c>
      <c r="AF277">
        <v>1</v>
      </c>
      <c r="AG277">
        <v>3</v>
      </c>
      <c r="AH277" t="s">
        <v>492</v>
      </c>
      <c r="AJ277" t="s">
        <v>84</v>
      </c>
      <c r="AK277" t="s">
        <v>194</v>
      </c>
      <c r="AM277">
        <v>574</v>
      </c>
      <c r="AN277">
        <v>1660</v>
      </c>
    </row>
    <row r="278" spans="2:40" x14ac:dyDescent="0.25">
      <c r="B278" t="s">
        <v>468</v>
      </c>
      <c r="F278" t="s">
        <v>469</v>
      </c>
      <c r="AC278" t="s">
        <v>524</v>
      </c>
      <c r="AD278" t="s">
        <v>523</v>
      </c>
      <c r="AE278">
        <v>25</v>
      </c>
      <c r="AF278">
        <v>2</v>
      </c>
      <c r="AG278">
        <v>3</v>
      </c>
      <c r="AH278" t="s">
        <v>491</v>
      </c>
      <c r="AJ278" t="s">
        <v>82</v>
      </c>
      <c r="AK278" t="s">
        <v>194</v>
      </c>
      <c r="AM278">
        <v>1501</v>
      </c>
      <c r="AN278">
        <v>5</v>
      </c>
    </row>
    <row r="279" spans="2:40" x14ac:dyDescent="0.25">
      <c r="B279" t="s">
        <v>468</v>
      </c>
      <c r="F279" t="s">
        <v>469</v>
      </c>
      <c r="AC279" t="s">
        <v>524</v>
      </c>
      <c r="AD279" t="s">
        <v>523</v>
      </c>
      <c r="AE279">
        <v>25</v>
      </c>
      <c r="AF279">
        <v>3</v>
      </c>
      <c r="AG279">
        <v>3</v>
      </c>
      <c r="AH279" t="s">
        <v>491</v>
      </c>
      <c r="AJ279" t="s">
        <v>82</v>
      </c>
      <c r="AK279" t="s">
        <v>194</v>
      </c>
      <c r="AM279">
        <v>2769</v>
      </c>
      <c r="AN279">
        <v>711</v>
      </c>
    </row>
    <row r="280" spans="2:40" x14ac:dyDescent="0.25">
      <c r="B280" t="s">
        <v>468</v>
      </c>
      <c r="F280" t="s">
        <v>469</v>
      </c>
      <c r="AC280" t="s">
        <v>524</v>
      </c>
      <c r="AD280" t="s">
        <v>523</v>
      </c>
      <c r="AE280">
        <v>25</v>
      </c>
      <c r="AF280">
        <v>4</v>
      </c>
      <c r="AG280">
        <v>3</v>
      </c>
      <c r="AH280" t="s">
        <v>492</v>
      </c>
      <c r="AJ280" t="s">
        <v>84</v>
      </c>
      <c r="AK280" t="s">
        <v>194</v>
      </c>
      <c r="AM280">
        <v>324</v>
      </c>
      <c r="AN280">
        <v>1906</v>
      </c>
    </row>
    <row r="281" spans="2:40" x14ac:dyDescent="0.25">
      <c r="B281" t="s">
        <v>468</v>
      </c>
      <c r="F281" t="s">
        <v>469</v>
      </c>
      <c r="AC281" t="s">
        <v>524</v>
      </c>
      <c r="AD281" t="s">
        <v>523</v>
      </c>
      <c r="AE281">
        <v>25</v>
      </c>
      <c r="AF281">
        <v>5</v>
      </c>
      <c r="AH281" t="s">
        <v>494</v>
      </c>
      <c r="AJ281" t="s">
        <v>86</v>
      </c>
      <c r="AK281" t="s">
        <v>201</v>
      </c>
      <c r="AM281">
        <v>104</v>
      </c>
      <c r="AN281">
        <v>2676</v>
      </c>
    </row>
    <row r="282" spans="2:40" x14ac:dyDescent="0.25">
      <c r="B282" t="s">
        <v>468</v>
      </c>
      <c r="F282" t="s">
        <v>469</v>
      </c>
      <c r="AC282" t="s">
        <v>524</v>
      </c>
      <c r="AD282" t="s">
        <v>523</v>
      </c>
      <c r="AE282">
        <v>25</v>
      </c>
      <c r="AF282">
        <v>6</v>
      </c>
      <c r="AG282">
        <v>3</v>
      </c>
      <c r="AH282" t="s">
        <v>491</v>
      </c>
      <c r="AJ282" t="s">
        <v>82</v>
      </c>
      <c r="AK282" t="s">
        <v>194</v>
      </c>
      <c r="AM282">
        <v>1390</v>
      </c>
      <c r="AN282">
        <v>1135</v>
      </c>
    </row>
    <row r="283" spans="2:40" x14ac:dyDescent="0.25">
      <c r="B283" t="s">
        <v>468</v>
      </c>
      <c r="F283" t="s">
        <v>469</v>
      </c>
      <c r="AC283" t="s">
        <v>524</v>
      </c>
      <c r="AD283" t="s">
        <v>523</v>
      </c>
      <c r="AE283">
        <v>25</v>
      </c>
      <c r="AF283">
        <v>7</v>
      </c>
      <c r="AH283" t="s">
        <v>494</v>
      </c>
      <c r="AJ283" t="s">
        <v>86</v>
      </c>
      <c r="AK283" t="s">
        <v>201</v>
      </c>
      <c r="AM283">
        <v>1813</v>
      </c>
      <c r="AN283">
        <v>2051</v>
      </c>
    </row>
    <row r="284" spans="2:40" x14ac:dyDescent="0.25">
      <c r="B284" t="s">
        <v>468</v>
      </c>
      <c r="F284" t="s">
        <v>469</v>
      </c>
      <c r="AC284" t="s">
        <v>524</v>
      </c>
      <c r="AD284" t="s">
        <v>523</v>
      </c>
      <c r="AE284">
        <v>25</v>
      </c>
      <c r="AF284">
        <v>8</v>
      </c>
      <c r="AG284">
        <v>3</v>
      </c>
      <c r="AH284" t="s">
        <v>491</v>
      </c>
      <c r="AJ284" t="s">
        <v>82</v>
      </c>
      <c r="AK284" t="s">
        <v>194</v>
      </c>
      <c r="AM284">
        <v>1397</v>
      </c>
      <c r="AN284">
        <v>367</v>
      </c>
    </row>
    <row r="285" spans="2:40" x14ac:dyDescent="0.25">
      <c r="B285" t="s">
        <v>468</v>
      </c>
      <c r="F285" t="s">
        <v>469</v>
      </c>
      <c r="AC285" t="s">
        <v>524</v>
      </c>
      <c r="AD285" t="s">
        <v>523</v>
      </c>
      <c r="AE285">
        <v>25</v>
      </c>
      <c r="AF285">
        <v>9</v>
      </c>
      <c r="AH285" t="s">
        <v>498</v>
      </c>
      <c r="AJ285" t="s">
        <v>91</v>
      </c>
      <c r="AK285" t="s">
        <v>203</v>
      </c>
      <c r="AM285">
        <v>2240</v>
      </c>
      <c r="AN285">
        <v>2848</v>
      </c>
    </row>
    <row r="286" spans="2:40" x14ac:dyDescent="0.25">
      <c r="B286" t="s">
        <v>468</v>
      </c>
      <c r="F286" t="s">
        <v>469</v>
      </c>
      <c r="AC286" t="s">
        <v>524</v>
      </c>
      <c r="AD286" t="s">
        <v>523</v>
      </c>
      <c r="AE286">
        <v>25</v>
      </c>
      <c r="AF286">
        <v>10</v>
      </c>
      <c r="AG286">
        <v>3</v>
      </c>
      <c r="AH286" t="s">
        <v>492</v>
      </c>
      <c r="AJ286" t="s">
        <v>84</v>
      </c>
      <c r="AK286" t="s">
        <v>194</v>
      </c>
      <c r="AM286">
        <v>3035</v>
      </c>
      <c r="AN286">
        <v>2636</v>
      </c>
    </row>
    <row r="287" spans="2:40" x14ac:dyDescent="0.25">
      <c r="B287" t="s">
        <v>468</v>
      </c>
      <c r="F287" t="s">
        <v>469</v>
      </c>
      <c r="AC287" t="s">
        <v>524</v>
      </c>
      <c r="AD287" t="s">
        <v>523</v>
      </c>
      <c r="AE287">
        <v>25</v>
      </c>
      <c r="AF287">
        <v>11</v>
      </c>
      <c r="AG287">
        <v>3</v>
      </c>
      <c r="AH287" t="s">
        <v>491</v>
      </c>
      <c r="AJ287" t="s">
        <v>82</v>
      </c>
      <c r="AK287" t="s">
        <v>194</v>
      </c>
      <c r="AM287">
        <v>664</v>
      </c>
      <c r="AN287">
        <v>552</v>
      </c>
    </row>
    <row r="288" spans="2:40" x14ac:dyDescent="0.25">
      <c r="B288" t="s">
        <v>468</v>
      </c>
      <c r="F288" t="s">
        <v>469</v>
      </c>
      <c r="AC288" t="s">
        <v>524</v>
      </c>
      <c r="AD288" t="s">
        <v>523</v>
      </c>
      <c r="AE288">
        <v>25</v>
      </c>
      <c r="AF288">
        <v>12</v>
      </c>
      <c r="AG288">
        <v>3</v>
      </c>
      <c r="AH288" t="s">
        <v>492</v>
      </c>
      <c r="AJ288" t="s">
        <v>84</v>
      </c>
      <c r="AK288" t="s">
        <v>194</v>
      </c>
      <c r="AM288">
        <v>875</v>
      </c>
      <c r="AN288">
        <v>2464</v>
      </c>
    </row>
    <row r="289" spans="2:40" x14ac:dyDescent="0.25">
      <c r="B289" t="s">
        <v>468</v>
      </c>
      <c r="F289" t="s">
        <v>469</v>
      </c>
      <c r="AC289" t="s">
        <v>524</v>
      </c>
      <c r="AD289" t="s">
        <v>523</v>
      </c>
      <c r="AE289">
        <v>25</v>
      </c>
      <c r="AF289">
        <v>13</v>
      </c>
      <c r="AG289">
        <v>3</v>
      </c>
      <c r="AH289" t="s">
        <v>492</v>
      </c>
      <c r="AJ289" t="s">
        <v>84</v>
      </c>
      <c r="AK289" t="s">
        <v>194</v>
      </c>
      <c r="AM289">
        <v>87</v>
      </c>
      <c r="AN289">
        <v>2347</v>
      </c>
    </row>
    <row r="290" spans="2:40" x14ac:dyDescent="0.25">
      <c r="B290" t="s">
        <v>468</v>
      </c>
      <c r="F290" t="s">
        <v>469</v>
      </c>
      <c r="AC290" t="s">
        <v>524</v>
      </c>
      <c r="AD290" t="s">
        <v>523</v>
      </c>
      <c r="AE290">
        <v>25</v>
      </c>
      <c r="AF290">
        <v>14</v>
      </c>
      <c r="AH290" t="s">
        <v>495</v>
      </c>
      <c r="AJ290" t="s">
        <v>88</v>
      </c>
      <c r="AK290" t="s">
        <v>203</v>
      </c>
      <c r="AM290">
        <v>963</v>
      </c>
      <c r="AN290">
        <v>1430</v>
      </c>
    </row>
    <row r="291" spans="2:40" x14ac:dyDescent="0.25">
      <c r="B291" t="s">
        <v>468</v>
      </c>
      <c r="F291" t="s">
        <v>469</v>
      </c>
      <c r="AC291" t="s">
        <v>524</v>
      </c>
      <c r="AD291" t="s">
        <v>523</v>
      </c>
      <c r="AE291">
        <v>25</v>
      </c>
      <c r="AF291">
        <v>15</v>
      </c>
      <c r="AG291">
        <v>3</v>
      </c>
      <c r="AH291" t="s">
        <v>491</v>
      </c>
      <c r="AJ291" t="s">
        <v>82</v>
      </c>
      <c r="AK291" t="s">
        <v>194</v>
      </c>
      <c r="AM291">
        <v>3701</v>
      </c>
      <c r="AN291">
        <v>2222</v>
      </c>
    </row>
    <row r="292" spans="2:40" x14ac:dyDescent="0.25">
      <c r="B292" t="s">
        <v>468</v>
      </c>
      <c r="F292" t="s">
        <v>469</v>
      </c>
      <c r="AC292" t="s">
        <v>524</v>
      </c>
      <c r="AD292" t="s">
        <v>523</v>
      </c>
      <c r="AE292">
        <v>25</v>
      </c>
      <c r="AF292">
        <v>16</v>
      </c>
      <c r="AG292">
        <v>3</v>
      </c>
      <c r="AH292" t="s">
        <v>492</v>
      </c>
      <c r="AJ292" t="s">
        <v>84</v>
      </c>
      <c r="AK292" t="s">
        <v>194</v>
      </c>
      <c r="AM292">
        <v>2873</v>
      </c>
      <c r="AN292">
        <v>1526</v>
      </c>
    </row>
    <row r="293" spans="2:40" x14ac:dyDescent="0.25">
      <c r="B293" t="s">
        <v>468</v>
      </c>
      <c r="F293" t="s">
        <v>469</v>
      </c>
      <c r="AC293" t="s">
        <v>524</v>
      </c>
      <c r="AD293" t="s">
        <v>523</v>
      </c>
      <c r="AE293">
        <v>25</v>
      </c>
      <c r="AF293">
        <v>17</v>
      </c>
      <c r="AG293">
        <v>3</v>
      </c>
      <c r="AH293" t="s">
        <v>492</v>
      </c>
      <c r="AJ293" t="s">
        <v>84</v>
      </c>
      <c r="AK293" t="s">
        <v>194</v>
      </c>
      <c r="AM293">
        <v>2678</v>
      </c>
      <c r="AN293">
        <v>499</v>
      </c>
    </row>
    <row r="294" spans="2:40" x14ac:dyDescent="0.25">
      <c r="B294" t="s">
        <v>468</v>
      </c>
      <c r="F294" t="s">
        <v>469</v>
      </c>
      <c r="AC294" t="s">
        <v>524</v>
      </c>
      <c r="AD294" t="s">
        <v>523</v>
      </c>
      <c r="AE294">
        <v>25</v>
      </c>
      <c r="AF294">
        <v>18</v>
      </c>
      <c r="AG294">
        <v>3</v>
      </c>
      <c r="AH294" t="s">
        <v>492</v>
      </c>
      <c r="AJ294" t="s">
        <v>84</v>
      </c>
      <c r="AK294" t="s">
        <v>194</v>
      </c>
      <c r="AM294">
        <v>196</v>
      </c>
      <c r="AN294">
        <v>2266</v>
      </c>
    </row>
    <row r="295" spans="2:40" x14ac:dyDescent="0.25">
      <c r="B295" t="s">
        <v>468</v>
      </c>
      <c r="F295" t="s">
        <v>469</v>
      </c>
      <c r="AC295" t="s">
        <v>524</v>
      </c>
      <c r="AD295" t="s">
        <v>523</v>
      </c>
      <c r="AE295">
        <v>25</v>
      </c>
      <c r="AF295">
        <v>19</v>
      </c>
      <c r="AG295">
        <v>3</v>
      </c>
      <c r="AH295" t="s">
        <v>491</v>
      </c>
      <c r="AJ295" t="s">
        <v>82</v>
      </c>
      <c r="AK295" t="s">
        <v>194</v>
      </c>
      <c r="AM295">
        <v>292</v>
      </c>
      <c r="AN295">
        <v>1208</v>
      </c>
    </row>
    <row r="296" spans="2:40" x14ac:dyDescent="0.25">
      <c r="B296" t="s">
        <v>468</v>
      </c>
      <c r="F296" t="s">
        <v>469</v>
      </c>
      <c r="AC296" t="s">
        <v>524</v>
      </c>
      <c r="AD296" t="s">
        <v>523</v>
      </c>
      <c r="AE296">
        <v>25</v>
      </c>
      <c r="AF296">
        <v>20</v>
      </c>
      <c r="AH296" t="s">
        <v>494</v>
      </c>
      <c r="AJ296" t="s">
        <v>86</v>
      </c>
      <c r="AK296" t="s">
        <v>201</v>
      </c>
      <c r="AM296">
        <v>724</v>
      </c>
      <c r="AN296">
        <v>1847</v>
      </c>
    </row>
    <row r="297" spans="2:40" x14ac:dyDescent="0.25">
      <c r="B297" t="s">
        <v>468</v>
      </c>
      <c r="F297" t="s">
        <v>469</v>
      </c>
      <c r="AC297" t="s">
        <v>524</v>
      </c>
      <c r="AD297" t="s">
        <v>523</v>
      </c>
      <c r="AE297">
        <v>25</v>
      </c>
      <c r="AF297">
        <v>21</v>
      </c>
      <c r="AH297" t="s">
        <v>494</v>
      </c>
      <c r="AJ297" t="s">
        <v>86</v>
      </c>
      <c r="AK297" t="s">
        <v>201</v>
      </c>
      <c r="AM297">
        <v>29</v>
      </c>
      <c r="AN297">
        <v>94</v>
      </c>
    </row>
    <row r="298" spans="2:40" x14ac:dyDescent="0.25">
      <c r="B298" t="s">
        <v>468</v>
      </c>
      <c r="F298" t="s">
        <v>469</v>
      </c>
      <c r="AC298" t="s">
        <v>524</v>
      </c>
      <c r="AD298" t="s">
        <v>523</v>
      </c>
      <c r="AE298">
        <v>25</v>
      </c>
      <c r="AF298">
        <v>22</v>
      </c>
      <c r="AG298">
        <v>3</v>
      </c>
      <c r="AH298" t="s">
        <v>491</v>
      </c>
      <c r="AJ298" t="s">
        <v>82</v>
      </c>
      <c r="AK298" t="s">
        <v>194</v>
      </c>
      <c r="AM298">
        <v>3853</v>
      </c>
      <c r="AN298">
        <v>478</v>
      </c>
    </row>
    <row r="299" spans="2:40" x14ac:dyDescent="0.25">
      <c r="B299" t="s">
        <v>468</v>
      </c>
      <c r="F299" t="s">
        <v>469</v>
      </c>
      <c r="AC299" t="s">
        <v>524</v>
      </c>
      <c r="AD299" t="s">
        <v>523</v>
      </c>
      <c r="AE299">
        <v>25</v>
      </c>
      <c r="AF299">
        <v>23</v>
      </c>
      <c r="AG299">
        <v>3</v>
      </c>
      <c r="AH299" t="s">
        <v>491</v>
      </c>
      <c r="AJ299" t="s">
        <v>82</v>
      </c>
      <c r="AK299" t="s">
        <v>194</v>
      </c>
      <c r="AM299">
        <v>1549</v>
      </c>
      <c r="AN299">
        <v>2188</v>
      </c>
    </row>
    <row r="300" spans="2:40" x14ac:dyDescent="0.25">
      <c r="B300" t="s">
        <v>468</v>
      </c>
      <c r="F300" t="s">
        <v>469</v>
      </c>
      <c r="AC300" t="s">
        <v>524</v>
      </c>
      <c r="AD300" t="s">
        <v>523</v>
      </c>
      <c r="AE300">
        <v>25</v>
      </c>
      <c r="AF300">
        <v>24</v>
      </c>
      <c r="AH300" t="s">
        <v>494</v>
      </c>
      <c r="AJ300" t="s">
        <v>86</v>
      </c>
      <c r="AK300" t="s">
        <v>201</v>
      </c>
      <c r="AM300">
        <v>637</v>
      </c>
      <c r="AN300">
        <v>172</v>
      </c>
    </row>
    <row r="301" spans="2:40" x14ac:dyDescent="0.25">
      <c r="B301" t="s">
        <v>468</v>
      </c>
      <c r="F301" t="s">
        <v>469</v>
      </c>
      <c r="AC301" t="s">
        <v>524</v>
      </c>
      <c r="AD301" t="s">
        <v>523</v>
      </c>
      <c r="AE301">
        <v>25</v>
      </c>
      <c r="AF301">
        <v>25</v>
      </c>
      <c r="AG301">
        <v>3</v>
      </c>
      <c r="AH301" t="s">
        <v>491</v>
      </c>
      <c r="AJ301" t="s">
        <v>82</v>
      </c>
      <c r="AK301" t="s">
        <v>194</v>
      </c>
      <c r="AM301">
        <v>570</v>
      </c>
      <c r="AN301">
        <v>1467</v>
      </c>
    </row>
    <row r="302" spans="2:40" x14ac:dyDescent="0.25">
      <c r="B302" t="s">
        <v>468</v>
      </c>
      <c r="F302" t="s">
        <v>469</v>
      </c>
      <c r="AC302" t="s">
        <v>526</v>
      </c>
      <c r="AD302" t="s">
        <v>525</v>
      </c>
      <c r="AE302">
        <v>25</v>
      </c>
      <c r="AF302">
        <v>1</v>
      </c>
      <c r="AG302">
        <v>3</v>
      </c>
      <c r="AH302" t="s">
        <v>491</v>
      </c>
      <c r="AJ302" t="s">
        <v>82</v>
      </c>
      <c r="AK302" t="s">
        <v>194</v>
      </c>
      <c r="AM302">
        <v>701</v>
      </c>
      <c r="AN302">
        <v>2403</v>
      </c>
    </row>
    <row r="303" spans="2:40" x14ac:dyDescent="0.25">
      <c r="B303" t="s">
        <v>468</v>
      </c>
      <c r="F303" t="s">
        <v>469</v>
      </c>
      <c r="AC303" t="s">
        <v>526</v>
      </c>
      <c r="AD303" t="s">
        <v>525</v>
      </c>
      <c r="AE303">
        <v>25</v>
      </c>
      <c r="AF303">
        <v>2</v>
      </c>
      <c r="AG303">
        <v>3</v>
      </c>
      <c r="AH303" t="s">
        <v>491</v>
      </c>
      <c r="AJ303" t="s">
        <v>82</v>
      </c>
      <c r="AK303" t="s">
        <v>194</v>
      </c>
      <c r="AM303">
        <v>2436</v>
      </c>
      <c r="AN303">
        <v>1130</v>
      </c>
    </row>
    <row r="304" spans="2:40" x14ac:dyDescent="0.25">
      <c r="B304" t="s">
        <v>468</v>
      </c>
      <c r="F304" t="s">
        <v>469</v>
      </c>
      <c r="AC304" t="s">
        <v>526</v>
      </c>
      <c r="AD304" t="s">
        <v>525</v>
      </c>
      <c r="AE304">
        <v>25</v>
      </c>
      <c r="AF304">
        <v>3</v>
      </c>
      <c r="AG304">
        <v>3</v>
      </c>
      <c r="AH304" t="s">
        <v>492</v>
      </c>
      <c r="AJ304" t="s">
        <v>84</v>
      </c>
      <c r="AK304" t="s">
        <v>194</v>
      </c>
      <c r="AM304">
        <v>1012</v>
      </c>
      <c r="AN304">
        <v>2880</v>
      </c>
    </row>
    <row r="305" spans="2:40" x14ac:dyDescent="0.25">
      <c r="B305" t="s">
        <v>468</v>
      </c>
      <c r="F305" t="s">
        <v>469</v>
      </c>
      <c r="AC305" t="s">
        <v>526</v>
      </c>
      <c r="AD305" t="s">
        <v>525</v>
      </c>
      <c r="AE305">
        <v>25</v>
      </c>
      <c r="AF305">
        <v>4</v>
      </c>
      <c r="AG305">
        <v>3</v>
      </c>
      <c r="AH305" t="s">
        <v>491</v>
      </c>
      <c r="AJ305" t="s">
        <v>82</v>
      </c>
      <c r="AK305" t="s">
        <v>194</v>
      </c>
      <c r="AM305">
        <v>904</v>
      </c>
      <c r="AN305">
        <v>2063</v>
      </c>
    </row>
    <row r="306" spans="2:40" x14ac:dyDescent="0.25">
      <c r="B306" t="s">
        <v>468</v>
      </c>
      <c r="F306" t="s">
        <v>469</v>
      </c>
      <c r="AC306" t="s">
        <v>526</v>
      </c>
      <c r="AD306" t="s">
        <v>525</v>
      </c>
      <c r="AE306">
        <v>25</v>
      </c>
      <c r="AF306">
        <v>5</v>
      </c>
      <c r="AG306">
        <v>3</v>
      </c>
      <c r="AH306" t="s">
        <v>491</v>
      </c>
      <c r="AJ306" t="s">
        <v>82</v>
      </c>
      <c r="AK306" t="s">
        <v>194</v>
      </c>
      <c r="AM306">
        <v>3528</v>
      </c>
      <c r="AN306">
        <v>2245</v>
      </c>
    </row>
    <row r="307" spans="2:40" x14ac:dyDescent="0.25">
      <c r="B307" t="s">
        <v>468</v>
      </c>
      <c r="F307" t="s">
        <v>469</v>
      </c>
      <c r="AC307" t="s">
        <v>526</v>
      </c>
      <c r="AD307" t="s">
        <v>525</v>
      </c>
      <c r="AE307">
        <v>25</v>
      </c>
      <c r="AF307">
        <v>6</v>
      </c>
      <c r="AH307" t="s">
        <v>493</v>
      </c>
      <c r="AJ307" t="s">
        <v>85</v>
      </c>
      <c r="AK307" t="s">
        <v>191</v>
      </c>
      <c r="AM307">
        <v>3891</v>
      </c>
      <c r="AN307">
        <v>1191</v>
      </c>
    </row>
    <row r="308" spans="2:40" x14ac:dyDescent="0.25">
      <c r="B308" t="s">
        <v>468</v>
      </c>
      <c r="F308" t="s">
        <v>469</v>
      </c>
      <c r="AC308" t="s">
        <v>526</v>
      </c>
      <c r="AD308" t="s">
        <v>525</v>
      </c>
      <c r="AE308">
        <v>25</v>
      </c>
      <c r="AF308">
        <v>7</v>
      </c>
      <c r="AG308">
        <v>3</v>
      </c>
      <c r="AH308" t="s">
        <v>491</v>
      </c>
      <c r="AJ308" t="s">
        <v>82</v>
      </c>
      <c r="AK308" t="s">
        <v>194</v>
      </c>
      <c r="AM308">
        <v>669</v>
      </c>
      <c r="AN308">
        <v>791</v>
      </c>
    </row>
    <row r="309" spans="2:40" x14ac:dyDescent="0.25">
      <c r="B309" t="s">
        <v>468</v>
      </c>
      <c r="F309" t="s">
        <v>469</v>
      </c>
      <c r="AC309" t="s">
        <v>526</v>
      </c>
      <c r="AD309" t="s">
        <v>525</v>
      </c>
      <c r="AE309">
        <v>25</v>
      </c>
      <c r="AF309">
        <v>8</v>
      </c>
      <c r="AH309" t="s">
        <v>498</v>
      </c>
      <c r="AJ309" t="s">
        <v>91</v>
      </c>
      <c r="AK309" t="s">
        <v>203</v>
      </c>
      <c r="AM309">
        <v>2495</v>
      </c>
      <c r="AN309">
        <v>2621</v>
      </c>
    </row>
    <row r="310" spans="2:40" x14ac:dyDescent="0.25">
      <c r="B310" t="s">
        <v>468</v>
      </c>
      <c r="F310" t="s">
        <v>469</v>
      </c>
      <c r="AC310" t="s">
        <v>526</v>
      </c>
      <c r="AD310" t="s">
        <v>525</v>
      </c>
      <c r="AE310">
        <v>25</v>
      </c>
      <c r="AF310">
        <v>9</v>
      </c>
      <c r="AH310" t="s">
        <v>499</v>
      </c>
      <c r="AJ310" t="s">
        <v>92</v>
      </c>
      <c r="AK310" t="s">
        <v>201</v>
      </c>
      <c r="AM310">
        <v>33</v>
      </c>
      <c r="AN310">
        <v>239</v>
      </c>
    </row>
    <row r="311" spans="2:40" x14ac:dyDescent="0.25">
      <c r="B311" t="s">
        <v>468</v>
      </c>
      <c r="F311" t="s">
        <v>469</v>
      </c>
      <c r="AC311" t="s">
        <v>526</v>
      </c>
      <c r="AD311" t="s">
        <v>525</v>
      </c>
      <c r="AE311">
        <v>25</v>
      </c>
      <c r="AF311">
        <v>10</v>
      </c>
      <c r="AG311">
        <v>3</v>
      </c>
      <c r="AH311" t="s">
        <v>491</v>
      </c>
      <c r="AJ311" t="s">
        <v>82</v>
      </c>
      <c r="AK311" t="s">
        <v>194</v>
      </c>
      <c r="AM311">
        <v>2069</v>
      </c>
      <c r="AN311">
        <v>2413</v>
      </c>
    </row>
    <row r="312" spans="2:40" x14ac:dyDescent="0.25">
      <c r="B312" t="s">
        <v>468</v>
      </c>
      <c r="F312" t="s">
        <v>469</v>
      </c>
      <c r="AC312" t="s">
        <v>526</v>
      </c>
      <c r="AD312" t="s">
        <v>525</v>
      </c>
      <c r="AE312">
        <v>25</v>
      </c>
      <c r="AF312">
        <v>11</v>
      </c>
      <c r="AG312">
        <v>3</v>
      </c>
      <c r="AH312" t="s">
        <v>492</v>
      </c>
      <c r="AJ312" t="s">
        <v>84</v>
      </c>
      <c r="AK312" t="s">
        <v>194</v>
      </c>
      <c r="AM312">
        <v>480</v>
      </c>
      <c r="AN312">
        <v>1244</v>
      </c>
    </row>
    <row r="313" spans="2:40" x14ac:dyDescent="0.25">
      <c r="B313" t="s">
        <v>468</v>
      </c>
      <c r="F313" t="s">
        <v>469</v>
      </c>
      <c r="AC313" t="s">
        <v>526</v>
      </c>
      <c r="AD313" t="s">
        <v>525</v>
      </c>
      <c r="AE313">
        <v>25</v>
      </c>
      <c r="AF313">
        <v>12</v>
      </c>
      <c r="AH313" t="s">
        <v>494</v>
      </c>
      <c r="AJ313" t="s">
        <v>86</v>
      </c>
      <c r="AK313" t="s">
        <v>201</v>
      </c>
      <c r="AM313">
        <v>1601</v>
      </c>
      <c r="AN313">
        <v>1345</v>
      </c>
    </row>
    <row r="314" spans="2:40" x14ac:dyDescent="0.25">
      <c r="B314" t="s">
        <v>468</v>
      </c>
      <c r="F314" t="s">
        <v>469</v>
      </c>
      <c r="AC314" t="s">
        <v>526</v>
      </c>
      <c r="AD314" t="s">
        <v>525</v>
      </c>
      <c r="AE314">
        <v>25</v>
      </c>
      <c r="AF314">
        <v>13</v>
      </c>
      <c r="AH314" t="s">
        <v>499</v>
      </c>
      <c r="AJ314" t="s">
        <v>92</v>
      </c>
      <c r="AK314" t="s">
        <v>201</v>
      </c>
      <c r="AM314">
        <v>2066</v>
      </c>
      <c r="AN314">
        <v>22</v>
      </c>
    </row>
    <row r="315" spans="2:40" x14ac:dyDescent="0.25">
      <c r="B315" t="s">
        <v>468</v>
      </c>
      <c r="F315" t="s">
        <v>469</v>
      </c>
      <c r="AC315" t="s">
        <v>526</v>
      </c>
      <c r="AD315" t="s">
        <v>525</v>
      </c>
      <c r="AE315">
        <v>25</v>
      </c>
      <c r="AF315">
        <v>14</v>
      </c>
      <c r="AG315">
        <v>3</v>
      </c>
      <c r="AH315" t="s">
        <v>491</v>
      </c>
      <c r="AJ315" t="s">
        <v>82</v>
      </c>
      <c r="AK315" t="s">
        <v>194</v>
      </c>
      <c r="AM315">
        <v>671</v>
      </c>
      <c r="AN315">
        <v>2738</v>
      </c>
    </row>
    <row r="316" spans="2:40" x14ac:dyDescent="0.25">
      <c r="B316" t="s">
        <v>468</v>
      </c>
      <c r="F316" t="s">
        <v>469</v>
      </c>
      <c r="AC316" t="s">
        <v>526</v>
      </c>
      <c r="AD316" t="s">
        <v>525</v>
      </c>
      <c r="AE316">
        <v>25</v>
      </c>
      <c r="AF316">
        <v>15</v>
      </c>
      <c r="AG316">
        <v>3</v>
      </c>
      <c r="AH316" t="s">
        <v>491</v>
      </c>
      <c r="AJ316" t="s">
        <v>82</v>
      </c>
      <c r="AK316" t="s">
        <v>194</v>
      </c>
      <c r="AM316">
        <v>201</v>
      </c>
      <c r="AN316">
        <v>186</v>
      </c>
    </row>
    <row r="317" spans="2:40" x14ac:dyDescent="0.25">
      <c r="B317" t="s">
        <v>468</v>
      </c>
      <c r="F317" t="s">
        <v>469</v>
      </c>
      <c r="AC317" t="s">
        <v>526</v>
      </c>
      <c r="AD317" t="s">
        <v>525</v>
      </c>
      <c r="AE317">
        <v>25</v>
      </c>
      <c r="AF317">
        <v>16</v>
      </c>
      <c r="AG317">
        <v>3</v>
      </c>
      <c r="AH317" t="s">
        <v>491</v>
      </c>
      <c r="AJ317" t="s">
        <v>82</v>
      </c>
      <c r="AK317" t="s">
        <v>194</v>
      </c>
      <c r="AM317">
        <v>1499</v>
      </c>
      <c r="AN317">
        <v>2869</v>
      </c>
    </row>
    <row r="318" spans="2:40" x14ac:dyDescent="0.25">
      <c r="B318" t="s">
        <v>468</v>
      </c>
      <c r="F318" t="s">
        <v>469</v>
      </c>
      <c r="AC318" t="s">
        <v>526</v>
      </c>
      <c r="AD318" t="s">
        <v>525</v>
      </c>
      <c r="AE318">
        <v>25</v>
      </c>
      <c r="AF318">
        <v>17</v>
      </c>
      <c r="AH318" t="s">
        <v>499</v>
      </c>
      <c r="AJ318" t="s">
        <v>92</v>
      </c>
      <c r="AK318" t="s">
        <v>201</v>
      </c>
      <c r="AM318">
        <v>1716</v>
      </c>
      <c r="AN318">
        <v>920</v>
      </c>
    </row>
    <row r="319" spans="2:40" x14ac:dyDescent="0.25">
      <c r="B319" t="s">
        <v>468</v>
      </c>
      <c r="F319" t="s">
        <v>469</v>
      </c>
      <c r="AC319" t="s">
        <v>526</v>
      </c>
      <c r="AD319" t="s">
        <v>525</v>
      </c>
      <c r="AE319">
        <v>25</v>
      </c>
      <c r="AF319">
        <v>18</v>
      </c>
      <c r="AH319" t="s">
        <v>499</v>
      </c>
      <c r="AJ319" t="s">
        <v>92</v>
      </c>
      <c r="AK319" t="s">
        <v>201</v>
      </c>
      <c r="AM319">
        <v>1688</v>
      </c>
      <c r="AN319">
        <v>545</v>
      </c>
    </row>
    <row r="320" spans="2:40" x14ac:dyDescent="0.25">
      <c r="B320" t="s">
        <v>468</v>
      </c>
      <c r="F320" t="s">
        <v>469</v>
      </c>
      <c r="AC320" t="s">
        <v>526</v>
      </c>
      <c r="AD320" t="s">
        <v>525</v>
      </c>
      <c r="AE320">
        <v>25</v>
      </c>
      <c r="AF320">
        <v>19</v>
      </c>
      <c r="AG320">
        <v>3</v>
      </c>
      <c r="AH320" t="s">
        <v>492</v>
      </c>
      <c r="AJ320" t="s">
        <v>84</v>
      </c>
      <c r="AK320" t="s">
        <v>194</v>
      </c>
      <c r="AM320">
        <v>129</v>
      </c>
      <c r="AN320">
        <v>851</v>
      </c>
    </row>
    <row r="321" spans="2:40" x14ac:dyDescent="0.25">
      <c r="B321" t="s">
        <v>468</v>
      </c>
      <c r="F321" t="s">
        <v>469</v>
      </c>
      <c r="AC321" t="s">
        <v>526</v>
      </c>
      <c r="AD321" t="s">
        <v>525</v>
      </c>
      <c r="AE321">
        <v>25</v>
      </c>
      <c r="AF321">
        <v>20</v>
      </c>
      <c r="AG321">
        <v>3</v>
      </c>
      <c r="AH321" t="s">
        <v>491</v>
      </c>
      <c r="AJ321" t="s">
        <v>82</v>
      </c>
      <c r="AK321" t="s">
        <v>194</v>
      </c>
      <c r="AM321">
        <v>2544</v>
      </c>
      <c r="AN321">
        <v>796</v>
      </c>
    </row>
    <row r="322" spans="2:40" x14ac:dyDescent="0.25">
      <c r="B322" t="s">
        <v>468</v>
      </c>
      <c r="F322" t="s">
        <v>469</v>
      </c>
      <c r="AC322" t="s">
        <v>526</v>
      </c>
      <c r="AD322" t="s">
        <v>525</v>
      </c>
      <c r="AE322">
        <v>25</v>
      </c>
      <c r="AF322">
        <v>21</v>
      </c>
      <c r="AG322">
        <v>3</v>
      </c>
      <c r="AH322" t="s">
        <v>491</v>
      </c>
      <c r="AJ322" t="s">
        <v>82</v>
      </c>
      <c r="AK322" t="s">
        <v>194</v>
      </c>
      <c r="AM322">
        <v>2713</v>
      </c>
      <c r="AN322">
        <v>410</v>
      </c>
    </row>
    <row r="323" spans="2:40" x14ac:dyDescent="0.25">
      <c r="B323" t="s">
        <v>468</v>
      </c>
      <c r="F323" t="s">
        <v>469</v>
      </c>
      <c r="AC323" t="s">
        <v>526</v>
      </c>
      <c r="AD323" t="s">
        <v>525</v>
      </c>
      <c r="AE323">
        <v>25</v>
      </c>
      <c r="AF323">
        <v>22</v>
      </c>
      <c r="AG323">
        <v>3</v>
      </c>
      <c r="AH323" t="s">
        <v>492</v>
      </c>
      <c r="AJ323" t="s">
        <v>84</v>
      </c>
      <c r="AK323" t="s">
        <v>194</v>
      </c>
      <c r="AM323">
        <v>1587</v>
      </c>
      <c r="AN323">
        <v>1656</v>
      </c>
    </row>
    <row r="324" spans="2:40" x14ac:dyDescent="0.25">
      <c r="B324" t="s">
        <v>468</v>
      </c>
      <c r="F324" t="s">
        <v>469</v>
      </c>
      <c r="AC324" t="s">
        <v>526</v>
      </c>
      <c r="AD324" t="s">
        <v>525</v>
      </c>
      <c r="AE324">
        <v>25</v>
      </c>
      <c r="AF324">
        <v>23</v>
      </c>
      <c r="AG324">
        <v>3</v>
      </c>
      <c r="AH324" t="s">
        <v>491</v>
      </c>
      <c r="AJ324" t="s">
        <v>82</v>
      </c>
      <c r="AK324" t="s">
        <v>194</v>
      </c>
      <c r="AM324">
        <v>2614</v>
      </c>
      <c r="AN324">
        <v>527</v>
      </c>
    </row>
    <row r="325" spans="2:40" x14ac:dyDescent="0.25">
      <c r="B325" t="s">
        <v>468</v>
      </c>
      <c r="F325" t="s">
        <v>469</v>
      </c>
      <c r="AC325" t="s">
        <v>526</v>
      </c>
      <c r="AD325" t="s">
        <v>525</v>
      </c>
      <c r="AE325">
        <v>25</v>
      </c>
      <c r="AF325">
        <v>24</v>
      </c>
      <c r="AG325">
        <v>3</v>
      </c>
      <c r="AH325" t="s">
        <v>492</v>
      </c>
      <c r="AJ325" t="s">
        <v>84</v>
      </c>
      <c r="AK325" t="s">
        <v>194</v>
      </c>
      <c r="AM325">
        <v>3599</v>
      </c>
      <c r="AN325">
        <v>2652</v>
      </c>
    </row>
    <row r="326" spans="2:40" x14ac:dyDescent="0.25">
      <c r="B326" t="s">
        <v>468</v>
      </c>
      <c r="F326" t="s">
        <v>469</v>
      </c>
      <c r="AC326" t="s">
        <v>526</v>
      </c>
      <c r="AD326" t="s">
        <v>525</v>
      </c>
      <c r="AE326">
        <v>25</v>
      </c>
      <c r="AF326">
        <v>25</v>
      </c>
      <c r="AH326" t="s">
        <v>494</v>
      </c>
      <c r="AJ326" t="s">
        <v>86</v>
      </c>
      <c r="AK326" t="s">
        <v>201</v>
      </c>
      <c r="AM326">
        <v>3381</v>
      </c>
      <c r="AN326">
        <v>31</v>
      </c>
    </row>
    <row r="327" spans="2:40" x14ac:dyDescent="0.25">
      <c r="B327" t="s">
        <v>468</v>
      </c>
      <c r="F327" t="s">
        <v>469</v>
      </c>
      <c r="AC327" t="s">
        <v>528</v>
      </c>
      <c r="AD327" t="s">
        <v>527</v>
      </c>
      <c r="AE327">
        <v>25</v>
      </c>
      <c r="AF327">
        <v>1</v>
      </c>
      <c r="AG327">
        <v>3</v>
      </c>
      <c r="AH327" t="s">
        <v>491</v>
      </c>
      <c r="AJ327" t="s">
        <v>82</v>
      </c>
      <c r="AK327" t="s">
        <v>194</v>
      </c>
      <c r="AM327">
        <v>3703</v>
      </c>
      <c r="AN327">
        <v>1139</v>
      </c>
    </row>
    <row r="328" spans="2:40" x14ac:dyDescent="0.25">
      <c r="B328" t="s">
        <v>468</v>
      </c>
      <c r="F328" t="s">
        <v>469</v>
      </c>
      <c r="AC328" t="s">
        <v>528</v>
      </c>
      <c r="AD328" t="s">
        <v>527</v>
      </c>
      <c r="AE328">
        <v>25</v>
      </c>
      <c r="AF328">
        <v>2</v>
      </c>
      <c r="AH328" t="s">
        <v>494</v>
      </c>
      <c r="AJ328" t="s">
        <v>86</v>
      </c>
      <c r="AK328" t="s">
        <v>201</v>
      </c>
      <c r="AM328">
        <v>3478</v>
      </c>
      <c r="AN328">
        <v>1628</v>
      </c>
    </row>
    <row r="329" spans="2:40" x14ac:dyDescent="0.25">
      <c r="B329" t="s">
        <v>468</v>
      </c>
      <c r="F329" t="s">
        <v>469</v>
      </c>
      <c r="AC329" t="s">
        <v>528</v>
      </c>
      <c r="AD329" t="s">
        <v>527</v>
      </c>
      <c r="AE329">
        <v>25</v>
      </c>
      <c r="AF329">
        <v>3</v>
      </c>
      <c r="AH329" t="s">
        <v>494</v>
      </c>
      <c r="AJ329" t="s">
        <v>86</v>
      </c>
      <c r="AK329" t="s">
        <v>201</v>
      </c>
      <c r="AM329">
        <v>1771</v>
      </c>
      <c r="AN329">
        <v>1895</v>
      </c>
    </row>
    <row r="330" spans="2:40" x14ac:dyDescent="0.25">
      <c r="B330" t="s">
        <v>468</v>
      </c>
      <c r="F330" t="s">
        <v>469</v>
      </c>
      <c r="AC330" t="s">
        <v>528</v>
      </c>
      <c r="AD330" t="s">
        <v>527</v>
      </c>
      <c r="AE330">
        <v>25</v>
      </c>
      <c r="AF330">
        <v>4</v>
      </c>
      <c r="AG330">
        <v>3</v>
      </c>
      <c r="AH330" t="s">
        <v>491</v>
      </c>
      <c r="AJ330" t="s">
        <v>82</v>
      </c>
      <c r="AK330" t="s">
        <v>194</v>
      </c>
      <c r="AM330">
        <v>1433</v>
      </c>
      <c r="AN330">
        <v>1554</v>
      </c>
    </row>
    <row r="331" spans="2:40" x14ac:dyDescent="0.25">
      <c r="B331" t="s">
        <v>468</v>
      </c>
      <c r="F331" t="s">
        <v>469</v>
      </c>
      <c r="AC331" t="s">
        <v>528</v>
      </c>
      <c r="AD331" t="s">
        <v>527</v>
      </c>
      <c r="AE331">
        <v>25</v>
      </c>
      <c r="AF331">
        <v>5</v>
      </c>
      <c r="AH331" t="s">
        <v>494</v>
      </c>
      <c r="AJ331" t="s">
        <v>86</v>
      </c>
      <c r="AK331" t="s">
        <v>201</v>
      </c>
      <c r="AM331">
        <v>1270</v>
      </c>
      <c r="AN331">
        <v>1601</v>
      </c>
    </row>
    <row r="332" spans="2:40" x14ac:dyDescent="0.25">
      <c r="B332" t="s">
        <v>468</v>
      </c>
      <c r="F332" t="s">
        <v>469</v>
      </c>
      <c r="AC332" t="s">
        <v>528</v>
      </c>
      <c r="AD332" t="s">
        <v>527</v>
      </c>
      <c r="AE332">
        <v>25</v>
      </c>
      <c r="AF332">
        <v>6</v>
      </c>
      <c r="AH332" t="s">
        <v>494</v>
      </c>
      <c r="AJ332" t="s">
        <v>86</v>
      </c>
      <c r="AK332" t="s">
        <v>201</v>
      </c>
      <c r="AM332">
        <v>2306</v>
      </c>
      <c r="AN332">
        <v>1592</v>
      </c>
    </row>
    <row r="333" spans="2:40" x14ac:dyDescent="0.25">
      <c r="B333" t="s">
        <v>468</v>
      </c>
      <c r="F333" t="s">
        <v>469</v>
      </c>
      <c r="AC333" t="s">
        <v>528</v>
      </c>
      <c r="AD333" t="s">
        <v>527</v>
      </c>
      <c r="AE333">
        <v>25</v>
      </c>
      <c r="AF333">
        <v>7</v>
      </c>
      <c r="AG333">
        <v>3</v>
      </c>
      <c r="AH333" t="s">
        <v>491</v>
      </c>
      <c r="AJ333" t="s">
        <v>82</v>
      </c>
      <c r="AK333" t="s">
        <v>194</v>
      </c>
      <c r="AM333">
        <v>117</v>
      </c>
      <c r="AN333">
        <v>1255</v>
      </c>
    </row>
    <row r="334" spans="2:40" x14ac:dyDescent="0.25">
      <c r="B334" t="s">
        <v>468</v>
      </c>
      <c r="F334" t="s">
        <v>469</v>
      </c>
      <c r="AC334" t="s">
        <v>528</v>
      </c>
      <c r="AD334" t="s">
        <v>527</v>
      </c>
      <c r="AE334">
        <v>25</v>
      </c>
      <c r="AF334">
        <v>8</v>
      </c>
      <c r="AH334" t="s">
        <v>494</v>
      </c>
      <c r="AJ334" t="s">
        <v>86</v>
      </c>
      <c r="AK334" t="s">
        <v>201</v>
      </c>
      <c r="AM334">
        <v>1943</v>
      </c>
      <c r="AN334">
        <v>1143</v>
      </c>
    </row>
    <row r="335" spans="2:40" x14ac:dyDescent="0.25">
      <c r="B335" t="s">
        <v>468</v>
      </c>
      <c r="F335" t="s">
        <v>469</v>
      </c>
      <c r="AC335" t="s">
        <v>528</v>
      </c>
      <c r="AD335" t="s">
        <v>527</v>
      </c>
      <c r="AE335">
        <v>25</v>
      </c>
      <c r="AF335">
        <v>9</v>
      </c>
      <c r="AH335" t="s">
        <v>494</v>
      </c>
      <c r="AJ335" t="s">
        <v>86</v>
      </c>
      <c r="AK335" t="s">
        <v>201</v>
      </c>
      <c r="AM335">
        <v>1769</v>
      </c>
      <c r="AN335">
        <v>694</v>
      </c>
    </row>
    <row r="336" spans="2:40" x14ac:dyDescent="0.25">
      <c r="B336" t="s">
        <v>468</v>
      </c>
      <c r="F336" t="s">
        <v>469</v>
      </c>
      <c r="AC336" t="s">
        <v>528</v>
      </c>
      <c r="AD336" t="s">
        <v>527</v>
      </c>
      <c r="AE336">
        <v>25</v>
      </c>
      <c r="AF336">
        <v>10</v>
      </c>
      <c r="AH336" t="s">
        <v>494</v>
      </c>
      <c r="AJ336" t="s">
        <v>86</v>
      </c>
      <c r="AK336" t="s">
        <v>201</v>
      </c>
      <c r="AM336">
        <v>1078</v>
      </c>
      <c r="AN336">
        <v>1301</v>
      </c>
    </row>
    <row r="337" spans="2:40" x14ac:dyDescent="0.25">
      <c r="B337" t="s">
        <v>468</v>
      </c>
      <c r="F337" t="s">
        <v>469</v>
      </c>
      <c r="AC337" t="s">
        <v>528</v>
      </c>
      <c r="AD337" t="s">
        <v>527</v>
      </c>
      <c r="AE337">
        <v>25</v>
      </c>
      <c r="AF337">
        <v>11</v>
      </c>
      <c r="AG337">
        <v>3</v>
      </c>
      <c r="AH337" t="s">
        <v>491</v>
      </c>
      <c r="AJ337" t="s">
        <v>82</v>
      </c>
      <c r="AK337" t="s">
        <v>194</v>
      </c>
      <c r="AM337">
        <v>646</v>
      </c>
      <c r="AN337">
        <v>204</v>
      </c>
    </row>
    <row r="338" spans="2:40" x14ac:dyDescent="0.25">
      <c r="B338" t="s">
        <v>468</v>
      </c>
      <c r="F338" t="s">
        <v>469</v>
      </c>
      <c r="AC338" t="s">
        <v>528</v>
      </c>
      <c r="AD338" t="s">
        <v>527</v>
      </c>
      <c r="AE338">
        <v>25</v>
      </c>
      <c r="AF338">
        <v>12</v>
      </c>
      <c r="AH338" t="s">
        <v>494</v>
      </c>
      <c r="AJ338" t="s">
        <v>86</v>
      </c>
      <c r="AK338" t="s">
        <v>201</v>
      </c>
      <c r="AM338">
        <v>1629</v>
      </c>
      <c r="AN338">
        <v>744</v>
      </c>
    </row>
    <row r="339" spans="2:40" x14ac:dyDescent="0.25">
      <c r="B339" t="s">
        <v>468</v>
      </c>
      <c r="F339" t="s">
        <v>469</v>
      </c>
      <c r="AC339" t="s">
        <v>528</v>
      </c>
      <c r="AD339" t="s">
        <v>527</v>
      </c>
      <c r="AE339">
        <v>25</v>
      </c>
      <c r="AF339">
        <v>13</v>
      </c>
      <c r="AG339">
        <v>3</v>
      </c>
      <c r="AH339" t="s">
        <v>491</v>
      </c>
      <c r="AJ339" t="s">
        <v>82</v>
      </c>
      <c r="AK339" t="s">
        <v>194</v>
      </c>
      <c r="AM339">
        <v>156</v>
      </c>
      <c r="AN339">
        <v>199</v>
      </c>
    </row>
    <row r="340" spans="2:40" x14ac:dyDescent="0.25">
      <c r="B340" t="s">
        <v>468</v>
      </c>
      <c r="F340" t="s">
        <v>469</v>
      </c>
      <c r="AC340" t="s">
        <v>528</v>
      </c>
      <c r="AD340" t="s">
        <v>527</v>
      </c>
      <c r="AE340">
        <v>25</v>
      </c>
      <c r="AF340">
        <v>14</v>
      </c>
      <c r="AG340">
        <v>3</v>
      </c>
      <c r="AH340" t="s">
        <v>491</v>
      </c>
      <c r="AJ340" t="s">
        <v>82</v>
      </c>
      <c r="AK340" t="s">
        <v>194</v>
      </c>
      <c r="AM340">
        <v>880</v>
      </c>
      <c r="AN340">
        <v>594</v>
      </c>
    </row>
    <row r="341" spans="2:40" x14ac:dyDescent="0.25">
      <c r="B341" t="s">
        <v>468</v>
      </c>
      <c r="F341" t="s">
        <v>469</v>
      </c>
      <c r="AC341" t="s">
        <v>528</v>
      </c>
      <c r="AD341" t="s">
        <v>527</v>
      </c>
      <c r="AE341">
        <v>25</v>
      </c>
      <c r="AF341">
        <v>15</v>
      </c>
      <c r="AG341">
        <v>3</v>
      </c>
      <c r="AH341" t="s">
        <v>491</v>
      </c>
      <c r="AJ341" t="s">
        <v>82</v>
      </c>
      <c r="AK341" t="s">
        <v>194</v>
      </c>
      <c r="AM341">
        <v>3950</v>
      </c>
      <c r="AN341">
        <v>1404</v>
      </c>
    </row>
    <row r="342" spans="2:40" x14ac:dyDescent="0.25">
      <c r="B342" t="s">
        <v>468</v>
      </c>
      <c r="F342" t="s">
        <v>469</v>
      </c>
      <c r="AC342" t="s">
        <v>528</v>
      </c>
      <c r="AD342" t="s">
        <v>527</v>
      </c>
      <c r="AE342">
        <v>25</v>
      </c>
      <c r="AF342">
        <v>16</v>
      </c>
      <c r="AG342">
        <v>3</v>
      </c>
      <c r="AH342" t="s">
        <v>491</v>
      </c>
      <c r="AJ342" t="s">
        <v>82</v>
      </c>
      <c r="AK342" t="s">
        <v>194</v>
      </c>
      <c r="AM342">
        <v>1019</v>
      </c>
      <c r="AN342">
        <v>1626</v>
      </c>
    </row>
    <row r="343" spans="2:40" x14ac:dyDescent="0.25">
      <c r="B343" t="s">
        <v>468</v>
      </c>
      <c r="F343" t="s">
        <v>469</v>
      </c>
      <c r="AC343" t="s">
        <v>528</v>
      </c>
      <c r="AD343" t="s">
        <v>527</v>
      </c>
      <c r="AE343">
        <v>25</v>
      </c>
      <c r="AF343">
        <v>17</v>
      </c>
      <c r="AG343">
        <v>3</v>
      </c>
      <c r="AH343" t="s">
        <v>492</v>
      </c>
      <c r="AJ343" t="s">
        <v>84</v>
      </c>
      <c r="AK343" t="s">
        <v>194</v>
      </c>
      <c r="AM343">
        <v>3287</v>
      </c>
      <c r="AN343">
        <v>1813</v>
      </c>
    </row>
    <row r="344" spans="2:40" x14ac:dyDescent="0.25">
      <c r="B344" t="s">
        <v>468</v>
      </c>
      <c r="F344" t="s">
        <v>469</v>
      </c>
      <c r="AC344" t="s">
        <v>528</v>
      </c>
      <c r="AD344" t="s">
        <v>527</v>
      </c>
      <c r="AE344">
        <v>25</v>
      </c>
      <c r="AF344">
        <v>18</v>
      </c>
      <c r="AH344" t="s">
        <v>494</v>
      </c>
      <c r="AJ344" t="s">
        <v>86</v>
      </c>
      <c r="AK344" t="s">
        <v>201</v>
      </c>
      <c r="AM344">
        <v>3789</v>
      </c>
      <c r="AN344">
        <v>2211</v>
      </c>
    </row>
    <row r="345" spans="2:40" x14ac:dyDescent="0.25">
      <c r="B345" t="s">
        <v>468</v>
      </c>
      <c r="F345" t="s">
        <v>469</v>
      </c>
      <c r="AC345" t="s">
        <v>528</v>
      </c>
      <c r="AD345" t="s">
        <v>527</v>
      </c>
      <c r="AE345">
        <v>25</v>
      </c>
      <c r="AF345">
        <v>19</v>
      </c>
      <c r="AH345" t="s">
        <v>494</v>
      </c>
      <c r="AJ345" t="s">
        <v>86</v>
      </c>
      <c r="AK345" t="s">
        <v>201</v>
      </c>
      <c r="AM345">
        <v>2412</v>
      </c>
      <c r="AN345">
        <v>319</v>
      </c>
    </row>
    <row r="346" spans="2:40" x14ac:dyDescent="0.25">
      <c r="B346" t="s">
        <v>468</v>
      </c>
      <c r="F346" t="s">
        <v>469</v>
      </c>
      <c r="AC346" t="s">
        <v>528</v>
      </c>
      <c r="AD346" t="s">
        <v>527</v>
      </c>
      <c r="AE346">
        <v>25</v>
      </c>
      <c r="AF346">
        <v>20</v>
      </c>
      <c r="AH346" t="s">
        <v>494</v>
      </c>
      <c r="AJ346" t="s">
        <v>86</v>
      </c>
      <c r="AK346" t="s">
        <v>201</v>
      </c>
      <c r="AM346">
        <v>2110</v>
      </c>
      <c r="AN346">
        <v>297</v>
      </c>
    </row>
    <row r="347" spans="2:40" x14ac:dyDescent="0.25">
      <c r="B347" t="s">
        <v>468</v>
      </c>
      <c r="F347" t="s">
        <v>469</v>
      </c>
      <c r="AC347" t="s">
        <v>528</v>
      </c>
      <c r="AD347" t="s">
        <v>527</v>
      </c>
      <c r="AE347">
        <v>25</v>
      </c>
      <c r="AF347">
        <v>21</v>
      </c>
      <c r="AH347" t="s">
        <v>494</v>
      </c>
      <c r="AJ347" t="s">
        <v>86</v>
      </c>
      <c r="AK347" t="s">
        <v>201</v>
      </c>
      <c r="AM347">
        <v>1072</v>
      </c>
      <c r="AN347">
        <v>1624</v>
      </c>
    </row>
    <row r="348" spans="2:40" x14ac:dyDescent="0.25">
      <c r="B348" t="s">
        <v>468</v>
      </c>
      <c r="F348" t="s">
        <v>469</v>
      </c>
      <c r="AC348" t="s">
        <v>528</v>
      </c>
      <c r="AD348" t="s">
        <v>527</v>
      </c>
      <c r="AE348">
        <v>25</v>
      </c>
      <c r="AF348">
        <v>22</v>
      </c>
      <c r="AG348">
        <v>3</v>
      </c>
      <c r="AH348" t="s">
        <v>491</v>
      </c>
      <c r="AJ348" t="s">
        <v>82</v>
      </c>
      <c r="AK348" t="s">
        <v>194</v>
      </c>
      <c r="AM348">
        <v>3581</v>
      </c>
      <c r="AN348">
        <v>2415</v>
      </c>
    </row>
    <row r="349" spans="2:40" x14ac:dyDescent="0.25">
      <c r="B349" t="s">
        <v>468</v>
      </c>
      <c r="F349" t="s">
        <v>469</v>
      </c>
      <c r="AC349" t="s">
        <v>528</v>
      </c>
      <c r="AD349" t="s">
        <v>527</v>
      </c>
      <c r="AE349">
        <v>25</v>
      </c>
      <c r="AF349">
        <v>23</v>
      </c>
      <c r="AG349">
        <v>3</v>
      </c>
      <c r="AH349" t="s">
        <v>491</v>
      </c>
      <c r="AJ349" t="s">
        <v>82</v>
      </c>
      <c r="AK349" t="s">
        <v>194</v>
      </c>
      <c r="AM349">
        <v>3305</v>
      </c>
      <c r="AN349">
        <v>547</v>
      </c>
    </row>
    <row r="350" spans="2:40" x14ac:dyDescent="0.25">
      <c r="B350" t="s">
        <v>468</v>
      </c>
      <c r="F350" t="s">
        <v>469</v>
      </c>
      <c r="AC350" t="s">
        <v>528</v>
      </c>
      <c r="AD350" t="s">
        <v>527</v>
      </c>
      <c r="AE350">
        <v>25</v>
      </c>
      <c r="AF350">
        <v>24</v>
      </c>
      <c r="AH350" t="s">
        <v>494</v>
      </c>
      <c r="AJ350" t="s">
        <v>86</v>
      </c>
      <c r="AK350" t="s">
        <v>201</v>
      </c>
      <c r="AM350">
        <v>2681</v>
      </c>
      <c r="AN350">
        <v>2228</v>
      </c>
    </row>
    <row r="351" spans="2:40" x14ac:dyDescent="0.25">
      <c r="B351" t="s">
        <v>468</v>
      </c>
      <c r="F351" t="s">
        <v>469</v>
      </c>
      <c r="AC351" t="s">
        <v>528</v>
      </c>
      <c r="AD351" t="s">
        <v>527</v>
      </c>
      <c r="AE351">
        <v>25</v>
      </c>
      <c r="AF351">
        <v>25</v>
      </c>
      <c r="AH351" t="s">
        <v>494</v>
      </c>
      <c r="AJ351" t="s">
        <v>86</v>
      </c>
      <c r="AK351" t="s">
        <v>201</v>
      </c>
      <c r="AM351">
        <v>3002</v>
      </c>
      <c r="AN351">
        <v>1180</v>
      </c>
    </row>
    <row r="352" spans="2:40" x14ac:dyDescent="0.25">
      <c r="B352" t="s">
        <v>468</v>
      </c>
      <c r="F352" t="s">
        <v>469</v>
      </c>
      <c r="AC352" t="s">
        <v>530</v>
      </c>
      <c r="AD352" t="s">
        <v>529</v>
      </c>
      <c r="AE352">
        <v>25</v>
      </c>
      <c r="AF352">
        <v>1</v>
      </c>
      <c r="AG352">
        <v>3</v>
      </c>
      <c r="AH352" t="s">
        <v>491</v>
      </c>
      <c r="AJ352" t="s">
        <v>82</v>
      </c>
      <c r="AK352" t="s">
        <v>194</v>
      </c>
      <c r="AM352">
        <v>3293</v>
      </c>
      <c r="AN352">
        <v>2319</v>
      </c>
    </row>
    <row r="353" spans="2:40" x14ac:dyDescent="0.25">
      <c r="B353" t="s">
        <v>468</v>
      </c>
      <c r="F353" t="s">
        <v>469</v>
      </c>
      <c r="AC353" t="s">
        <v>530</v>
      </c>
      <c r="AD353" t="s">
        <v>529</v>
      </c>
      <c r="AE353">
        <v>25</v>
      </c>
      <c r="AF353">
        <v>2</v>
      </c>
      <c r="AG353">
        <v>3</v>
      </c>
      <c r="AH353" t="s">
        <v>491</v>
      </c>
      <c r="AJ353" t="s">
        <v>82</v>
      </c>
      <c r="AK353" t="s">
        <v>194</v>
      </c>
      <c r="AM353">
        <v>419</v>
      </c>
      <c r="AN353">
        <v>93</v>
      </c>
    </row>
    <row r="354" spans="2:40" x14ac:dyDescent="0.25">
      <c r="B354" t="s">
        <v>468</v>
      </c>
      <c r="F354" t="s">
        <v>469</v>
      </c>
      <c r="AC354" t="s">
        <v>530</v>
      </c>
      <c r="AD354" t="s">
        <v>529</v>
      </c>
      <c r="AE354">
        <v>25</v>
      </c>
      <c r="AF354">
        <v>3</v>
      </c>
      <c r="AG354">
        <v>3</v>
      </c>
      <c r="AH354" t="s">
        <v>492</v>
      </c>
      <c r="AJ354" t="s">
        <v>84</v>
      </c>
      <c r="AK354" t="s">
        <v>194</v>
      </c>
      <c r="AM354">
        <v>2875</v>
      </c>
      <c r="AN354">
        <v>1259</v>
      </c>
    </row>
    <row r="355" spans="2:40" x14ac:dyDescent="0.25">
      <c r="B355" t="s">
        <v>468</v>
      </c>
      <c r="F355" t="s">
        <v>469</v>
      </c>
      <c r="AC355" t="s">
        <v>530</v>
      </c>
      <c r="AD355" t="s">
        <v>529</v>
      </c>
      <c r="AE355">
        <v>25</v>
      </c>
      <c r="AF355">
        <v>4</v>
      </c>
      <c r="AG355">
        <v>3</v>
      </c>
      <c r="AH355" t="s">
        <v>491</v>
      </c>
      <c r="AJ355" t="s">
        <v>82</v>
      </c>
      <c r="AK355" t="s">
        <v>194</v>
      </c>
      <c r="AM355">
        <v>3985</v>
      </c>
      <c r="AN355">
        <v>1504</v>
      </c>
    </row>
    <row r="356" spans="2:40" x14ac:dyDescent="0.25">
      <c r="B356" t="s">
        <v>468</v>
      </c>
      <c r="F356" t="s">
        <v>469</v>
      </c>
      <c r="AC356" t="s">
        <v>530</v>
      </c>
      <c r="AD356" t="s">
        <v>529</v>
      </c>
      <c r="AE356">
        <v>25</v>
      </c>
      <c r="AF356">
        <v>5</v>
      </c>
      <c r="AH356" t="s">
        <v>494</v>
      </c>
      <c r="AJ356" t="s">
        <v>86</v>
      </c>
      <c r="AK356" t="s">
        <v>201</v>
      </c>
      <c r="AM356">
        <v>1422</v>
      </c>
      <c r="AN356">
        <v>1538</v>
      </c>
    </row>
    <row r="357" spans="2:40" x14ac:dyDescent="0.25">
      <c r="B357" t="s">
        <v>468</v>
      </c>
      <c r="F357" t="s">
        <v>469</v>
      </c>
      <c r="AC357" t="s">
        <v>530</v>
      </c>
      <c r="AD357" t="s">
        <v>529</v>
      </c>
      <c r="AE357">
        <v>25</v>
      </c>
      <c r="AF357">
        <v>6</v>
      </c>
      <c r="AH357" t="s">
        <v>498</v>
      </c>
      <c r="AJ357" t="s">
        <v>91</v>
      </c>
      <c r="AK357" t="s">
        <v>203</v>
      </c>
      <c r="AM357">
        <v>2491</v>
      </c>
      <c r="AN357">
        <v>2611</v>
      </c>
    </row>
    <row r="358" spans="2:40" x14ac:dyDescent="0.25">
      <c r="B358" t="s">
        <v>468</v>
      </c>
      <c r="F358" t="s">
        <v>469</v>
      </c>
      <c r="AC358" t="s">
        <v>530</v>
      </c>
      <c r="AD358" t="s">
        <v>529</v>
      </c>
      <c r="AE358">
        <v>25</v>
      </c>
      <c r="AF358">
        <v>7</v>
      </c>
      <c r="AG358">
        <v>3</v>
      </c>
      <c r="AH358" t="s">
        <v>492</v>
      </c>
      <c r="AJ358" t="s">
        <v>84</v>
      </c>
      <c r="AK358" t="s">
        <v>194</v>
      </c>
      <c r="AM358">
        <v>2360</v>
      </c>
      <c r="AN358">
        <v>1483</v>
      </c>
    </row>
    <row r="359" spans="2:40" x14ac:dyDescent="0.25">
      <c r="B359" t="s">
        <v>468</v>
      </c>
      <c r="F359" t="s">
        <v>469</v>
      </c>
      <c r="AC359" t="s">
        <v>530</v>
      </c>
      <c r="AD359" t="s">
        <v>529</v>
      </c>
      <c r="AE359">
        <v>25</v>
      </c>
      <c r="AF359">
        <v>8</v>
      </c>
      <c r="AG359">
        <v>3</v>
      </c>
      <c r="AH359" t="s">
        <v>491</v>
      </c>
      <c r="AJ359" t="s">
        <v>82</v>
      </c>
      <c r="AK359" t="s">
        <v>194</v>
      </c>
      <c r="AM359">
        <v>655</v>
      </c>
      <c r="AN359">
        <v>1480</v>
      </c>
    </row>
    <row r="360" spans="2:40" x14ac:dyDescent="0.25">
      <c r="B360" t="s">
        <v>468</v>
      </c>
      <c r="F360" t="s">
        <v>469</v>
      </c>
      <c r="AC360" t="s">
        <v>530</v>
      </c>
      <c r="AD360" t="s">
        <v>529</v>
      </c>
      <c r="AE360">
        <v>25</v>
      </c>
      <c r="AF360">
        <v>9</v>
      </c>
      <c r="AH360" t="s">
        <v>494</v>
      </c>
      <c r="AJ360" t="s">
        <v>86</v>
      </c>
      <c r="AK360" t="s">
        <v>201</v>
      </c>
      <c r="AM360">
        <v>3124</v>
      </c>
      <c r="AN360">
        <v>506</v>
      </c>
    </row>
    <row r="361" spans="2:40" x14ac:dyDescent="0.25">
      <c r="B361" t="s">
        <v>468</v>
      </c>
      <c r="F361" t="s">
        <v>469</v>
      </c>
      <c r="AC361" t="s">
        <v>530</v>
      </c>
      <c r="AD361" t="s">
        <v>529</v>
      </c>
      <c r="AE361">
        <v>25</v>
      </c>
      <c r="AF361">
        <v>10</v>
      </c>
      <c r="AH361" t="s">
        <v>494</v>
      </c>
      <c r="AJ361" t="s">
        <v>86</v>
      </c>
      <c r="AK361" t="s">
        <v>201</v>
      </c>
      <c r="AM361">
        <v>542</v>
      </c>
      <c r="AN361">
        <v>557</v>
      </c>
    </row>
    <row r="362" spans="2:40" x14ac:dyDescent="0.25">
      <c r="B362" t="s">
        <v>468</v>
      </c>
      <c r="F362" t="s">
        <v>469</v>
      </c>
      <c r="AC362" t="s">
        <v>530</v>
      </c>
      <c r="AD362" t="s">
        <v>529</v>
      </c>
      <c r="AE362">
        <v>25</v>
      </c>
      <c r="AF362">
        <v>11</v>
      </c>
      <c r="AH362" t="s">
        <v>498</v>
      </c>
      <c r="AJ362" t="s">
        <v>91</v>
      </c>
      <c r="AK362" t="s">
        <v>203</v>
      </c>
      <c r="AM362">
        <v>2385</v>
      </c>
      <c r="AN362">
        <v>2144</v>
      </c>
    </row>
    <row r="363" spans="2:40" x14ac:dyDescent="0.25">
      <c r="B363" t="s">
        <v>468</v>
      </c>
      <c r="F363" t="s">
        <v>469</v>
      </c>
      <c r="AC363" t="s">
        <v>530</v>
      </c>
      <c r="AD363" t="s">
        <v>529</v>
      </c>
      <c r="AE363">
        <v>25</v>
      </c>
      <c r="AF363">
        <v>12</v>
      </c>
      <c r="AG363">
        <v>3</v>
      </c>
      <c r="AH363" t="s">
        <v>491</v>
      </c>
      <c r="AJ363" t="s">
        <v>82</v>
      </c>
      <c r="AK363" t="s">
        <v>194</v>
      </c>
      <c r="AM363">
        <v>3541</v>
      </c>
      <c r="AN363">
        <v>2890</v>
      </c>
    </row>
    <row r="364" spans="2:40" x14ac:dyDescent="0.25">
      <c r="B364" t="s">
        <v>468</v>
      </c>
      <c r="F364" t="s">
        <v>469</v>
      </c>
      <c r="AC364" t="s">
        <v>530</v>
      </c>
      <c r="AD364" t="s">
        <v>529</v>
      </c>
      <c r="AE364">
        <v>25</v>
      </c>
      <c r="AF364">
        <v>13</v>
      </c>
      <c r="AG364">
        <v>3</v>
      </c>
      <c r="AH364" t="s">
        <v>491</v>
      </c>
      <c r="AJ364" t="s">
        <v>82</v>
      </c>
      <c r="AK364" t="s">
        <v>194</v>
      </c>
      <c r="AM364">
        <v>2448</v>
      </c>
      <c r="AN364">
        <v>526</v>
      </c>
    </row>
    <row r="365" spans="2:40" x14ac:dyDescent="0.25">
      <c r="B365" t="s">
        <v>468</v>
      </c>
      <c r="F365" t="s">
        <v>469</v>
      </c>
      <c r="AC365" t="s">
        <v>530</v>
      </c>
      <c r="AD365" t="s">
        <v>529</v>
      </c>
      <c r="AE365">
        <v>25</v>
      </c>
      <c r="AF365">
        <v>14</v>
      </c>
      <c r="AH365" t="s">
        <v>494</v>
      </c>
      <c r="AJ365" t="s">
        <v>86</v>
      </c>
      <c r="AK365" t="s">
        <v>201</v>
      </c>
      <c r="AM365">
        <v>1439</v>
      </c>
      <c r="AN365">
        <v>2446</v>
      </c>
    </row>
    <row r="366" spans="2:40" x14ac:dyDescent="0.25">
      <c r="B366" t="s">
        <v>468</v>
      </c>
      <c r="F366" t="s">
        <v>469</v>
      </c>
      <c r="AC366" t="s">
        <v>530</v>
      </c>
      <c r="AD366" t="s">
        <v>529</v>
      </c>
      <c r="AE366">
        <v>25</v>
      </c>
      <c r="AF366">
        <v>15</v>
      </c>
      <c r="AG366">
        <v>3</v>
      </c>
      <c r="AH366" t="s">
        <v>491</v>
      </c>
      <c r="AJ366" t="s">
        <v>82</v>
      </c>
      <c r="AK366" t="s">
        <v>194</v>
      </c>
      <c r="AM366">
        <v>1486</v>
      </c>
      <c r="AN366">
        <v>1039</v>
      </c>
    </row>
    <row r="367" spans="2:40" x14ac:dyDescent="0.25">
      <c r="B367" t="s">
        <v>468</v>
      </c>
      <c r="F367" t="s">
        <v>469</v>
      </c>
      <c r="AC367" t="s">
        <v>530</v>
      </c>
      <c r="AD367" t="s">
        <v>529</v>
      </c>
      <c r="AE367">
        <v>25</v>
      </c>
      <c r="AF367">
        <v>16</v>
      </c>
      <c r="AH367" t="s">
        <v>494</v>
      </c>
      <c r="AJ367" t="s">
        <v>86</v>
      </c>
      <c r="AK367" t="s">
        <v>201</v>
      </c>
      <c r="AM367">
        <v>3253</v>
      </c>
      <c r="AN367">
        <v>369</v>
      </c>
    </row>
    <row r="368" spans="2:40" x14ac:dyDescent="0.25">
      <c r="B368" t="s">
        <v>468</v>
      </c>
      <c r="F368" t="s">
        <v>469</v>
      </c>
      <c r="AC368" t="s">
        <v>530</v>
      </c>
      <c r="AD368" t="s">
        <v>529</v>
      </c>
      <c r="AE368">
        <v>25</v>
      </c>
      <c r="AF368">
        <v>17</v>
      </c>
      <c r="AH368" t="s">
        <v>494</v>
      </c>
      <c r="AJ368" t="s">
        <v>86</v>
      </c>
      <c r="AK368" t="s">
        <v>201</v>
      </c>
      <c r="AM368">
        <v>299</v>
      </c>
      <c r="AN368">
        <v>2589</v>
      </c>
    </row>
    <row r="369" spans="2:40" x14ac:dyDescent="0.25">
      <c r="B369" t="s">
        <v>468</v>
      </c>
      <c r="F369" t="s">
        <v>469</v>
      </c>
      <c r="AC369" t="s">
        <v>530</v>
      </c>
      <c r="AD369" t="s">
        <v>529</v>
      </c>
      <c r="AE369">
        <v>25</v>
      </c>
      <c r="AF369">
        <v>18</v>
      </c>
      <c r="AG369">
        <v>3</v>
      </c>
      <c r="AH369" t="s">
        <v>491</v>
      </c>
      <c r="AJ369" t="s">
        <v>82</v>
      </c>
      <c r="AK369" t="s">
        <v>194</v>
      </c>
      <c r="AM369">
        <v>3472</v>
      </c>
      <c r="AN369">
        <v>1068</v>
      </c>
    </row>
    <row r="370" spans="2:40" x14ac:dyDescent="0.25">
      <c r="B370" t="s">
        <v>468</v>
      </c>
      <c r="F370" t="s">
        <v>469</v>
      </c>
      <c r="AC370" t="s">
        <v>530</v>
      </c>
      <c r="AD370" t="s">
        <v>529</v>
      </c>
      <c r="AE370">
        <v>25</v>
      </c>
      <c r="AF370">
        <v>19</v>
      </c>
      <c r="AG370">
        <v>3</v>
      </c>
      <c r="AH370" t="s">
        <v>491</v>
      </c>
      <c r="AJ370" t="s">
        <v>82</v>
      </c>
      <c r="AK370" t="s">
        <v>194</v>
      </c>
      <c r="AM370">
        <v>1617</v>
      </c>
      <c r="AN370">
        <v>427</v>
      </c>
    </row>
    <row r="371" spans="2:40" x14ac:dyDescent="0.25">
      <c r="B371" t="s">
        <v>468</v>
      </c>
      <c r="F371" t="s">
        <v>469</v>
      </c>
      <c r="AC371" t="s">
        <v>530</v>
      </c>
      <c r="AD371" t="s">
        <v>529</v>
      </c>
      <c r="AE371">
        <v>25</v>
      </c>
      <c r="AF371">
        <v>20</v>
      </c>
      <c r="AG371">
        <v>3</v>
      </c>
      <c r="AH371" t="s">
        <v>491</v>
      </c>
      <c r="AJ371" t="s">
        <v>82</v>
      </c>
      <c r="AK371" t="s">
        <v>194</v>
      </c>
      <c r="AM371">
        <v>677</v>
      </c>
      <c r="AN371">
        <v>494</v>
      </c>
    </row>
    <row r="372" spans="2:40" x14ac:dyDescent="0.25">
      <c r="B372" t="s">
        <v>468</v>
      </c>
      <c r="F372" t="s">
        <v>469</v>
      </c>
      <c r="AC372" t="s">
        <v>530</v>
      </c>
      <c r="AD372" t="s">
        <v>529</v>
      </c>
      <c r="AE372">
        <v>25</v>
      </c>
      <c r="AF372">
        <v>21</v>
      </c>
      <c r="AG372">
        <v>3</v>
      </c>
      <c r="AH372" t="s">
        <v>491</v>
      </c>
      <c r="AJ372" t="s">
        <v>82</v>
      </c>
      <c r="AK372" t="s">
        <v>194</v>
      </c>
      <c r="AM372">
        <v>2553</v>
      </c>
      <c r="AN372">
        <v>139</v>
      </c>
    </row>
    <row r="373" spans="2:40" x14ac:dyDescent="0.25">
      <c r="B373" t="s">
        <v>468</v>
      </c>
      <c r="F373" t="s">
        <v>469</v>
      </c>
      <c r="AC373" t="s">
        <v>530</v>
      </c>
      <c r="AD373" t="s">
        <v>529</v>
      </c>
      <c r="AE373">
        <v>25</v>
      </c>
      <c r="AF373">
        <v>22</v>
      </c>
      <c r="AG373">
        <v>3</v>
      </c>
      <c r="AH373" t="s">
        <v>491</v>
      </c>
      <c r="AJ373" t="s">
        <v>82</v>
      </c>
      <c r="AK373" t="s">
        <v>194</v>
      </c>
      <c r="AM373">
        <v>3486</v>
      </c>
      <c r="AN373">
        <v>2013</v>
      </c>
    </row>
    <row r="374" spans="2:40" x14ac:dyDescent="0.25">
      <c r="B374" t="s">
        <v>468</v>
      </c>
      <c r="F374" t="s">
        <v>469</v>
      </c>
      <c r="AC374" t="s">
        <v>530</v>
      </c>
      <c r="AD374" t="s">
        <v>529</v>
      </c>
      <c r="AE374">
        <v>25</v>
      </c>
      <c r="AF374">
        <v>23</v>
      </c>
      <c r="AG374">
        <v>3</v>
      </c>
      <c r="AH374" t="s">
        <v>491</v>
      </c>
      <c r="AJ374" t="s">
        <v>82</v>
      </c>
      <c r="AK374" t="s">
        <v>194</v>
      </c>
      <c r="AM374">
        <v>655</v>
      </c>
      <c r="AN374">
        <v>94</v>
      </c>
    </row>
    <row r="375" spans="2:40" x14ac:dyDescent="0.25">
      <c r="B375" t="s">
        <v>468</v>
      </c>
      <c r="F375" t="s">
        <v>469</v>
      </c>
      <c r="AC375" t="s">
        <v>530</v>
      </c>
      <c r="AD375" t="s">
        <v>529</v>
      </c>
      <c r="AE375">
        <v>25</v>
      </c>
      <c r="AF375">
        <v>24</v>
      </c>
      <c r="AH375" t="s">
        <v>498</v>
      </c>
      <c r="AJ375" t="s">
        <v>91</v>
      </c>
      <c r="AK375" t="s">
        <v>203</v>
      </c>
      <c r="AM375">
        <v>2354</v>
      </c>
      <c r="AN375">
        <v>1725</v>
      </c>
    </row>
    <row r="376" spans="2:40" x14ac:dyDescent="0.25">
      <c r="B376" t="s">
        <v>468</v>
      </c>
      <c r="F376" t="s">
        <v>469</v>
      </c>
      <c r="AC376" t="s">
        <v>530</v>
      </c>
      <c r="AD376" t="s">
        <v>529</v>
      </c>
      <c r="AE376">
        <v>25</v>
      </c>
      <c r="AF376">
        <v>25</v>
      </c>
      <c r="AG376">
        <v>3</v>
      </c>
      <c r="AH376" t="s">
        <v>492</v>
      </c>
      <c r="AJ376" t="s">
        <v>84</v>
      </c>
      <c r="AK376" t="s">
        <v>194</v>
      </c>
      <c r="AM376">
        <v>2039</v>
      </c>
      <c r="AN376">
        <v>814</v>
      </c>
    </row>
    <row r="377" spans="2:40" x14ac:dyDescent="0.25">
      <c r="B377" t="s">
        <v>468</v>
      </c>
      <c r="F377" t="s">
        <v>469</v>
      </c>
      <c r="AC377" t="s">
        <v>532</v>
      </c>
      <c r="AD377" t="s">
        <v>531</v>
      </c>
      <c r="AE377">
        <v>25</v>
      </c>
      <c r="AF377">
        <v>1</v>
      </c>
      <c r="AH377" t="s">
        <v>494</v>
      </c>
      <c r="AJ377" t="s">
        <v>86</v>
      </c>
      <c r="AK377" t="s">
        <v>201</v>
      </c>
      <c r="AM377">
        <v>3485</v>
      </c>
      <c r="AN377">
        <v>740</v>
      </c>
    </row>
    <row r="378" spans="2:40" x14ac:dyDescent="0.25">
      <c r="B378" t="s">
        <v>468</v>
      </c>
      <c r="F378" t="s">
        <v>469</v>
      </c>
      <c r="AC378" t="s">
        <v>532</v>
      </c>
      <c r="AD378" t="s">
        <v>531</v>
      </c>
      <c r="AE378">
        <v>25</v>
      </c>
      <c r="AF378">
        <v>2</v>
      </c>
      <c r="AH378" t="s">
        <v>494</v>
      </c>
      <c r="AJ378" t="s">
        <v>86</v>
      </c>
      <c r="AK378" t="s">
        <v>201</v>
      </c>
      <c r="AM378">
        <v>2159</v>
      </c>
      <c r="AN378">
        <v>2999</v>
      </c>
    </row>
    <row r="379" spans="2:40" x14ac:dyDescent="0.25">
      <c r="B379" t="s">
        <v>468</v>
      </c>
      <c r="F379" t="s">
        <v>469</v>
      </c>
      <c r="AC379" t="s">
        <v>532</v>
      </c>
      <c r="AD379" t="s">
        <v>531</v>
      </c>
      <c r="AE379">
        <v>25</v>
      </c>
      <c r="AF379">
        <v>3</v>
      </c>
      <c r="AG379">
        <v>3</v>
      </c>
      <c r="AH379" t="s">
        <v>491</v>
      </c>
      <c r="AJ379" t="s">
        <v>82</v>
      </c>
      <c r="AK379" t="s">
        <v>194</v>
      </c>
      <c r="AM379">
        <v>1048</v>
      </c>
      <c r="AN379">
        <v>1985</v>
      </c>
    </row>
    <row r="380" spans="2:40" x14ac:dyDescent="0.25">
      <c r="B380" t="s">
        <v>468</v>
      </c>
      <c r="F380" t="s">
        <v>469</v>
      </c>
      <c r="AC380" t="s">
        <v>532</v>
      </c>
      <c r="AD380" t="s">
        <v>531</v>
      </c>
      <c r="AE380">
        <v>25</v>
      </c>
      <c r="AF380">
        <v>4</v>
      </c>
      <c r="AG380">
        <v>3</v>
      </c>
      <c r="AH380" t="s">
        <v>491</v>
      </c>
      <c r="AJ380" t="s">
        <v>82</v>
      </c>
      <c r="AK380" t="s">
        <v>194</v>
      </c>
      <c r="AM380">
        <v>1212</v>
      </c>
      <c r="AN380">
        <v>1064</v>
      </c>
    </row>
    <row r="381" spans="2:40" x14ac:dyDescent="0.25">
      <c r="B381" t="s">
        <v>468</v>
      </c>
      <c r="F381" t="s">
        <v>469</v>
      </c>
      <c r="AC381" t="s">
        <v>532</v>
      </c>
      <c r="AD381" t="s">
        <v>531</v>
      </c>
      <c r="AE381">
        <v>25</v>
      </c>
      <c r="AF381">
        <v>5</v>
      </c>
      <c r="AH381" t="s">
        <v>498</v>
      </c>
      <c r="AJ381" t="s">
        <v>91</v>
      </c>
      <c r="AK381" t="s">
        <v>203</v>
      </c>
      <c r="AM381">
        <v>2365</v>
      </c>
      <c r="AN381">
        <v>2695</v>
      </c>
    </row>
    <row r="382" spans="2:40" x14ac:dyDescent="0.25">
      <c r="B382" t="s">
        <v>468</v>
      </c>
      <c r="F382" t="s">
        <v>469</v>
      </c>
      <c r="AC382" t="s">
        <v>532</v>
      </c>
      <c r="AD382" t="s">
        <v>531</v>
      </c>
      <c r="AE382">
        <v>25</v>
      </c>
      <c r="AF382">
        <v>6</v>
      </c>
      <c r="AH382" t="s">
        <v>494</v>
      </c>
      <c r="AJ382" t="s">
        <v>86</v>
      </c>
      <c r="AK382" t="s">
        <v>201</v>
      </c>
      <c r="AM382">
        <v>374</v>
      </c>
      <c r="AN382">
        <v>2729</v>
      </c>
    </row>
    <row r="383" spans="2:40" x14ac:dyDescent="0.25">
      <c r="B383" t="s">
        <v>468</v>
      </c>
      <c r="F383" t="s">
        <v>469</v>
      </c>
      <c r="AC383" t="s">
        <v>532</v>
      </c>
      <c r="AD383" t="s">
        <v>531</v>
      </c>
      <c r="AE383">
        <v>25</v>
      </c>
      <c r="AF383">
        <v>7</v>
      </c>
      <c r="AH383" t="s">
        <v>494</v>
      </c>
      <c r="AJ383" t="s">
        <v>86</v>
      </c>
      <c r="AK383" t="s">
        <v>201</v>
      </c>
      <c r="AM383">
        <v>2867</v>
      </c>
      <c r="AN383">
        <v>2083</v>
      </c>
    </row>
    <row r="384" spans="2:40" x14ac:dyDescent="0.25">
      <c r="B384" t="s">
        <v>468</v>
      </c>
      <c r="F384" t="s">
        <v>469</v>
      </c>
      <c r="AC384" t="s">
        <v>532</v>
      </c>
      <c r="AD384" t="s">
        <v>531</v>
      </c>
      <c r="AE384">
        <v>25</v>
      </c>
      <c r="AF384">
        <v>8</v>
      </c>
      <c r="AH384" t="s">
        <v>493</v>
      </c>
      <c r="AJ384" t="s">
        <v>85</v>
      </c>
      <c r="AK384" t="s">
        <v>191</v>
      </c>
      <c r="AM384">
        <v>3181</v>
      </c>
      <c r="AN384">
        <v>2234</v>
      </c>
    </row>
    <row r="385" spans="2:40" x14ac:dyDescent="0.25">
      <c r="B385" t="s">
        <v>468</v>
      </c>
      <c r="F385" t="s">
        <v>469</v>
      </c>
      <c r="AC385" t="s">
        <v>532</v>
      </c>
      <c r="AD385" t="s">
        <v>531</v>
      </c>
      <c r="AE385">
        <v>25</v>
      </c>
      <c r="AF385">
        <v>9</v>
      </c>
      <c r="AG385">
        <v>3</v>
      </c>
      <c r="AH385" t="s">
        <v>491</v>
      </c>
      <c r="AJ385" t="s">
        <v>82</v>
      </c>
      <c r="AK385" t="s">
        <v>194</v>
      </c>
      <c r="AM385">
        <v>3745</v>
      </c>
      <c r="AN385">
        <v>2838</v>
      </c>
    </row>
    <row r="386" spans="2:40" x14ac:dyDescent="0.25">
      <c r="B386" t="s">
        <v>468</v>
      </c>
      <c r="F386" t="s">
        <v>469</v>
      </c>
      <c r="AC386" t="s">
        <v>532</v>
      </c>
      <c r="AD386" t="s">
        <v>531</v>
      </c>
      <c r="AE386">
        <v>25</v>
      </c>
      <c r="AF386">
        <v>10</v>
      </c>
      <c r="AH386" t="s">
        <v>494</v>
      </c>
      <c r="AJ386" t="s">
        <v>86</v>
      </c>
      <c r="AK386" t="s">
        <v>201</v>
      </c>
      <c r="AM386">
        <v>2913</v>
      </c>
      <c r="AN386">
        <v>2523</v>
      </c>
    </row>
    <row r="387" spans="2:40" x14ac:dyDescent="0.25">
      <c r="B387" t="s">
        <v>468</v>
      </c>
      <c r="F387" t="s">
        <v>469</v>
      </c>
      <c r="AC387" t="s">
        <v>532</v>
      </c>
      <c r="AD387" t="s">
        <v>531</v>
      </c>
      <c r="AE387">
        <v>25</v>
      </c>
      <c r="AF387">
        <v>11</v>
      </c>
      <c r="AH387" t="s">
        <v>494</v>
      </c>
      <c r="AJ387" t="s">
        <v>86</v>
      </c>
      <c r="AK387" t="s">
        <v>201</v>
      </c>
      <c r="AM387">
        <v>2600</v>
      </c>
      <c r="AN387">
        <v>1170</v>
      </c>
    </row>
    <row r="388" spans="2:40" x14ac:dyDescent="0.25">
      <c r="B388" t="s">
        <v>468</v>
      </c>
      <c r="F388" t="s">
        <v>469</v>
      </c>
      <c r="AC388" t="s">
        <v>532</v>
      </c>
      <c r="AD388" t="s">
        <v>531</v>
      </c>
      <c r="AE388">
        <v>25</v>
      </c>
      <c r="AF388">
        <v>12</v>
      </c>
      <c r="AH388" t="s">
        <v>494</v>
      </c>
      <c r="AJ388" t="s">
        <v>86</v>
      </c>
      <c r="AK388" t="s">
        <v>201</v>
      </c>
      <c r="AM388">
        <v>2748</v>
      </c>
      <c r="AN388">
        <v>925</v>
      </c>
    </row>
    <row r="389" spans="2:40" x14ac:dyDescent="0.25">
      <c r="B389" t="s">
        <v>468</v>
      </c>
      <c r="F389" t="s">
        <v>469</v>
      </c>
      <c r="AC389" t="s">
        <v>532</v>
      </c>
      <c r="AD389" t="s">
        <v>531</v>
      </c>
      <c r="AE389">
        <v>25</v>
      </c>
      <c r="AF389">
        <v>13</v>
      </c>
      <c r="AG389">
        <v>3</v>
      </c>
      <c r="AH389" t="s">
        <v>491</v>
      </c>
      <c r="AJ389" t="s">
        <v>82</v>
      </c>
      <c r="AK389" t="s">
        <v>194</v>
      </c>
      <c r="AM389">
        <v>1782</v>
      </c>
      <c r="AN389">
        <v>2899</v>
      </c>
    </row>
    <row r="390" spans="2:40" x14ac:dyDescent="0.25">
      <c r="B390" t="s">
        <v>468</v>
      </c>
      <c r="F390" t="s">
        <v>469</v>
      </c>
      <c r="AC390" t="s">
        <v>532</v>
      </c>
      <c r="AD390" t="s">
        <v>531</v>
      </c>
      <c r="AE390">
        <v>25</v>
      </c>
      <c r="AF390">
        <v>14</v>
      </c>
      <c r="AH390" t="s">
        <v>494</v>
      </c>
      <c r="AJ390" t="s">
        <v>86</v>
      </c>
      <c r="AK390" t="s">
        <v>201</v>
      </c>
      <c r="AM390">
        <v>3659</v>
      </c>
      <c r="AN390">
        <v>2429</v>
      </c>
    </row>
    <row r="391" spans="2:40" x14ac:dyDescent="0.25">
      <c r="B391" t="s">
        <v>468</v>
      </c>
      <c r="F391" t="s">
        <v>469</v>
      </c>
      <c r="AC391" t="s">
        <v>532</v>
      </c>
      <c r="AD391" t="s">
        <v>531</v>
      </c>
      <c r="AE391">
        <v>25</v>
      </c>
      <c r="AF391">
        <v>15</v>
      </c>
      <c r="AG391">
        <v>3</v>
      </c>
      <c r="AH391" t="s">
        <v>492</v>
      </c>
      <c r="AJ391" t="s">
        <v>84</v>
      </c>
      <c r="AK391" t="s">
        <v>194</v>
      </c>
      <c r="AM391">
        <v>3032</v>
      </c>
      <c r="AN391">
        <v>2892</v>
      </c>
    </row>
    <row r="392" spans="2:40" x14ac:dyDescent="0.25">
      <c r="B392" t="s">
        <v>468</v>
      </c>
      <c r="F392" t="s">
        <v>469</v>
      </c>
      <c r="AC392" t="s">
        <v>532</v>
      </c>
      <c r="AD392" t="s">
        <v>531</v>
      </c>
      <c r="AE392">
        <v>25</v>
      </c>
      <c r="AF392">
        <v>16</v>
      </c>
      <c r="AH392" t="s">
        <v>494</v>
      </c>
      <c r="AJ392" t="s">
        <v>86</v>
      </c>
      <c r="AK392" t="s">
        <v>201</v>
      </c>
      <c r="AM392">
        <v>3974</v>
      </c>
      <c r="AN392">
        <v>1268</v>
      </c>
    </row>
    <row r="393" spans="2:40" x14ac:dyDescent="0.25">
      <c r="B393" t="s">
        <v>468</v>
      </c>
      <c r="F393" t="s">
        <v>469</v>
      </c>
      <c r="AC393" t="s">
        <v>532</v>
      </c>
      <c r="AD393" t="s">
        <v>531</v>
      </c>
      <c r="AE393">
        <v>25</v>
      </c>
      <c r="AF393">
        <v>17</v>
      </c>
      <c r="AH393" t="s">
        <v>494</v>
      </c>
      <c r="AJ393" t="s">
        <v>86</v>
      </c>
      <c r="AK393" t="s">
        <v>201</v>
      </c>
      <c r="AM393">
        <v>2228</v>
      </c>
      <c r="AN393">
        <v>236</v>
      </c>
    </row>
    <row r="394" spans="2:40" x14ac:dyDescent="0.25">
      <c r="B394" t="s">
        <v>468</v>
      </c>
      <c r="F394" t="s">
        <v>469</v>
      </c>
      <c r="AC394" t="s">
        <v>532</v>
      </c>
      <c r="AD394" t="s">
        <v>531</v>
      </c>
      <c r="AE394">
        <v>25</v>
      </c>
      <c r="AF394">
        <v>18</v>
      </c>
      <c r="AG394">
        <v>3</v>
      </c>
      <c r="AH394" t="s">
        <v>491</v>
      </c>
      <c r="AJ394" t="s">
        <v>82</v>
      </c>
      <c r="AK394" t="s">
        <v>194</v>
      </c>
      <c r="AM394">
        <v>1594</v>
      </c>
      <c r="AN394">
        <v>219</v>
      </c>
    </row>
    <row r="395" spans="2:40" x14ac:dyDescent="0.25">
      <c r="B395" t="s">
        <v>468</v>
      </c>
      <c r="F395" t="s">
        <v>469</v>
      </c>
      <c r="AC395" t="s">
        <v>532</v>
      </c>
      <c r="AD395" t="s">
        <v>531</v>
      </c>
      <c r="AE395">
        <v>25</v>
      </c>
      <c r="AF395">
        <v>19</v>
      </c>
      <c r="AH395" t="s">
        <v>494</v>
      </c>
      <c r="AJ395" t="s">
        <v>86</v>
      </c>
      <c r="AK395" t="s">
        <v>201</v>
      </c>
      <c r="AM395">
        <v>2131</v>
      </c>
      <c r="AN395">
        <v>1487</v>
      </c>
    </row>
    <row r="396" spans="2:40" x14ac:dyDescent="0.25">
      <c r="B396" t="s">
        <v>468</v>
      </c>
      <c r="F396" t="s">
        <v>469</v>
      </c>
      <c r="AC396" t="s">
        <v>532</v>
      </c>
      <c r="AD396" t="s">
        <v>531</v>
      </c>
      <c r="AE396">
        <v>25</v>
      </c>
      <c r="AF396">
        <v>20</v>
      </c>
      <c r="AG396">
        <v>3</v>
      </c>
      <c r="AH396" t="s">
        <v>492</v>
      </c>
      <c r="AJ396" t="s">
        <v>84</v>
      </c>
      <c r="AK396" t="s">
        <v>194</v>
      </c>
      <c r="AM396">
        <v>2668</v>
      </c>
      <c r="AN396">
        <v>512</v>
      </c>
    </row>
    <row r="397" spans="2:40" x14ac:dyDescent="0.25">
      <c r="B397" t="s">
        <v>468</v>
      </c>
      <c r="F397" t="s">
        <v>469</v>
      </c>
      <c r="AC397" t="s">
        <v>532</v>
      </c>
      <c r="AD397" t="s">
        <v>531</v>
      </c>
      <c r="AE397">
        <v>25</v>
      </c>
      <c r="AF397">
        <v>21</v>
      </c>
      <c r="AG397">
        <v>3</v>
      </c>
      <c r="AH397" t="s">
        <v>491</v>
      </c>
      <c r="AJ397" t="s">
        <v>82</v>
      </c>
      <c r="AK397" t="s">
        <v>194</v>
      </c>
      <c r="AM397">
        <v>1841</v>
      </c>
      <c r="AN397">
        <v>2526</v>
      </c>
    </row>
    <row r="398" spans="2:40" x14ac:dyDescent="0.25">
      <c r="B398" t="s">
        <v>468</v>
      </c>
      <c r="F398" t="s">
        <v>469</v>
      </c>
      <c r="AC398" t="s">
        <v>532</v>
      </c>
      <c r="AD398" t="s">
        <v>531</v>
      </c>
      <c r="AE398">
        <v>25</v>
      </c>
      <c r="AF398">
        <v>22</v>
      </c>
      <c r="AH398" t="s">
        <v>494</v>
      </c>
      <c r="AJ398" t="s">
        <v>86</v>
      </c>
      <c r="AK398" t="s">
        <v>201</v>
      </c>
      <c r="AM398">
        <v>2574</v>
      </c>
      <c r="AN398">
        <v>1195</v>
      </c>
    </row>
    <row r="399" spans="2:40" x14ac:dyDescent="0.25">
      <c r="B399" t="s">
        <v>468</v>
      </c>
      <c r="F399" t="s">
        <v>469</v>
      </c>
      <c r="AC399" t="s">
        <v>532</v>
      </c>
      <c r="AD399" t="s">
        <v>531</v>
      </c>
      <c r="AE399">
        <v>25</v>
      </c>
      <c r="AF399">
        <v>23</v>
      </c>
      <c r="AH399" t="s">
        <v>494</v>
      </c>
      <c r="AJ399" t="s">
        <v>86</v>
      </c>
      <c r="AK399" t="s">
        <v>201</v>
      </c>
      <c r="AM399">
        <v>735</v>
      </c>
      <c r="AN399">
        <v>2688</v>
      </c>
    </row>
    <row r="400" spans="2:40" x14ac:dyDescent="0.25">
      <c r="B400" t="s">
        <v>468</v>
      </c>
      <c r="F400" t="s">
        <v>469</v>
      </c>
      <c r="AC400" t="s">
        <v>532</v>
      </c>
      <c r="AD400" t="s">
        <v>531</v>
      </c>
      <c r="AE400">
        <v>25</v>
      </c>
      <c r="AF400">
        <v>24</v>
      </c>
      <c r="AH400" t="s">
        <v>494</v>
      </c>
      <c r="AJ400" t="s">
        <v>86</v>
      </c>
      <c r="AK400" t="s">
        <v>201</v>
      </c>
      <c r="AM400">
        <v>3769</v>
      </c>
      <c r="AN400">
        <v>2623</v>
      </c>
    </row>
    <row r="401" spans="2:40" x14ac:dyDescent="0.25">
      <c r="B401" t="s">
        <v>468</v>
      </c>
      <c r="F401" t="s">
        <v>469</v>
      </c>
      <c r="AC401" t="s">
        <v>532</v>
      </c>
      <c r="AD401" t="s">
        <v>531</v>
      </c>
      <c r="AE401">
        <v>25</v>
      </c>
      <c r="AF401">
        <v>25</v>
      </c>
      <c r="AH401" t="s">
        <v>494</v>
      </c>
      <c r="AJ401" t="s">
        <v>86</v>
      </c>
      <c r="AK401" t="s">
        <v>201</v>
      </c>
      <c r="AM401">
        <v>1171</v>
      </c>
      <c r="AN401">
        <v>569</v>
      </c>
    </row>
    <row r="402" spans="2:40" x14ac:dyDescent="0.25">
      <c r="B402" t="s">
        <v>468</v>
      </c>
      <c r="F402" t="s">
        <v>469</v>
      </c>
      <c r="AC402" t="s">
        <v>534</v>
      </c>
      <c r="AD402" t="s">
        <v>533</v>
      </c>
      <c r="AE402">
        <v>25</v>
      </c>
      <c r="AF402">
        <v>1</v>
      </c>
      <c r="AG402">
        <v>3</v>
      </c>
      <c r="AH402" t="s">
        <v>492</v>
      </c>
      <c r="AJ402" t="s">
        <v>84</v>
      </c>
      <c r="AK402" t="s">
        <v>194</v>
      </c>
      <c r="AM402">
        <v>1676</v>
      </c>
      <c r="AN402">
        <v>2235</v>
      </c>
    </row>
    <row r="403" spans="2:40" x14ac:dyDescent="0.25">
      <c r="B403" t="s">
        <v>468</v>
      </c>
      <c r="F403" t="s">
        <v>469</v>
      </c>
      <c r="AC403" t="s">
        <v>534</v>
      </c>
      <c r="AD403" t="s">
        <v>533</v>
      </c>
      <c r="AE403">
        <v>25</v>
      </c>
      <c r="AF403">
        <v>2</v>
      </c>
      <c r="AG403">
        <v>3</v>
      </c>
      <c r="AH403" t="s">
        <v>491</v>
      </c>
      <c r="AJ403" t="s">
        <v>82</v>
      </c>
      <c r="AK403" t="s">
        <v>194</v>
      </c>
      <c r="AM403">
        <v>2870</v>
      </c>
      <c r="AN403">
        <v>158</v>
      </c>
    </row>
    <row r="404" spans="2:40" x14ac:dyDescent="0.25">
      <c r="B404" t="s">
        <v>468</v>
      </c>
      <c r="F404" t="s">
        <v>469</v>
      </c>
      <c r="AC404" t="s">
        <v>534</v>
      </c>
      <c r="AD404" t="s">
        <v>533</v>
      </c>
      <c r="AE404">
        <v>25</v>
      </c>
      <c r="AF404">
        <v>3</v>
      </c>
      <c r="AG404">
        <v>3</v>
      </c>
      <c r="AH404" t="s">
        <v>492</v>
      </c>
      <c r="AJ404" t="s">
        <v>84</v>
      </c>
      <c r="AK404" t="s">
        <v>194</v>
      </c>
      <c r="AM404">
        <v>3360</v>
      </c>
      <c r="AN404">
        <v>38</v>
      </c>
    </row>
    <row r="405" spans="2:40" x14ac:dyDescent="0.25">
      <c r="B405" t="s">
        <v>468</v>
      </c>
      <c r="F405" t="s">
        <v>469</v>
      </c>
      <c r="AC405" t="s">
        <v>534</v>
      </c>
      <c r="AD405" t="s">
        <v>533</v>
      </c>
      <c r="AE405">
        <v>25</v>
      </c>
      <c r="AF405">
        <v>4</v>
      </c>
      <c r="AG405">
        <v>3</v>
      </c>
      <c r="AH405" t="s">
        <v>492</v>
      </c>
      <c r="AJ405" t="s">
        <v>84</v>
      </c>
      <c r="AK405" t="s">
        <v>194</v>
      </c>
      <c r="AM405">
        <v>1885</v>
      </c>
      <c r="AN405">
        <v>2550</v>
      </c>
    </row>
    <row r="406" spans="2:40" x14ac:dyDescent="0.25">
      <c r="B406" t="s">
        <v>468</v>
      </c>
      <c r="F406" t="s">
        <v>469</v>
      </c>
      <c r="AC406" t="s">
        <v>534</v>
      </c>
      <c r="AD406" t="s">
        <v>533</v>
      </c>
      <c r="AE406">
        <v>25</v>
      </c>
      <c r="AF406">
        <v>5</v>
      </c>
      <c r="AH406" t="s">
        <v>494</v>
      </c>
      <c r="AJ406" t="s">
        <v>86</v>
      </c>
      <c r="AK406" t="s">
        <v>201</v>
      </c>
      <c r="AM406">
        <v>940</v>
      </c>
      <c r="AN406">
        <v>2598</v>
      </c>
    </row>
    <row r="407" spans="2:40" x14ac:dyDescent="0.25">
      <c r="B407" t="s">
        <v>468</v>
      </c>
      <c r="F407" t="s">
        <v>469</v>
      </c>
      <c r="AC407" t="s">
        <v>534</v>
      </c>
      <c r="AD407" t="s">
        <v>533</v>
      </c>
      <c r="AE407">
        <v>25</v>
      </c>
      <c r="AF407">
        <v>6</v>
      </c>
      <c r="AG407">
        <v>3</v>
      </c>
      <c r="AH407" t="s">
        <v>492</v>
      </c>
      <c r="AJ407" t="s">
        <v>84</v>
      </c>
      <c r="AK407" t="s">
        <v>194</v>
      </c>
      <c r="AM407">
        <v>460</v>
      </c>
      <c r="AN407">
        <v>236</v>
      </c>
    </row>
    <row r="408" spans="2:40" x14ac:dyDescent="0.25">
      <c r="B408" t="s">
        <v>468</v>
      </c>
      <c r="F408" t="s">
        <v>469</v>
      </c>
      <c r="AC408" t="s">
        <v>534</v>
      </c>
      <c r="AD408" t="s">
        <v>533</v>
      </c>
      <c r="AE408">
        <v>25</v>
      </c>
      <c r="AF408">
        <v>7</v>
      </c>
      <c r="AH408" t="s">
        <v>506</v>
      </c>
      <c r="AJ408" t="s">
        <v>98</v>
      </c>
      <c r="AK408" t="s">
        <v>203</v>
      </c>
      <c r="AM408">
        <v>1354</v>
      </c>
      <c r="AN408">
        <v>1201</v>
      </c>
    </row>
    <row r="409" spans="2:40" x14ac:dyDescent="0.25">
      <c r="B409" t="s">
        <v>468</v>
      </c>
      <c r="F409" t="s">
        <v>469</v>
      </c>
      <c r="AC409" t="s">
        <v>534</v>
      </c>
      <c r="AD409" t="s">
        <v>533</v>
      </c>
      <c r="AE409">
        <v>25</v>
      </c>
      <c r="AF409">
        <v>8</v>
      </c>
      <c r="AH409" t="s">
        <v>494</v>
      </c>
      <c r="AJ409" t="s">
        <v>86</v>
      </c>
      <c r="AK409" t="s">
        <v>201</v>
      </c>
      <c r="AM409">
        <v>1586</v>
      </c>
      <c r="AN409">
        <v>1933</v>
      </c>
    </row>
    <row r="410" spans="2:40" x14ac:dyDescent="0.25">
      <c r="B410" t="s">
        <v>468</v>
      </c>
      <c r="F410" t="s">
        <v>469</v>
      </c>
      <c r="AC410" t="s">
        <v>534</v>
      </c>
      <c r="AD410" t="s">
        <v>533</v>
      </c>
      <c r="AE410">
        <v>25</v>
      </c>
      <c r="AF410">
        <v>9</v>
      </c>
      <c r="AG410">
        <v>3</v>
      </c>
      <c r="AH410" t="s">
        <v>491</v>
      </c>
      <c r="AJ410" t="s">
        <v>82</v>
      </c>
      <c r="AK410" t="s">
        <v>194</v>
      </c>
      <c r="AM410">
        <v>585</v>
      </c>
      <c r="AN410">
        <v>2052</v>
      </c>
    </row>
    <row r="411" spans="2:40" x14ac:dyDescent="0.25">
      <c r="B411" t="s">
        <v>468</v>
      </c>
      <c r="F411" t="s">
        <v>469</v>
      </c>
      <c r="AC411" t="s">
        <v>534</v>
      </c>
      <c r="AD411" t="s">
        <v>533</v>
      </c>
      <c r="AE411">
        <v>25</v>
      </c>
      <c r="AF411">
        <v>10</v>
      </c>
      <c r="AG411">
        <v>3</v>
      </c>
      <c r="AH411" t="s">
        <v>492</v>
      </c>
      <c r="AJ411" t="s">
        <v>84</v>
      </c>
      <c r="AK411" t="s">
        <v>194</v>
      </c>
      <c r="AM411">
        <v>3414</v>
      </c>
      <c r="AN411">
        <v>1346</v>
      </c>
    </row>
    <row r="412" spans="2:40" x14ac:dyDescent="0.25">
      <c r="B412" t="s">
        <v>468</v>
      </c>
      <c r="F412" t="s">
        <v>469</v>
      </c>
      <c r="AC412" t="s">
        <v>534</v>
      </c>
      <c r="AD412" t="s">
        <v>533</v>
      </c>
      <c r="AE412">
        <v>25</v>
      </c>
      <c r="AF412">
        <v>11</v>
      </c>
      <c r="AG412">
        <v>3</v>
      </c>
      <c r="AH412" t="s">
        <v>492</v>
      </c>
      <c r="AJ412" t="s">
        <v>84</v>
      </c>
      <c r="AK412" t="s">
        <v>194</v>
      </c>
      <c r="AM412">
        <v>1030</v>
      </c>
      <c r="AN412">
        <v>348</v>
      </c>
    </row>
    <row r="413" spans="2:40" x14ac:dyDescent="0.25">
      <c r="B413" t="s">
        <v>468</v>
      </c>
      <c r="F413" t="s">
        <v>469</v>
      </c>
      <c r="AC413" t="s">
        <v>534</v>
      </c>
      <c r="AD413" t="s">
        <v>533</v>
      </c>
      <c r="AE413">
        <v>25</v>
      </c>
      <c r="AF413">
        <v>12</v>
      </c>
      <c r="AH413" t="s">
        <v>494</v>
      </c>
      <c r="AJ413" t="s">
        <v>86</v>
      </c>
      <c r="AK413" t="s">
        <v>201</v>
      </c>
      <c r="AM413">
        <v>2557</v>
      </c>
      <c r="AN413">
        <v>2431</v>
      </c>
    </row>
    <row r="414" spans="2:40" x14ac:dyDescent="0.25">
      <c r="B414" t="s">
        <v>468</v>
      </c>
      <c r="F414" t="s">
        <v>469</v>
      </c>
      <c r="AC414" t="s">
        <v>534</v>
      </c>
      <c r="AD414" t="s">
        <v>533</v>
      </c>
      <c r="AE414">
        <v>25</v>
      </c>
      <c r="AF414">
        <v>13</v>
      </c>
      <c r="AG414">
        <v>3</v>
      </c>
      <c r="AH414" t="s">
        <v>492</v>
      </c>
      <c r="AJ414" t="s">
        <v>84</v>
      </c>
      <c r="AK414" t="s">
        <v>194</v>
      </c>
      <c r="AM414">
        <v>1955</v>
      </c>
      <c r="AN414">
        <v>1481</v>
      </c>
    </row>
    <row r="415" spans="2:40" x14ac:dyDescent="0.25">
      <c r="B415" t="s">
        <v>468</v>
      </c>
      <c r="F415" t="s">
        <v>469</v>
      </c>
      <c r="AC415" t="s">
        <v>534</v>
      </c>
      <c r="AD415" t="s">
        <v>533</v>
      </c>
      <c r="AE415">
        <v>25</v>
      </c>
      <c r="AF415">
        <v>14</v>
      </c>
      <c r="AG415">
        <v>3</v>
      </c>
      <c r="AH415" t="s">
        <v>491</v>
      </c>
      <c r="AJ415" t="s">
        <v>82</v>
      </c>
      <c r="AK415" t="s">
        <v>194</v>
      </c>
      <c r="AM415">
        <v>2796</v>
      </c>
      <c r="AN415">
        <v>2154</v>
      </c>
    </row>
    <row r="416" spans="2:40" x14ac:dyDescent="0.25">
      <c r="B416" t="s">
        <v>468</v>
      </c>
      <c r="F416" t="s">
        <v>469</v>
      </c>
      <c r="AC416" t="s">
        <v>534</v>
      </c>
      <c r="AD416" t="s">
        <v>533</v>
      </c>
      <c r="AE416">
        <v>25</v>
      </c>
      <c r="AF416">
        <v>15</v>
      </c>
      <c r="AH416" t="s">
        <v>494</v>
      </c>
      <c r="AJ416" t="s">
        <v>86</v>
      </c>
      <c r="AK416" t="s">
        <v>201</v>
      </c>
      <c r="AM416">
        <v>3509</v>
      </c>
      <c r="AN416">
        <v>2253</v>
      </c>
    </row>
    <row r="417" spans="2:40" x14ac:dyDescent="0.25">
      <c r="B417" t="s">
        <v>468</v>
      </c>
      <c r="F417" t="s">
        <v>469</v>
      </c>
      <c r="AC417" t="s">
        <v>534</v>
      </c>
      <c r="AD417" t="s">
        <v>533</v>
      </c>
      <c r="AE417">
        <v>25</v>
      </c>
      <c r="AF417">
        <v>16</v>
      </c>
      <c r="AH417" t="s">
        <v>498</v>
      </c>
      <c r="AJ417" t="s">
        <v>91</v>
      </c>
      <c r="AK417" t="s">
        <v>203</v>
      </c>
      <c r="AM417">
        <v>3491</v>
      </c>
      <c r="AN417">
        <v>2803</v>
      </c>
    </row>
    <row r="418" spans="2:40" x14ac:dyDescent="0.25">
      <c r="B418" t="s">
        <v>468</v>
      </c>
      <c r="F418" t="s">
        <v>469</v>
      </c>
      <c r="AC418" t="s">
        <v>534</v>
      </c>
      <c r="AD418" t="s">
        <v>533</v>
      </c>
      <c r="AE418">
        <v>25</v>
      </c>
      <c r="AF418">
        <v>17</v>
      </c>
      <c r="AH418" t="s">
        <v>494</v>
      </c>
      <c r="AJ418" t="s">
        <v>86</v>
      </c>
      <c r="AK418" t="s">
        <v>201</v>
      </c>
      <c r="AM418">
        <v>3791</v>
      </c>
      <c r="AN418">
        <v>510</v>
      </c>
    </row>
    <row r="419" spans="2:40" x14ac:dyDescent="0.25">
      <c r="B419" t="s">
        <v>468</v>
      </c>
      <c r="F419" t="s">
        <v>469</v>
      </c>
      <c r="AC419" t="s">
        <v>534</v>
      </c>
      <c r="AD419" t="s">
        <v>533</v>
      </c>
      <c r="AE419">
        <v>25</v>
      </c>
      <c r="AF419">
        <v>18</v>
      </c>
      <c r="AG419">
        <v>3</v>
      </c>
      <c r="AH419" t="s">
        <v>491</v>
      </c>
      <c r="AJ419" t="s">
        <v>82</v>
      </c>
      <c r="AK419" t="s">
        <v>194</v>
      </c>
      <c r="AM419">
        <v>1184</v>
      </c>
      <c r="AN419">
        <v>567</v>
      </c>
    </row>
    <row r="420" spans="2:40" x14ac:dyDescent="0.25">
      <c r="B420" t="s">
        <v>468</v>
      </c>
      <c r="F420" t="s">
        <v>469</v>
      </c>
      <c r="AC420" t="s">
        <v>534</v>
      </c>
      <c r="AD420" t="s">
        <v>533</v>
      </c>
      <c r="AE420">
        <v>25</v>
      </c>
      <c r="AF420">
        <v>19</v>
      </c>
      <c r="AG420">
        <v>3</v>
      </c>
      <c r="AH420" t="s">
        <v>491</v>
      </c>
      <c r="AJ420" t="s">
        <v>82</v>
      </c>
      <c r="AK420" t="s">
        <v>194</v>
      </c>
      <c r="AM420">
        <v>145</v>
      </c>
      <c r="AN420">
        <v>634</v>
      </c>
    </row>
    <row r="421" spans="2:40" x14ac:dyDescent="0.25">
      <c r="B421" t="s">
        <v>468</v>
      </c>
      <c r="F421" t="s">
        <v>469</v>
      </c>
      <c r="AC421" t="s">
        <v>534</v>
      </c>
      <c r="AD421" t="s">
        <v>533</v>
      </c>
      <c r="AE421">
        <v>25</v>
      </c>
      <c r="AF421">
        <v>20</v>
      </c>
      <c r="AH421" t="s">
        <v>494</v>
      </c>
      <c r="AJ421" t="s">
        <v>86</v>
      </c>
      <c r="AK421" t="s">
        <v>201</v>
      </c>
      <c r="AM421">
        <v>1246</v>
      </c>
      <c r="AN421">
        <v>2433</v>
      </c>
    </row>
    <row r="422" spans="2:40" x14ac:dyDescent="0.25">
      <c r="B422" t="s">
        <v>468</v>
      </c>
      <c r="F422" t="s">
        <v>469</v>
      </c>
      <c r="AC422" t="s">
        <v>534</v>
      </c>
      <c r="AD422" t="s">
        <v>533</v>
      </c>
      <c r="AE422">
        <v>25</v>
      </c>
      <c r="AF422">
        <v>21</v>
      </c>
      <c r="AH422" t="s">
        <v>498</v>
      </c>
      <c r="AJ422" t="s">
        <v>91</v>
      </c>
      <c r="AK422" t="s">
        <v>203</v>
      </c>
      <c r="AM422">
        <v>306</v>
      </c>
      <c r="AN422">
        <v>2991</v>
      </c>
    </row>
    <row r="423" spans="2:40" x14ac:dyDescent="0.25">
      <c r="B423" t="s">
        <v>468</v>
      </c>
      <c r="F423" t="s">
        <v>469</v>
      </c>
      <c r="AC423" t="s">
        <v>534</v>
      </c>
      <c r="AD423" t="s">
        <v>533</v>
      </c>
      <c r="AE423">
        <v>25</v>
      </c>
      <c r="AF423">
        <v>22</v>
      </c>
      <c r="AG423">
        <v>3</v>
      </c>
      <c r="AH423" t="s">
        <v>492</v>
      </c>
      <c r="AJ423" t="s">
        <v>84</v>
      </c>
      <c r="AK423" t="s">
        <v>194</v>
      </c>
      <c r="AM423">
        <v>557</v>
      </c>
      <c r="AN423">
        <v>2504</v>
      </c>
    </row>
    <row r="424" spans="2:40" x14ac:dyDescent="0.25">
      <c r="B424" t="s">
        <v>468</v>
      </c>
      <c r="F424" t="s">
        <v>469</v>
      </c>
      <c r="AC424" t="s">
        <v>534</v>
      </c>
      <c r="AD424" t="s">
        <v>533</v>
      </c>
      <c r="AE424">
        <v>25</v>
      </c>
      <c r="AF424">
        <v>23</v>
      </c>
      <c r="AG424">
        <v>3</v>
      </c>
      <c r="AH424" t="s">
        <v>492</v>
      </c>
      <c r="AJ424" t="s">
        <v>84</v>
      </c>
      <c r="AK424" t="s">
        <v>194</v>
      </c>
      <c r="AM424">
        <v>1312</v>
      </c>
      <c r="AN424">
        <v>2476</v>
      </c>
    </row>
    <row r="425" spans="2:40" x14ac:dyDescent="0.25">
      <c r="B425" t="s">
        <v>468</v>
      </c>
      <c r="F425" t="s">
        <v>469</v>
      </c>
      <c r="AC425" t="s">
        <v>534</v>
      </c>
      <c r="AD425" t="s">
        <v>533</v>
      </c>
      <c r="AE425">
        <v>25</v>
      </c>
      <c r="AF425">
        <v>24</v>
      </c>
      <c r="AG425">
        <v>3</v>
      </c>
      <c r="AH425" t="s">
        <v>492</v>
      </c>
      <c r="AJ425" t="s">
        <v>84</v>
      </c>
      <c r="AK425" t="s">
        <v>194</v>
      </c>
      <c r="AM425">
        <v>2913</v>
      </c>
      <c r="AN425">
        <v>710</v>
      </c>
    </row>
    <row r="426" spans="2:40" x14ac:dyDescent="0.25">
      <c r="B426" t="s">
        <v>468</v>
      </c>
      <c r="F426" t="s">
        <v>469</v>
      </c>
      <c r="AC426" t="s">
        <v>534</v>
      </c>
      <c r="AD426" t="s">
        <v>533</v>
      </c>
      <c r="AE426">
        <v>25</v>
      </c>
      <c r="AF426">
        <v>25</v>
      </c>
      <c r="AH426" t="s">
        <v>494</v>
      </c>
      <c r="AJ426" t="s">
        <v>86</v>
      </c>
      <c r="AK426" t="s">
        <v>201</v>
      </c>
      <c r="AM426">
        <v>21</v>
      </c>
      <c r="AN426">
        <v>2873</v>
      </c>
    </row>
    <row r="427" spans="2:40" x14ac:dyDescent="0.25">
      <c r="B427" t="s">
        <v>535</v>
      </c>
      <c r="F427" t="s">
        <v>469</v>
      </c>
      <c r="AC427" t="s">
        <v>537</v>
      </c>
      <c r="AD427" t="s">
        <v>536</v>
      </c>
      <c r="AE427">
        <v>25</v>
      </c>
      <c r="AF427">
        <v>1</v>
      </c>
      <c r="AH427" t="s">
        <v>494</v>
      </c>
      <c r="AJ427" t="s">
        <v>86</v>
      </c>
      <c r="AK427" t="s">
        <v>201</v>
      </c>
      <c r="AM427">
        <v>2758</v>
      </c>
      <c r="AN427">
        <v>673</v>
      </c>
    </row>
    <row r="428" spans="2:40" x14ac:dyDescent="0.25">
      <c r="B428" t="s">
        <v>535</v>
      </c>
      <c r="F428" t="s">
        <v>469</v>
      </c>
      <c r="AC428" t="s">
        <v>537</v>
      </c>
      <c r="AD428" t="s">
        <v>536</v>
      </c>
      <c r="AE428">
        <v>25</v>
      </c>
      <c r="AF428">
        <v>2</v>
      </c>
      <c r="AH428" t="s">
        <v>498</v>
      </c>
      <c r="AJ428" t="s">
        <v>91</v>
      </c>
      <c r="AK428" t="s">
        <v>203</v>
      </c>
      <c r="AM428">
        <v>2578</v>
      </c>
      <c r="AN428">
        <v>1870</v>
      </c>
    </row>
    <row r="429" spans="2:40" x14ac:dyDescent="0.25">
      <c r="B429" t="s">
        <v>535</v>
      </c>
      <c r="F429" t="s">
        <v>469</v>
      </c>
      <c r="AC429" t="s">
        <v>537</v>
      </c>
      <c r="AD429" t="s">
        <v>536</v>
      </c>
      <c r="AE429">
        <v>25</v>
      </c>
      <c r="AF429">
        <v>3</v>
      </c>
      <c r="AH429" t="s">
        <v>494</v>
      </c>
      <c r="AJ429" t="s">
        <v>86</v>
      </c>
      <c r="AK429" t="s">
        <v>201</v>
      </c>
      <c r="AM429">
        <v>1189</v>
      </c>
      <c r="AN429">
        <v>28</v>
      </c>
    </row>
    <row r="430" spans="2:40" x14ac:dyDescent="0.25">
      <c r="B430" t="s">
        <v>535</v>
      </c>
      <c r="F430" t="s">
        <v>469</v>
      </c>
      <c r="AC430" t="s">
        <v>537</v>
      </c>
      <c r="AD430" t="s">
        <v>536</v>
      </c>
      <c r="AE430">
        <v>25</v>
      </c>
      <c r="AF430">
        <v>4</v>
      </c>
      <c r="AH430" t="s">
        <v>494</v>
      </c>
      <c r="AJ430" t="s">
        <v>86</v>
      </c>
      <c r="AK430" t="s">
        <v>201</v>
      </c>
      <c r="AM430">
        <v>2210</v>
      </c>
      <c r="AN430">
        <v>192</v>
      </c>
    </row>
    <row r="431" spans="2:40" x14ac:dyDescent="0.25">
      <c r="B431" t="s">
        <v>535</v>
      </c>
      <c r="F431" t="s">
        <v>469</v>
      </c>
      <c r="AC431" t="s">
        <v>537</v>
      </c>
      <c r="AD431" t="s">
        <v>536</v>
      </c>
      <c r="AE431">
        <v>25</v>
      </c>
      <c r="AF431">
        <v>5</v>
      </c>
      <c r="AG431">
        <v>3</v>
      </c>
      <c r="AH431" t="s">
        <v>492</v>
      </c>
      <c r="AJ431" t="s">
        <v>84</v>
      </c>
      <c r="AK431" t="s">
        <v>194</v>
      </c>
      <c r="AM431">
        <v>3183</v>
      </c>
      <c r="AN431">
        <v>860</v>
      </c>
    </row>
    <row r="432" spans="2:40" x14ac:dyDescent="0.25">
      <c r="B432" t="s">
        <v>535</v>
      </c>
      <c r="F432" t="s">
        <v>469</v>
      </c>
      <c r="AC432" t="s">
        <v>537</v>
      </c>
      <c r="AD432" t="s">
        <v>536</v>
      </c>
      <c r="AE432">
        <v>25</v>
      </c>
      <c r="AF432">
        <v>6</v>
      </c>
      <c r="AG432">
        <v>3</v>
      </c>
      <c r="AH432" t="s">
        <v>491</v>
      </c>
      <c r="AJ432" t="s">
        <v>82</v>
      </c>
      <c r="AK432" t="s">
        <v>194</v>
      </c>
      <c r="AM432">
        <v>3255</v>
      </c>
      <c r="AN432">
        <v>2681</v>
      </c>
    </row>
    <row r="433" spans="2:40" x14ac:dyDescent="0.25">
      <c r="B433" t="s">
        <v>535</v>
      </c>
      <c r="F433" t="s">
        <v>469</v>
      </c>
      <c r="AC433" t="s">
        <v>537</v>
      </c>
      <c r="AD433" t="s">
        <v>536</v>
      </c>
      <c r="AE433">
        <v>25</v>
      </c>
      <c r="AF433">
        <v>7</v>
      </c>
      <c r="AG433">
        <v>3</v>
      </c>
      <c r="AH433" t="s">
        <v>491</v>
      </c>
      <c r="AJ433" t="s">
        <v>82</v>
      </c>
      <c r="AK433" t="s">
        <v>194</v>
      </c>
      <c r="AM433">
        <v>3302</v>
      </c>
      <c r="AN433">
        <v>137</v>
      </c>
    </row>
    <row r="434" spans="2:40" x14ac:dyDescent="0.25">
      <c r="B434" t="s">
        <v>535</v>
      </c>
      <c r="F434" t="s">
        <v>469</v>
      </c>
      <c r="AC434" t="s">
        <v>537</v>
      </c>
      <c r="AD434" t="s">
        <v>536</v>
      </c>
      <c r="AE434">
        <v>25</v>
      </c>
      <c r="AF434">
        <v>8</v>
      </c>
      <c r="AH434" t="s">
        <v>494</v>
      </c>
      <c r="AJ434" t="s">
        <v>86</v>
      </c>
      <c r="AK434" t="s">
        <v>201</v>
      </c>
      <c r="AM434">
        <v>351</v>
      </c>
      <c r="AN434">
        <v>404</v>
      </c>
    </row>
    <row r="435" spans="2:40" x14ac:dyDescent="0.25">
      <c r="B435" t="s">
        <v>535</v>
      </c>
      <c r="F435" t="s">
        <v>469</v>
      </c>
      <c r="AC435" t="s">
        <v>537</v>
      </c>
      <c r="AD435" t="s">
        <v>536</v>
      </c>
      <c r="AE435">
        <v>25</v>
      </c>
      <c r="AF435">
        <v>9</v>
      </c>
      <c r="AG435">
        <v>3</v>
      </c>
      <c r="AH435" t="s">
        <v>491</v>
      </c>
      <c r="AJ435" t="s">
        <v>82</v>
      </c>
      <c r="AK435" t="s">
        <v>194</v>
      </c>
      <c r="AM435">
        <v>1612</v>
      </c>
      <c r="AN435">
        <v>2941</v>
      </c>
    </row>
    <row r="436" spans="2:40" x14ac:dyDescent="0.25">
      <c r="B436" t="s">
        <v>535</v>
      </c>
      <c r="F436" t="s">
        <v>469</v>
      </c>
      <c r="AC436" t="s">
        <v>537</v>
      </c>
      <c r="AD436" t="s">
        <v>536</v>
      </c>
      <c r="AE436">
        <v>25</v>
      </c>
      <c r="AF436">
        <v>10</v>
      </c>
      <c r="AH436" t="s">
        <v>494</v>
      </c>
      <c r="AJ436" t="s">
        <v>86</v>
      </c>
      <c r="AK436" t="s">
        <v>201</v>
      </c>
      <c r="AM436">
        <v>1231</v>
      </c>
      <c r="AN436">
        <v>554</v>
      </c>
    </row>
    <row r="437" spans="2:40" x14ac:dyDescent="0.25">
      <c r="B437" t="s">
        <v>535</v>
      </c>
      <c r="F437" t="s">
        <v>469</v>
      </c>
      <c r="AC437" t="s">
        <v>537</v>
      </c>
      <c r="AD437" t="s">
        <v>536</v>
      </c>
      <c r="AE437">
        <v>25</v>
      </c>
      <c r="AF437">
        <v>11</v>
      </c>
      <c r="AH437" t="s">
        <v>494</v>
      </c>
      <c r="AJ437" t="s">
        <v>86</v>
      </c>
      <c r="AK437" t="s">
        <v>201</v>
      </c>
      <c r="AM437">
        <v>2054</v>
      </c>
      <c r="AN437">
        <v>1937</v>
      </c>
    </row>
    <row r="438" spans="2:40" x14ac:dyDescent="0.25">
      <c r="B438" t="s">
        <v>535</v>
      </c>
      <c r="F438" t="s">
        <v>469</v>
      </c>
      <c r="AC438" t="s">
        <v>537</v>
      </c>
      <c r="AD438" t="s">
        <v>536</v>
      </c>
      <c r="AE438">
        <v>25</v>
      </c>
      <c r="AF438">
        <v>12</v>
      </c>
      <c r="AH438" t="s">
        <v>494</v>
      </c>
      <c r="AJ438" t="s">
        <v>86</v>
      </c>
      <c r="AK438" t="s">
        <v>201</v>
      </c>
      <c r="AM438">
        <v>1828</v>
      </c>
      <c r="AN438">
        <v>1680</v>
      </c>
    </row>
    <row r="439" spans="2:40" x14ac:dyDescent="0.25">
      <c r="B439" t="s">
        <v>535</v>
      </c>
      <c r="F439" t="s">
        <v>469</v>
      </c>
      <c r="AC439" t="s">
        <v>537</v>
      </c>
      <c r="AD439" t="s">
        <v>536</v>
      </c>
      <c r="AE439">
        <v>25</v>
      </c>
      <c r="AF439">
        <v>13</v>
      </c>
      <c r="AG439">
        <v>3</v>
      </c>
      <c r="AH439" t="s">
        <v>491</v>
      </c>
      <c r="AJ439" t="s">
        <v>82</v>
      </c>
      <c r="AK439" t="s">
        <v>194</v>
      </c>
      <c r="AM439">
        <v>3158</v>
      </c>
      <c r="AN439">
        <v>414</v>
      </c>
    </row>
    <row r="440" spans="2:40" x14ac:dyDescent="0.25">
      <c r="B440" t="s">
        <v>535</v>
      </c>
      <c r="F440" t="s">
        <v>469</v>
      </c>
      <c r="AC440" t="s">
        <v>537</v>
      </c>
      <c r="AD440" t="s">
        <v>536</v>
      </c>
      <c r="AE440">
        <v>25</v>
      </c>
      <c r="AF440">
        <v>14</v>
      </c>
      <c r="AG440">
        <v>3</v>
      </c>
      <c r="AH440" t="s">
        <v>492</v>
      </c>
      <c r="AJ440" t="s">
        <v>84</v>
      </c>
      <c r="AK440" t="s">
        <v>194</v>
      </c>
      <c r="AM440">
        <v>1628</v>
      </c>
      <c r="AN440">
        <v>1143</v>
      </c>
    </row>
    <row r="441" spans="2:40" x14ac:dyDescent="0.25">
      <c r="B441" t="s">
        <v>535</v>
      </c>
      <c r="F441" t="s">
        <v>469</v>
      </c>
      <c r="AC441" t="s">
        <v>537</v>
      </c>
      <c r="AD441" t="s">
        <v>536</v>
      </c>
      <c r="AE441">
        <v>25</v>
      </c>
      <c r="AF441">
        <v>15</v>
      </c>
      <c r="AH441" t="s">
        <v>494</v>
      </c>
      <c r="AJ441" t="s">
        <v>86</v>
      </c>
      <c r="AK441" t="s">
        <v>201</v>
      </c>
      <c r="AM441">
        <v>1057</v>
      </c>
      <c r="AN441">
        <v>2774</v>
      </c>
    </row>
    <row r="442" spans="2:40" x14ac:dyDescent="0.25">
      <c r="B442" t="s">
        <v>535</v>
      </c>
      <c r="F442" t="s">
        <v>469</v>
      </c>
      <c r="AC442" t="s">
        <v>537</v>
      </c>
      <c r="AD442" t="s">
        <v>536</v>
      </c>
      <c r="AE442">
        <v>25</v>
      </c>
      <c r="AF442">
        <v>16</v>
      </c>
      <c r="AG442">
        <v>3</v>
      </c>
      <c r="AH442" t="s">
        <v>492</v>
      </c>
      <c r="AJ442" t="s">
        <v>84</v>
      </c>
      <c r="AK442" t="s">
        <v>194</v>
      </c>
      <c r="AM442">
        <v>997</v>
      </c>
      <c r="AN442">
        <v>1804</v>
      </c>
    </row>
    <row r="443" spans="2:40" x14ac:dyDescent="0.25">
      <c r="B443" t="s">
        <v>535</v>
      </c>
      <c r="F443" t="s">
        <v>469</v>
      </c>
      <c r="AC443" t="s">
        <v>537</v>
      </c>
      <c r="AD443" t="s">
        <v>536</v>
      </c>
      <c r="AE443">
        <v>25</v>
      </c>
      <c r="AF443">
        <v>17</v>
      </c>
      <c r="AG443">
        <v>3</v>
      </c>
      <c r="AH443" t="s">
        <v>492</v>
      </c>
      <c r="AJ443" t="s">
        <v>84</v>
      </c>
      <c r="AK443" t="s">
        <v>194</v>
      </c>
      <c r="AM443">
        <v>3257</v>
      </c>
      <c r="AN443">
        <v>1417</v>
      </c>
    </row>
    <row r="444" spans="2:40" x14ac:dyDescent="0.25">
      <c r="B444" t="s">
        <v>535</v>
      </c>
      <c r="F444" t="s">
        <v>469</v>
      </c>
      <c r="AC444" t="s">
        <v>537</v>
      </c>
      <c r="AD444" t="s">
        <v>536</v>
      </c>
      <c r="AE444">
        <v>25</v>
      </c>
      <c r="AF444">
        <v>18</v>
      </c>
      <c r="AH444" t="s">
        <v>494</v>
      </c>
      <c r="AJ444" t="s">
        <v>86</v>
      </c>
      <c r="AK444" t="s">
        <v>201</v>
      </c>
      <c r="AM444">
        <v>1507</v>
      </c>
      <c r="AN444">
        <v>156</v>
      </c>
    </row>
    <row r="445" spans="2:40" x14ac:dyDescent="0.25">
      <c r="B445" t="s">
        <v>535</v>
      </c>
      <c r="F445" t="s">
        <v>469</v>
      </c>
      <c r="AC445" t="s">
        <v>537</v>
      </c>
      <c r="AD445" t="s">
        <v>536</v>
      </c>
      <c r="AE445">
        <v>25</v>
      </c>
      <c r="AF445">
        <v>19</v>
      </c>
      <c r="AH445" t="s">
        <v>494</v>
      </c>
      <c r="AJ445" t="s">
        <v>86</v>
      </c>
      <c r="AK445" t="s">
        <v>201</v>
      </c>
      <c r="AM445">
        <v>1338</v>
      </c>
      <c r="AN445">
        <v>158</v>
      </c>
    </row>
    <row r="446" spans="2:40" x14ac:dyDescent="0.25">
      <c r="B446" t="s">
        <v>535</v>
      </c>
      <c r="F446" t="s">
        <v>469</v>
      </c>
      <c r="AC446" t="s">
        <v>537</v>
      </c>
      <c r="AD446" t="s">
        <v>536</v>
      </c>
      <c r="AE446">
        <v>25</v>
      </c>
      <c r="AF446">
        <v>20</v>
      </c>
      <c r="AG446">
        <v>3</v>
      </c>
      <c r="AH446" t="s">
        <v>491</v>
      </c>
      <c r="AJ446" t="s">
        <v>82</v>
      </c>
      <c r="AK446" t="s">
        <v>194</v>
      </c>
      <c r="AM446">
        <v>1529</v>
      </c>
      <c r="AN446">
        <v>2388</v>
      </c>
    </row>
    <row r="447" spans="2:40" x14ac:dyDescent="0.25">
      <c r="B447" t="s">
        <v>535</v>
      </c>
      <c r="F447" t="s">
        <v>469</v>
      </c>
      <c r="AC447" t="s">
        <v>537</v>
      </c>
      <c r="AD447" t="s">
        <v>536</v>
      </c>
      <c r="AE447">
        <v>25</v>
      </c>
      <c r="AF447">
        <v>21</v>
      </c>
      <c r="AH447" t="s">
        <v>494</v>
      </c>
      <c r="AJ447" t="s">
        <v>86</v>
      </c>
      <c r="AK447" t="s">
        <v>201</v>
      </c>
      <c r="AM447">
        <v>246</v>
      </c>
      <c r="AN447">
        <v>2267</v>
      </c>
    </row>
    <row r="448" spans="2:40" x14ac:dyDescent="0.25">
      <c r="B448" t="s">
        <v>535</v>
      </c>
      <c r="F448" t="s">
        <v>469</v>
      </c>
      <c r="AC448" t="s">
        <v>537</v>
      </c>
      <c r="AD448" t="s">
        <v>536</v>
      </c>
      <c r="AE448">
        <v>25</v>
      </c>
      <c r="AF448">
        <v>22</v>
      </c>
      <c r="AG448">
        <v>3</v>
      </c>
      <c r="AH448" t="s">
        <v>491</v>
      </c>
      <c r="AJ448" t="s">
        <v>82</v>
      </c>
      <c r="AK448" t="s">
        <v>194</v>
      </c>
      <c r="AM448">
        <v>2880</v>
      </c>
      <c r="AN448">
        <v>610</v>
      </c>
    </row>
    <row r="449" spans="2:40" x14ac:dyDescent="0.25">
      <c r="B449" t="s">
        <v>535</v>
      </c>
      <c r="F449" t="s">
        <v>469</v>
      </c>
      <c r="AC449" t="s">
        <v>537</v>
      </c>
      <c r="AD449" t="s">
        <v>536</v>
      </c>
      <c r="AE449">
        <v>25</v>
      </c>
      <c r="AF449">
        <v>23</v>
      </c>
      <c r="AG449">
        <v>3</v>
      </c>
      <c r="AH449" t="s">
        <v>491</v>
      </c>
      <c r="AJ449" t="s">
        <v>82</v>
      </c>
      <c r="AK449" t="s">
        <v>194</v>
      </c>
      <c r="AM449">
        <v>1520</v>
      </c>
      <c r="AN449">
        <v>2783</v>
      </c>
    </row>
    <row r="450" spans="2:40" x14ac:dyDescent="0.25">
      <c r="B450" t="s">
        <v>535</v>
      </c>
      <c r="F450" t="s">
        <v>469</v>
      </c>
      <c r="AC450" t="s">
        <v>537</v>
      </c>
      <c r="AD450" t="s">
        <v>536</v>
      </c>
      <c r="AE450">
        <v>25</v>
      </c>
      <c r="AF450">
        <v>24</v>
      </c>
      <c r="AG450">
        <v>3</v>
      </c>
      <c r="AH450" t="s">
        <v>491</v>
      </c>
      <c r="AJ450" t="s">
        <v>82</v>
      </c>
      <c r="AK450" t="s">
        <v>194</v>
      </c>
      <c r="AM450">
        <v>3341</v>
      </c>
      <c r="AN450">
        <v>2182</v>
      </c>
    </row>
    <row r="451" spans="2:40" x14ac:dyDescent="0.25">
      <c r="B451" t="s">
        <v>535</v>
      </c>
      <c r="F451" t="s">
        <v>469</v>
      </c>
      <c r="AC451" t="s">
        <v>537</v>
      </c>
      <c r="AD451" t="s">
        <v>536</v>
      </c>
      <c r="AE451">
        <v>25</v>
      </c>
      <c r="AF451">
        <v>25</v>
      </c>
      <c r="AH451" t="s">
        <v>494</v>
      </c>
      <c r="AJ451" t="s">
        <v>86</v>
      </c>
      <c r="AK451" t="s">
        <v>201</v>
      </c>
      <c r="AM451">
        <v>3728</v>
      </c>
      <c r="AN451">
        <v>2810</v>
      </c>
    </row>
    <row r="452" spans="2:40" x14ac:dyDescent="0.25">
      <c r="B452" t="s">
        <v>535</v>
      </c>
      <c r="F452" t="s">
        <v>469</v>
      </c>
      <c r="AC452" t="s">
        <v>539</v>
      </c>
      <c r="AD452" t="s">
        <v>538</v>
      </c>
      <c r="AE452">
        <v>25</v>
      </c>
      <c r="AF452">
        <v>1</v>
      </c>
      <c r="AG452">
        <v>3</v>
      </c>
      <c r="AH452" t="s">
        <v>491</v>
      </c>
      <c r="AJ452" t="s">
        <v>82</v>
      </c>
      <c r="AK452" t="s">
        <v>194</v>
      </c>
      <c r="AM452">
        <v>3239</v>
      </c>
      <c r="AN452">
        <v>2708</v>
      </c>
    </row>
    <row r="453" spans="2:40" x14ac:dyDescent="0.25">
      <c r="B453" t="s">
        <v>535</v>
      </c>
      <c r="F453" t="s">
        <v>469</v>
      </c>
      <c r="AC453" t="s">
        <v>539</v>
      </c>
      <c r="AD453" t="s">
        <v>538</v>
      </c>
      <c r="AE453">
        <v>25</v>
      </c>
      <c r="AF453">
        <v>2</v>
      </c>
      <c r="AH453" t="s">
        <v>498</v>
      </c>
      <c r="AJ453" t="s">
        <v>91</v>
      </c>
      <c r="AK453" t="s">
        <v>203</v>
      </c>
      <c r="AM453">
        <v>2497</v>
      </c>
      <c r="AN453">
        <v>2920</v>
      </c>
    </row>
    <row r="454" spans="2:40" x14ac:dyDescent="0.25">
      <c r="B454" t="s">
        <v>535</v>
      </c>
      <c r="F454" t="s">
        <v>469</v>
      </c>
      <c r="AC454" t="s">
        <v>539</v>
      </c>
      <c r="AD454" t="s">
        <v>538</v>
      </c>
      <c r="AE454">
        <v>25</v>
      </c>
      <c r="AF454">
        <v>3</v>
      </c>
      <c r="AH454" t="s">
        <v>494</v>
      </c>
      <c r="AJ454" t="s">
        <v>86</v>
      </c>
      <c r="AK454" t="s">
        <v>201</v>
      </c>
      <c r="AM454">
        <v>3618</v>
      </c>
      <c r="AN454">
        <v>1345</v>
      </c>
    </row>
    <row r="455" spans="2:40" x14ac:dyDescent="0.25">
      <c r="B455" t="s">
        <v>535</v>
      </c>
      <c r="F455" t="s">
        <v>469</v>
      </c>
      <c r="AC455" t="s">
        <v>539</v>
      </c>
      <c r="AD455" t="s">
        <v>538</v>
      </c>
      <c r="AE455">
        <v>25</v>
      </c>
      <c r="AF455">
        <v>4</v>
      </c>
      <c r="AH455" t="s">
        <v>494</v>
      </c>
      <c r="AJ455" t="s">
        <v>86</v>
      </c>
      <c r="AK455" t="s">
        <v>201</v>
      </c>
      <c r="AM455">
        <v>2354</v>
      </c>
      <c r="AN455">
        <v>57</v>
      </c>
    </row>
    <row r="456" spans="2:40" x14ac:dyDescent="0.25">
      <c r="B456" t="s">
        <v>535</v>
      </c>
      <c r="F456" t="s">
        <v>469</v>
      </c>
      <c r="AC456" t="s">
        <v>539</v>
      </c>
      <c r="AD456" t="s">
        <v>538</v>
      </c>
      <c r="AE456">
        <v>25</v>
      </c>
      <c r="AF456">
        <v>5</v>
      </c>
      <c r="AG456">
        <v>3</v>
      </c>
      <c r="AH456" t="s">
        <v>491</v>
      </c>
      <c r="AJ456" t="s">
        <v>82</v>
      </c>
      <c r="AK456" t="s">
        <v>194</v>
      </c>
      <c r="AM456">
        <v>967</v>
      </c>
      <c r="AN456">
        <v>837</v>
      </c>
    </row>
    <row r="457" spans="2:40" x14ac:dyDescent="0.25">
      <c r="B457" t="s">
        <v>535</v>
      </c>
      <c r="F457" t="s">
        <v>469</v>
      </c>
      <c r="AC457" t="s">
        <v>539</v>
      </c>
      <c r="AD457" t="s">
        <v>538</v>
      </c>
      <c r="AE457">
        <v>25</v>
      </c>
      <c r="AF457">
        <v>6</v>
      </c>
      <c r="AH457" t="s">
        <v>494</v>
      </c>
      <c r="AJ457" t="s">
        <v>86</v>
      </c>
      <c r="AK457" t="s">
        <v>201</v>
      </c>
      <c r="AM457">
        <v>412</v>
      </c>
      <c r="AN457">
        <v>1773</v>
      </c>
    </row>
    <row r="458" spans="2:40" x14ac:dyDescent="0.25">
      <c r="B458" t="s">
        <v>535</v>
      </c>
      <c r="F458" t="s">
        <v>469</v>
      </c>
      <c r="AC458" t="s">
        <v>539</v>
      </c>
      <c r="AD458" t="s">
        <v>538</v>
      </c>
      <c r="AE458">
        <v>25</v>
      </c>
      <c r="AF458">
        <v>7</v>
      </c>
      <c r="AG458">
        <v>3</v>
      </c>
      <c r="AH458" t="s">
        <v>491</v>
      </c>
      <c r="AJ458" t="s">
        <v>82</v>
      </c>
      <c r="AK458" t="s">
        <v>194</v>
      </c>
      <c r="AM458">
        <v>775</v>
      </c>
      <c r="AN458">
        <v>976</v>
      </c>
    </row>
    <row r="459" spans="2:40" x14ac:dyDescent="0.25">
      <c r="B459" t="s">
        <v>535</v>
      </c>
      <c r="F459" t="s">
        <v>469</v>
      </c>
      <c r="AC459" t="s">
        <v>539</v>
      </c>
      <c r="AD459" t="s">
        <v>538</v>
      </c>
      <c r="AE459">
        <v>25</v>
      </c>
      <c r="AF459">
        <v>8</v>
      </c>
      <c r="AG459">
        <v>3</v>
      </c>
      <c r="AH459" t="s">
        <v>491</v>
      </c>
      <c r="AJ459" t="s">
        <v>82</v>
      </c>
      <c r="AK459" t="s">
        <v>194</v>
      </c>
      <c r="AM459">
        <v>3556</v>
      </c>
      <c r="AN459">
        <v>1187</v>
      </c>
    </row>
    <row r="460" spans="2:40" x14ac:dyDescent="0.25">
      <c r="B460" t="s">
        <v>535</v>
      </c>
      <c r="F460" t="s">
        <v>469</v>
      </c>
      <c r="AC460" t="s">
        <v>539</v>
      </c>
      <c r="AD460" t="s">
        <v>538</v>
      </c>
      <c r="AE460">
        <v>25</v>
      </c>
      <c r="AF460">
        <v>9</v>
      </c>
      <c r="AH460" t="s">
        <v>494</v>
      </c>
      <c r="AJ460" t="s">
        <v>86</v>
      </c>
      <c r="AK460" t="s">
        <v>201</v>
      </c>
      <c r="AM460">
        <v>3049</v>
      </c>
      <c r="AN460">
        <v>769</v>
      </c>
    </row>
    <row r="461" spans="2:40" x14ac:dyDescent="0.25">
      <c r="B461" t="s">
        <v>535</v>
      </c>
      <c r="F461" t="s">
        <v>469</v>
      </c>
      <c r="AC461" t="s">
        <v>539</v>
      </c>
      <c r="AD461" t="s">
        <v>538</v>
      </c>
      <c r="AE461">
        <v>25</v>
      </c>
      <c r="AF461">
        <v>10</v>
      </c>
      <c r="AH461" t="s">
        <v>494</v>
      </c>
      <c r="AJ461" t="s">
        <v>86</v>
      </c>
      <c r="AK461" t="s">
        <v>201</v>
      </c>
      <c r="AM461">
        <v>1495</v>
      </c>
      <c r="AN461">
        <v>1323</v>
      </c>
    </row>
    <row r="462" spans="2:40" x14ac:dyDescent="0.25">
      <c r="B462" t="s">
        <v>535</v>
      </c>
      <c r="F462" t="s">
        <v>469</v>
      </c>
      <c r="AC462" t="s">
        <v>539</v>
      </c>
      <c r="AD462" t="s">
        <v>538</v>
      </c>
      <c r="AE462">
        <v>25</v>
      </c>
      <c r="AF462">
        <v>11</v>
      </c>
      <c r="AG462">
        <v>3</v>
      </c>
      <c r="AH462" t="s">
        <v>491</v>
      </c>
      <c r="AJ462" t="s">
        <v>82</v>
      </c>
      <c r="AK462" t="s">
        <v>194</v>
      </c>
      <c r="AM462">
        <v>2968</v>
      </c>
      <c r="AN462">
        <v>217</v>
      </c>
    </row>
    <row r="463" spans="2:40" x14ac:dyDescent="0.25">
      <c r="B463" t="s">
        <v>535</v>
      </c>
      <c r="F463" t="s">
        <v>469</v>
      </c>
      <c r="AC463" t="s">
        <v>539</v>
      </c>
      <c r="AD463" t="s">
        <v>538</v>
      </c>
      <c r="AE463">
        <v>25</v>
      </c>
      <c r="AF463">
        <v>12</v>
      </c>
      <c r="AG463">
        <v>3</v>
      </c>
      <c r="AH463" t="s">
        <v>491</v>
      </c>
      <c r="AJ463" t="s">
        <v>82</v>
      </c>
      <c r="AK463" t="s">
        <v>194</v>
      </c>
      <c r="AM463">
        <v>1051</v>
      </c>
      <c r="AN463">
        <v>1</v>
      </c>
    </row>
    <row r="464" spans="2:40" x14ac:dyDescent="0.25">
      <c r="B464" t="s">
        <v>535</v>
      </c>
      <c r="F464" t="s">
        <v>469</v>
      </c>
      <c r="AC464" t="s">
        <v>539</v>
      </c>
      <c r="AD464" t="s">
        <v>538</v>
      </c>
      <c r="AE464">
        <v>25</v>
      </c>
      <c r="AF464">
        <v>13</v>
      </c>
      <c r="AH464" t="s">
        <v>494</v>
      </c>
      <c r="AJ464" t="s">
        <v>86</v>
      </c>
      <c r="AK464" t="s">
        <v>201</v>
      </c>
      <c r="AM464">
        <v>3931</v>
      </c>
      <c r="AN464">
        <v>61</v>
      </c>
    </row>
    <row r="465" spans="2:40" x14ac:dyDescent="0.25">
      <c r="B465" t="s">
        <v>535</v>
      </c>
      <c r="F465" t="s">
        <v>469</v>
      </c>
      <c r="AC465" t="s">
        <v>539</v>
      </c>
      <c r="AD465" t="s">
        <v>538</v>
      </c>
      <c r="AE465">
        <v>25</v>
      </c>
      <c r="AF465">
        <v>14</v>
      </c>
      <c r="AH465" t="s">
        <v>494</v>
      </c>
      <c r="AJ465" t="s">
        <v>86</v>
      </c>
      <c r="AK465" t="s">
        <v>201</v>
      </c>
      <c r="AM465">
        <v>1452</v>
      </c>
      <c r="AN465">
        <v>1397</v>
      </c>
    </row>
    <row r="466" spans="2:40" x14ac:dyDescent="0.25">
      <c r="B466" t="s">
        <v>535</v>
      </c>
      <c r="F466" t="s">
        <v>469</v>
      </c>
      <c r="AC466" t="s">
        <v>539</v>
      </c>
      <c r="AD466" t="s">
        <v>538</v>
      </c>
      <c r="AE466">
        <v>25</v>
      </c>
      <c r="AF466">
        <v>15</v>
      </c>
      <c r="AH466" t="s">
        <v>494</v>
      </c>
      <c r="AJ466" t="s">
        <v>86</v>
      </c>
      <c r="AK466" t="s">
        <v>201</v>
      </c>
      <c r="AM466">
        <v>2048</v>
      </c>
      <c r="AN466">
        <v>2203</v>
      </c>
    </row>
    <row r="467" spans="2:40" x14ac:dyDescent="0.25">
      <c r="B467" t="s">
        <v>535</v>
      </c>
      <c r="F467" t="s">
        <v>469</v>
      </c>
      <c r="AC467" t="s">
        <v>539</v>
      </c>
      <c r="AD467" t="s">
        <v>538</v>
      </c>
      <c r="AE467">
        <v>25</v>
      </c>
      <c r="AF467">
        <v>16</v>
      </c>
      <c r="AH467" t="s">
        <v>494</v>
      </c>
      <c r="AJ467" t="s">
        <v>86</v>
      </c>
      <c r="AK467" t="s">
        <v>201</v>
      </c>
      <c r="AM467">
        <v>3176</v>
      </c>
      <c r="AN467">
        <v>1938</v>
      </c>
    </row>
    <row r="468" spans="2:40" x14ac:dyDescent="0.25">
      <c r="B468" t="s">
        <v>535</v>
      </c>
      <c r="F468" t="s">
        <v>469</v>
      </c>
      <c r="AC468" t="s">
        <v>539</v>
      </c>
      <c r="AD468" t="s">
        <v>538</v>
      </c>
      <c r="AE468">
        <v>25</v>
      </c>
      <c r="AF468">
        <v>17</v>
      </c>
      <c r="AG468">
        <v>3</v>
      </c>
      <c r="AH468" t="s">
        <v>492</v>
      </c>
      <c r="AJ468" t="s">
        <v>84</v>
      </c>
      <c r="AK468" t="s">
        <v>194</v>
      </c>
      <c r="AM468">
        <v>3122</v>
      </c>
      <c r="AN468">
        <v>1171</v>
      </c>
    </row>
    <row r="469" spans="2:40" x14ac:dyDescent="0.25">
      <c r="B469" t="s">
        <v>535</v>
      </c>
      <c r="F469" t="s">
        <v>469</v>
      </c>
      <c r="AC469" t="s">
        <v>539</v>
      </c>
      <c r="AD469" t="s">
        <v>538</v>
      </c>
      <c r="AE469">
        <v>25</v>
      </c>
      <c r="AF469">
        <v>18</v>
      </c>
      <c r="AG469">
        <v>3</v>
      </c>
      <c r="AH469" t="s">
        <v>492</v>
      </c>
      <c r="AJ469" t="s">
        <v>84</v>
      </c>
      <c r="AK469" t="s">
        <v>194</v>
      </c>
      <c r="AM469">
        <v>3248</v>
      </c>
      <c r="AN469">
        <v>1193</v>
      </c>
    </row>
    <row r="470" spans="2:40" x14ac:dyDescent="0.25">
      <c r="B470" t="s">
        <v>535</v>
      </c>
      <c r="F470" t="s">
        <v>469</v>
      </c>
      <c r="AC470" t="s">
        <v>539</v>
      </c>
      <c r="AD470" t="s">
        <v>538</v>
      </c>
      <c r="AE470">
        <v>25</v>
      </c>
      <c r="AF470">
        <v>19</v>
      </c>
      <c r="AG470">
        <v>3</v>
      </c>
      <c r="AH470" t="s">
        <v>491</v>
      </c>
      <c r="AJ470" t="s">
        <v>82</v>
      </c>
      <c r="AK470" t="s">
        <v>194</v>
      </c>
      <c r="AM470">
        <v>1674</v>
      </c>
      <c r="AN470">
        <v>2262</v>
      </c>
    </row>
    <row r="471" spans="2:40" x14ac:dyDescent="0.25">
      <c r="B471" t="s">
        <v>535</v>
      </c>
      <c r="F471" t="s">
        <v>469</v>
      </c>
      <c r="AC471" t="s">
        <v>539</v>
      </c>
      <c r="AD471" t="s">
        <v>538</v>
      </c>
      <c r="AE471">
        <v>25</v>
      </c>
      <c r="AF471">
        <v>20</v>
      </c>
      <c r="AG471">
        <v>3</v>
      </c>
      <c r="AH471" t="s">
        <v>491</v>
      </c>
      <c r="AJ471" t="s">
        <v>82</v>
      </c>
      <c r="AK471" t="s">
        <v>194</v>
      </c>
      <c r="AM471">
        <v>2895</v>
      </c>
      <c r="AN471">
        <v>1749</v>
      </c>
    </row>
    <row r="472" spans="2:40" x14ac:dyDescent="0.25">
      <c r="B472" t="s">
        <v>535</v>
      </c>
      <c r="F472" t="s">
        <v>469</v>
      </c>
      <c r="AC472" t="s">
        <v>539</v>
      </c>
      <c r="AD472" t="s">
        <v>538</v>
      </c>
      <c r="AE472">
        <v>25</v>
      </c>
      <c r="AF472">
        <v>21</v>
      </c>
      <c r="AG472">
        <v>3</v>
      </c>
      <c r="AH472" t="s">
        <v>491</v>
      </c>
      <c r="AJ472" t="s">
        <v>82</v>
      </c>
      <c r="AK472" t="s">
        <v>194</v>
      </c>
      <c r="AM472">
        <v>1303</v>
      </c>
      <c r="AN472">
        <v>2825</v>
      </c>
    </row>
    <row r="473" spans="2:40" x14ac:dyDescent="0.25">
      <c r="B473" t="s">
        <v>535</v>
      </c>
      <c r="F473" t="s">
        <v>469</v>
      </c>
      <c r="AC473" t="s">
        <v>539</v>
      </c>
      <c r="AD473" t="s">
        <v>538</v>
      </c>
      <c r="AE473">
        <v>25</v>
      </c>
      <c r="AF473">
        <v>22</v>
      </c>
      <c r="AH473" t="s">
        <v>494</v>
      </c>
      <c r="AJ473" t="s">
        <v>86</v>
      </c>
      <c r="AK473" t="s">
        <v>201</v>
      </c>
      <c r="AM473">
        <v>2922</v>
      </c>
      <c r="AN473">
        <v>1497</v>
      </c>
    </row>
    <row r="474" spans="2:40" x14ac:dyDescent="0.25">
      <c r="B474" t="s">
        <v>535</v>
      </c>
      <c r="F474" t="s">
        <v>469</v>
      </c>
      <c r="AC474" t="s">
        <v>539</v>
      </c>
      <c r="AD474" t="s">
        <v>538</v>
      </c>
      <c r="AE474">
        <v>25</v>
      </c>
      <c r="AF474">
        <v>23</v>
      </c>
      <c r="AG474">
        <v>3</v>
      </c>
      <c r="AH474" t="s">
        <v>492</v>
      </c>
      <c r="AJ474" t="s">
        <v>84</v>
      </c>
      <c r="AK474" t="s">
        <v>194</v>
      </c>
      <c r="AM474">
        <v>2682</v>
      </c>
      <c r="AN474">
        <v>808</v>
      </c>
    </row>
    <row r="475" spans="2:40" x14ac:dyDescent="0.25">
      <c r="B475" t="s">
        <v>535</v>
      </c>
      <c r="F475" t="s">
        <v>469</v>
      </c>
      <c r="AC475" t="s">
        <v>539</v>
      </c>
      <c r="AD475" t="s">
        <v>538</v>
      </c>
      <c r="AE475">
        <v>25</v>
      </c>
      <c r="AF475">
        <v>24</v>
      </c>
      <c r="AH475" t="s">
        <v>494</v>
      </c>
      <c r="AJ475" t="s">
        <v>86</v>
      </c>
      <c r="AK475" t="s">
        <v>201</v>
      </c>
      <c r="AM475">
        <v>1209</v>
      </c>
      <c r="AN475">
        <v>2132</v>
      </c>
    </row>
    <row r="476" spans="2:40" x14ac:dyDescent="0.25">
      <c r="B476" t="s">
        <v>535</v>
      </c>
      <c r="F476" t="s">
        <v>469</v>
      </c>
      <c r="AC476" t="s">
        <v>539</v>
      </c>
      <c r="AD476" t="s">
        <v>538</v>
      </c>
      <c r="AE476">
        <v>25</v>
      </c>
      <c r="AF476">
        <v>25</v>
      </c>
      <c r="AH476" t="s">
        <v>494</v>
      </c>
      <c r="AJ476" t="s">
        <v>86</v>
      </c>
      <c r="AK476" t="s">
        <v>201</v>
      </c>
      <c r="AM476">
        <v>1039</v>
      </c>
      <c r="AN476">
        <v>2412</v>
      </c>
    </row>
    <row r="477" spans="2:40" x14ac:dyDescent="0.25">
      <c r="B477" t="s">
        <v>535</v>
      </c>
      <c r="F477" t="s">
        <v>469</v>
      </c>
      <c r="AC477" t="s">
        <v>541</v>
      </c>
      <c r="AD477" t="s">
        <v>540</v>
      </c>
      <c r="AE477">
        <v>25</v>
      </c>
      <c r="AF477">
        <v>1</v>
      </c>
      <c r="AG477">
        <v>3</v>
      </c>
      <c r="AH477" t="s">
        <v>491</v>
      </c>
      <c r="AJ477" t="s">
        <v>82</v>
      </c>
      <c r="AK477" t="s">
        <v>194</v>
      </c>
      <c r="AM477">
        <v>3125</v>
      </c>
      <c r="AN477">
        <v>1271</v>
      </c>
    </row>
    <row r="478" spans="2:40" x14ac:dyDescent="0.25">
      <c r="B478" t="s">
        <v>535</v>
      </c>
      <c r="F478" t="s">
        <v>469</v>
      </c>
      <c r="AC478" t="s">
        <v>541</v>
      </c>
      <c r="AD478" t="s">
        <v>540</v>
      </c>
      <c r="AE478">
        <v>25</v>
      </c>
      <c r="AF478">
        <v>2</v>
      </c>
      <c r="AH478" t="s">
        <v>494</v>
      </c>
      <c r="AJ478" t="s">
        <v>86</v>
      </c>
      <c r="AK478" t="s">
        <v>201</v>
      </c>
      <c r="AM478">
        <v>2439</v>
      </c>
      <c r="AN478">
        <v>350</v>
      </c>
    </row>
    <row r="479" spans="2:40" x14ac:dyDescent="0.25">
      <c r="B479" t="s">
        <v>535</v>
      </c>
      <c r="F479" t="s">
        <v>469</v>
      </c>
      <c r="AC479" t="s">
        <v>541</v>
      </c>
      <c r="AD479" t="s">
        <v>540</v>
      </c>
      <c r="AE479">
        <v>25</v>
      </c>
      <c r="AF479">
        <v>3</v>
      </c>
      <c r="AH479" t="s">
        <v>498</v>
      </c>
      <c r="AJ479" t="s">
        <v>91</v>
      </c>
      <c r="AK479" t="s">
        <v>203</v>
      </c>
      <c r="AM479">
        <v>2868</v>
      </c>
      <c r="AN479">
        <v>2876</v>
      </c>
    </row>
    <row r="480" spans="2:40" x14ac:dyDescent="0.25">
      <c r="B480" t="s">
        <v>535</v>
      </c>
      <c r="F480" t="s">
        <v>469</v>
      </c>
      <c r="AC480" t="s">
        <v>541</v>
      </c>
      <c r="AD480" t="s">
        <v>540</v>
      </c>
      <c r="AE480">
        <v>25</v>
      </c>
      <c r="AF480">
        <v>4</v>
      </c>
      <c r="AH480" t="s">
        <v>494</v>
      </c>
      <c r="AJ480" t="s">
        <v>86</v>
      </c>
      <c r="AK480" t="s">
        <v>201</v>
      </c>
      <c r="AM480">
        <v>144</v>
      </c>
      <c r="AN480">
        <v>2540</v>
      </c>
    </row>
    <row r="481" spans="2:40" x14ac:dyDescent="0.25">
      <c r="B481" t="s">
        <v>535</v>
      </c>
      <c r="F481" t="s">
        <v>469</v>
      </c>
      <c r="AC481" t="s">
        <v>541</v>
      </c>
      <c r="AD481" t="s">
        <v>540</v>
      </c>
      <c r="AE481">
        <v>25</v>
      </c>
      <c r="AF481">
        <v>5</v>
      </c>
      <c r="AH481" t="s">
        <v>494</v>
      </c>
      <c r="AJ481" t="s">
        <v>86</v>
      </c>
      <c r="AK481" t="s">
        <v>201</v>
      </c>
      <c r="AM481">
        <v>1186</v>
      </c>
      <c r="AN481">
        <v>11</v>
      </c>
    </row>
    <row r="482" spans="2:40" x14ac:dyDescent="0.25">
      <c r="B482" t="s">
        <v>535</v>
      </c>
      <c r="F482" t="s">
        <v>469</v>
      </c>
      <c r="AC482" t="s">
        <v>541</v>
      </c>
      <c r="AD482" t="s">
        <v>540</v>
      </c>
      <c r="AE482">
        <v>25</v>
      </c>
      <c r="AF482">
        <v>6</v>
      </c>
      <c r="AH482" t="s">
        <v>494</v>
      </c>
      <c r="AJ482" t="s">
        <v>86</v>
      </c>
      <c r="AK482" t="s">
        <v>201</v>
      </c>
      <c r="AM482">
        <v>1371</v>
      </c>
      <c r="AN482">
        <v>933</v>
      </c>
    </row>
    <row r="483" spans="2:40" x14ac:dyDescent="0.25">
      <c r="B483" t="s">
        <v>535</v>
      </c>
      <c r="F483" t="s">
        <v>469</v>
      </c>
      <c r="AC483" t="s">
        <v>541</v>
      </c>
      <c r="AD483" t="s">
        <v>540</v>
      </c>
      <c r="AE483">
        <v>25</v>
      </c>
      <c r="AF483">
        <v>7</v>
      </c>
      <c r="AG483">
        <v>3</v>
      </c>
      <c r="AH483" t="s">
        <v>491</v>
      </c>
      <c r="AJ483" t="s">
        <v>82</v>
      </c>
      <c r="AK483" t="s">
        <v>194</v>
      </c>
      <c r="AM483">
        <v>3494</v>
      </c>
      <c r="AN483">
        <v>666</v>
      </c>
    </row>
    <row r="484" spans="2:40" x14ac:dyDescent="0.25">
      <c r="B484" t="s">
        <v>535</v>
      </c>
      <c r="F484" t="s">
        <v>469</v>
      </c>
      <c r="AC484" t="s">
        <v>541</v>
      </c>
      <c r="AD484" t="s">
        <v>540</v>
      </c>
      <c r="AE484">
        <v>25</v>
      </c>
      <c r="AF484">
        <v>8</v>
      </c>
      <c r="AG484">
        <v>3</v>
      </c>
      <c r="AH484" t="s">
        <v>491</v>
      </c>
      <c r="AJ484" t="s">
        <v>82</v>
      </c>
      <c r="AK484" t="s">
        <v>194</v>
      </c>
      <c r="AM484">
        <v>2324</v>
      </c>
      <c r="AN484">
        <v>2787</v>
      </c>
    </row>
    <row r="485" spans="2:40" x14ac:dyDescent="0.25">
      <c r="B485" t="s">
        <v>535</v>
      </c>
      <c r="F485" t="s">
        <v>469</v>
      </c>
      <c r="AC485" t="s">
        <v>541</v>
      </c>
      <c r="AD485" t="s">
        <v>540</v>
      </c>
      <c r="AE485">
        <v>25</v>
      </c>
      <c r="AF485">
        <v>9</v>
      </c>
      <c r="AG485">
        <v>3</v>
      </c>
      <c r="AH485" t="s">
        <v>491</v>
      </c>
      <c r="AJ485" t="s">
        <v>82</v>
      </c>
      <c r="AK485" t="s">
        <v>194</v>
      </c>
      <c r="AM485">
        <v>183</v>
      </c>
      <c r="AN485">
        <v>1636</v>
      </c>
    </row>
    <row r="486" spans="2:40" x14ac:dyDescent="0.25">
      <c r="B486" t="s">
        <v>535</v>
      </c>
      <c r="F486" t="s">
        <v>469</v>
      </c>
      <c r="AC486" t="s">
        <v>541</v>
      </c>
      <c r="AD486" t="s">
        <v>540</v>
      </c>
      <c r="AE486">
        <v>25</v>
      </c>
      <c r="AF486">
        <v>10</v>
      </c>
      <c r="AH486" t="s">
        <v>503</v>
      </c>
      <c r="AJ486" t="s">
        <v>96</v>
      </c>
      <c r="AK486" t="s">
        <v>201</v>
      </c>
      <c r="AM486">
        <v>2771</v>
      </c>
      <c r="AN486">
        <v>2015</v>
      </c>
    </row>
    <row r="487" spans="2:40" x14ac:dyDescent="0.25">
      <c r="B487" t="s">
        <v>535</v>
      </c>
      <c r="F487" t="s">
        <v>469</v>
      </c>
      <c r="AC487" t="s">
        <v>541</v>
      </c>
      <c r="AD487" t="s">
        <v>540</v>
      </c>
      <c r="AE487">
        <v>25</v>
      </c>
      <c r="AF487">
        <v>11</v>
      </c>
      <c r="AG487">
        <v>3</v>
      </c>
      <c r="AH487" t="s">
        <v>492</v>
      </c>
      <c r="AJ487" t="s">
        <v>84</v>
      </c>
      <c r="AK487" t="s">
        <v>194</v>
      </c>
      <c r="AM487">
        <v>2662</v>
      </c>
      <c r="AN487">
        <v>1783</v>
      </c>
    </row>
    <row r="488" spans="2:40" x14ac:dyDescent="0.25">
      <c r="B488" t="s">
        <v>535</v>
      </c>
      <c r="F488" t="s">
        <v>469</v>
      </c>
      <c r="AC488" t="s">
        <v>541</v>
      </c>
      <c r="AD488" t="s">
        <v>540</v>
      </c>
      <c r="AE488">
        <v>25</v>
      </c>
      <c r="AF488">
        <v>12</v>
      </c>
      <c r="AG488">
        <v>3</v>
      </c>
      <c r="AH488" t="s">
        <v>491</v>
      </c>
      <c r="AJ488" t="s">
        <v>82</v>
      </c>
      <c r="AK488" t="s">
        <v>194</v>
      </c>
      <c r="AM488">
        <v>3264</v>
      </c>
      <c r="AN488">
        <v>1001</v>
      </c>
    </row>
    <row r="489" spans="2:40" x14ac:dyDescent="0.25">
      <c r="B489" t="s">
        <v>535</v>
      </c>
      <c r="F489" t="s">
        <v>469</v>
      </c>
      <c r="AC489" t="s">
        <v>541</v>
      </c>
      <c r="AD489" t="s">
        <v>540</v>
      </c>
      <c r="AE489">
        <v>25</v>
      </c>
      <c r="AF489">
        <v>13</v>
      </c>
      <c r="AG489">
        <v>3</v>
      </c>
      <c r="AH489" t="s">
        <v>491</v>
      </c>
      <c r="AJ489" t="s">
        <v>82</v>
      </c>
      <c r="AK489" t="s">
        <v>194</v>
      </c>
      <c r="AM489">
        <v>2342</v>
      </c>
      <c r="AN489">
        <v>1047</v>
      </c>
    </row>
    <row r="490" spans="2:40" x14ac:dyDescent="0.25">
      <c r="B490" t="s">
        <v>535</v>
      </c>
      <c r="F490" t="s">
        <v>469</v>
      </c>
      <c r="AC490" t="s">
        <v>541</v>
      </c>
      <c r="AD490" t="s">
        <v>540</v>
      </c>
      <c r="AE490">
        <v>25</v>
      </c>
      <c r="AF490">
        <v>14</v>
      </c>
      <c r="AH490" t="s">
        <v>494</v>
      </c>
      <c r="AJ490" t="s">
        <v>86</v>
      </c>
      <c r="AK490" t="s">
        <v>201</v>
      </c>
      <c r="AM490">
        <v>2156</v>
      </c>
      <c r="AN490">
        <v>1380</v>
      </c>
    </row>
    <row r="491" spans="2:40" x14ac:dyDescent="0.25">
      <c r="B491" t="s">
        <v>535</v>
      </c>
      <c r="F491" t="s">
        <v>469</v>
      </c>
      <c r="AC491" t="s">
        <v>541</v>
      </c>
      <c r="AD491" t="s">
        <v>540</v>
      </c>
      <c r="AE491">
        <v>25</v>
      </c>
      <c r="AF491">
        <v>15</v>
      </c>
      <c r="AG491">
        <v>3</v>
      </c>
      <c r="AH491" t="s">
        <v>491</v>
      </c>
      <c r="AJ491" t="s">
        <v>82</v>
      </c>
      <c r="AK491" t="s">
        <v>194</v>
      </c>
      <c r="AM491">
        <v>483</v>
      </c>
      <c r="AN491">
        <v>1700</v>
      </c>
    </row>
    <row r="492" spans="2:40" x14ac:dyDescent="0.25">
      <c r="B492" t="s">
        <v>535</v>
      </c>
      <c r="F492" t="s">
        <v>469</v>
      </c>
      <c r="AC492" t="s">
        <v>541</v>
      </c>
      <c r="AD492" t="s">
        <v>540</v>
      </c>
      <c r="AE492">
        <v>25</v>
      </c>
      <c r="AF492">
        <v>16</v>
      </c>
      <c r="AH492" t="s">
        <v>494</v>
      </c>
      <c r="AJ492" t="s">
        <v>86</v>
      </c>
      <c r="AK492" t="s">
        <v>201</v>
      </c>
      <c r="AM492">
        <v>1409</v>
      </c>
      <c r="AN492">
        <v>1406</v>
      </c>
    </row>
    <row r="493" spans="2:40" x14ac:dyDescent="0.25">
      <c r="B493" t="s">
        <v>535</v>
      </c>
      <c r="F493" t="s">
        <v>469</v>
      </c>
      <c r="AC493" t="s">
        <v>541</v>
      </c>
      <c r="AD493" t="s">
        <v>540</v>
      </c>
      <c r="AE493">
        <v>25</v>
      </c>
      <c r="AF493">
        <v>17</v>
      </c>
      <c r="AG493">
        <v>3</v>
      </c>
      <c r="AH493" t="s">
        <v>491</v>
      </c>
      <c r="AJ493" t="s">
        <v>82</v>
      </c>
      <c r="AK493" t="s">
        <v>194</v>
      </c>
      <c r="AM493">
        <v>207</v>
      </c>
      <c r="AN493">
        <v>683</v>
      </c>
    </row>
    <row r="494" spans="2:40" x14ac:dyDescent="0.25">
      <c r="B494" t="s">
        <v>535</v>
      </c>
      <c r="F494" t="s">
        <v>469</v>
      </c>
      <c r="AC494" t="s">
        <v>541</v>
      </c>
      <c r="AD494" t="s">
        <v>540</v>
      </c>
      <c r="AE494">
        <v>25</v>
      </c>
      <c r="AF494">
        <v>18</v>
      </c>
      <c r="AH494" t="s">
        <v>494</v>
      </c>
      <c r="AJ494" t="s">
        <v>86</v>
      </c>
      <c r="AK494" t="s">
        <v>201</v>
      </c>
      <c r="AM494">
        <v>650</v>
      </c>
      <c r="AN494">
        <v>331</v>
      </c>
    </row>
    <row r="495" spans="2:40" x14ac:dyDescent="0.25">
      <c r="B495" t="s">
        <v>535</v>
      </c>
      <c r="F495" t="s">
        <v>469</v>
      </c>
      <c r="AC495" t="s">
        <v>541</v>
      </c>
      <c r="AD495" t="s">
        <v>540</v>
      </c>
      <c r="AE495">
        <v>25</v>
      </c>
      <c r="AF495">
        <v>19</v>
      </c>
      <c r="AH495" t="s">
        <v>494</v>
      </c>
      <c r="AJ495" t="s">
        <v>86</v>
      </c>
      <c r="AK495" t="s">
        <v>201</v>
      </c>
      <c r="AM495">
        <v>2400</v>
      </c>
      <c r="AN495">
        <v>2864</v>
      </c>
    </row>
    <row r="496" spans="2:40" x14ac:dyDescent="0.25">
      <c r="B496" t="s">
        <v>535</v>
      </c>
      <c r="F496" t="s">
        <v>469</v>
      </c>
      <c r="AC496" t="s">
        <v>541</v>
      </c>
      <c r="AD496" t="s">
        <v>540</v>
      </c>
      <c r="AE496">
        <v>25</v>
      </c>
      <c r="AF496">
        <v>20</v>
      </c>
      <c r="AG496">
        <v>3</v>
      </c>
      <c r="AH496" t="s">
        <v>491</v>
      </c>
      <c r="AJ496" t="s">
        <v>82</v>
      </c>
      <c r="AK496" t="s">
        <v>194</v>
      </c>
      <c r="AM496">
        <v>3867</v>
      </c>
      <c r="AN496">
        <v>1508</v>
      </c>
    </row>
    <row r="497" spans="2:40" x14ac:dyDescent="0.25">
      <c r="B497" t="s">
        <v>535</v>
      </c>
      <c r="F497" t="s">
        <v>469</v>
      </c>
      <c r="AC497" t="s">
        <v>541</v>
      </c>
      <c r="AD497" t="s">
        <v>540</v>
      </c>
      <c r="AE497">
        <v>25</v>
      </c>
      <c r="AF497">
        <v>21</v>
      </c>
      <c r="AG497">
        <v>3</v>
      </c>
      <c r="AH497" t="s">
        <v>492</v>
      </c>
      <c r="AJ497" t="s">
        <v>84</v>
      </c>
      <c r="AK497" t="s">
        <v>194</v>
      </c>
      <c r="AM497">
        <v>612</v>
      </c>
      <c r="AN497">
        <v>2139</v>
      </c>
    </row>
    <row r="498" spans="2:40" x14ac:dyDescent="0.25">
      <c r="B498" t="s">
        <v>535</v>
      </c>
      <c r="F498" t="s">
        <v>469</v>
      </c>
      <c r="AC498" t="s">
        <v>541</v>
      </c>
      <c r="AD498" t="s">
        <v>540</v>
      </c>
      <c r="AE498">
        <v>25</v>
      </c>
      <c r="AF498">
        <v>22</v>
      </c>
      <c r="AH498" t="s">
        <v>494</v>
      </c>
      <c r="AJ498" t="s">
        <v>86</v>
      </c>
      <c r="AK498" t="s">
        <v>201</v>
      </c>
      <c r="AM498">
        <v>1372</v>
      </c>
      <c r="AN498">
        <v>1499</v>
      </c>
    </row>
    <row r="499" spans="2:40" x14ac:dyDescent="0.25">
      <c r="B499" t="s">
        <v>535</v>
      </c>
      <c r="F499" t="s">
        <v>469</v>
      </c>
      <c r="AC499" t="s">
        <v>541</v>
      </c>
      <c r="AD499" t="s">
        <v>540</v>
      </c>
      <c r="AE499">
        <v>25</v>
      </c>
      <c r="AF499">
        <v>23</v>
      </c>
      <c r="AH499" t="s">
        <v>494</v>
      </c>
      <c r="AJ499" t="s">
        <v>86</v>
      </c>
      <c r="AK499" t="s">
        <v>201</v>
      </c>
      <c r="AM499">
        <v>1992</v>
      </c>
      <c r="AN499">
        <v>982</v>
      </c>
    </row>
    <row r="500" spans="2:40" x14ac:dyDescent="0.25">
      <c r="B500" t="s">
        <v>535</v>
      </c>
      <c r="F500" t="s">
        <v>469</v>
      </c>
      <c r="AC500" t="s">
        <v>541</v>
      </c>
      <c r="AD500" t="s">
        <v>540</v>
      </c>
      <c r="AE500">
        <v>25</v>
      </c>
      <c r="AF500">
        <v>24</v>
      </c>
      <c r="AH500" t="s">
        <v>494</v>
      </c>
      <c r="AJ500" t="s">
        <v>86</v>
      </c>
      <c r="AK500" t="s">
        <v>201</v>
      </c>
      <c r="AM500">
        <v>674</v>
      </c>
      <c r="AN500">
        <v>2561</v>
      </c>
    </row>
    <row r="501" spans="2:40" x14ac:dyDescent="0.25">
      <c r="B501" t="s">
        <v>535</v>
      </c>
      <c r="F501" t="s">
        <v>469</v>
      </c>
      <c r="AC501" t="s">
        <v>541</v>
      </c>
      <c r="AD501" t="s">
        <v>540</v>
      </c>
      <c r="AE501">
        <v>25</v>
      </c>
      <c r="AF501">
        <v>25</v>
      </c>
      <c r="AG501">
        <v>3</v>
      </c>
      <c r="AH501" t="s">
        <v>491</v>
      </c>
      <c r="AJ501" t="s">
        <v>82</v>
      </c>
      <c r="AK501" t="s">
        <v>194</v>
      </c>
      <c r="AM501">
        <v>927</v>
      </c>
      <c r="AN501">
        <v>604</v>
      </c>
    </row>
    <row r="502" spans="2:40" x14ac:dyDescent="0.25">
      <c r="B502" t="s">
        <v>535</v>
      </c>
      <c r="F502" t="s">
        <v>469</v>
      </c>
      <c r="AC502" t="s">
        <v>543</v>
      </c>
      <c r="AD502" t="s">
        <v>542</v>
      </c>
      <c r="AE502">
        <v>25</v>
      </c>
      <c r="AF502">
        <v>1</v>
      </c>
      <c r="AG502">
        <v>3</v>
      </c>
      <c r="AH502" t="s">
        <v>491</v>
      </c>
      <c r="AJ502" t="s">
        <v>82</v>
      </c>
      <c r="AK502" t="s">
        <v>194</v>
      </c>
      <c r="AM502">
        <v>1605</v>
      </c>
      <c r="AN502">
        <v>2430</v>
      </c>
    </row>
    <row r="503" spans="2:40" x14ac:dyDescent="0.25">
      <c r="B503" t="s">
        <v>535</v>
      </c>
      <c r="F503" t="s">
        <v>469</v>
      </c>
      <c r="AC503" t="s">
        <v>543</v>
      </c>
      <c r="AD503" t="s">
        <v>542</v>
      </c>
      <c r="AE503">
        <v>25</v>
      </c>
      <c r="AF503">
        <v>2</v>
      </c>
      <c r="AG503">
        <v>3</v>
      </c>
      <c r="AH503" t="s">
        <v>492</v>
      </c>
      <c r="AJ503" t="s">
        <v>84</v>
      </c>
      <c r="AK503" t="s">
        <v>194</v>
      </c>
      <c r="AM503">
        <v>2079</v>
      </c>
      <c r="AN503">
        <v>1013</v>
      </c>
    </row>
    <row r="504" spans="2:40" x14ac:dyDescent="0.25">
      <c r="B504" t="s">
        <v>535</v>
      </c>
      <c r="F504" t="s">
        <v>469</v>
      </c>
      <c r="AC504" t="s">
        <v>543</v>
      </c>
      <c r="AD504" t="s">
        <v>542</v>
      </c>
      <c r="AE504">
        <v>25</v>
      </c>
      <c r="AF504">
        <v>3</v>
      </c>
      <c r="AH504" t="s">
        <v>494</v>
      </c>
      <c r="AJ504" t="s">
        <v>86</v>
      </c>
      <c r="AK504" t="s">
        <v>201</v>
      </c>
      <c r="AM504">
        <v>2063</v>
      </c>
      <c r="AN504">
        <v>1950</v>
      </c>
    </row>
    <row r="505" spans="2:40" x14ac:dyDescent="0.25">
      <c r="B505" t="s">
        <v>535</v>
      </c>
      <c r="F505" t="s">
        <v>469</v>
      </c>
      <c r="AC505" t="s">
        <v>543</v>
      </c>
      <c r="AD505" t="s">
        <v>542</v>
      </c>
      <c r="AE505">
        <v>25</v>
      </c>
      <c r="AF505">
        <v>4</v>
      </c>
      <c r="AH505" t="s">
        <v>494</v>
      </c>
      <c r="AJ505" t="s">
        <v>86</v>
      </c>
      <c r="AK505" t="s">
        <v>201</v>
      </c>
      <c r="AM505">
        <v>3342</v>
      </c>
      <c r="AN505">
        <v>1793</v>
      </c>
    </row>
    <row r="506" spans="2:40" x14ac:dyDescent="0.25">
      <c r="B506" t="s">
        <v>535</v>
      </c>
      <c r="F506" t="s">
        <v>469</v>
      </c>
      <c r="AC506" t="s">
        <v>543</v>
      </c>
      <c r="AD506" t="s">
        <v>542</v>
      </c>
      <c r="AE506">
        <v>25</v>
      </c>
      <c r="AF506">
        <v>5</v>
      </c>
      <c r="AG506">
        <v>3</v>
      </c>
      <c r="AH506" t="s">
        <v>492</v>
      </c>
      <c r="AJ506" t="s">
        <v>84</v>
      </c>
      <c r="AK506" t="s">
        <v>194</v>
      </c>
      <c r="AM506">
        <v>2785</v>
      </c>
      <c r="AN506">
        <v>1541</v>
      </c>
    </row>
    <row r="507" spans="2:40" x14ac:dyDescent="0.25">
      <c r="B507" t="s">
        <v>535</v>
      </c>
      <c r="F507" t="s">
        <v>469</v>
      </c>
      <c r="AC507" t="s">
        <v>543</v>
      </c>
      <c r="AD507" t="s">
        <v>542</v>
      </c>
      <c r="AE507">
        <v>25</v>
      </c>
      <c r="AF507">
        <v>6</v>
      </c>
      <c r="AH507" t="s">
        <v>494</v>
      </c>
      <c r="AJ507" t="s">
        <v>86</v>
      </c>
      <c r="AK507" t="s">
        <v>201</v>
      </c>
      <c r="AM507">
        <v>3577</v>
      </c>
      <c r="AN507">
        <v>211</v>
      </c>
    </row>
    <row r="508" spans="2:40" x14ac:dyDescent="0.25">
      <c r="B508" t="s">
        <v>535</v>
      </c>
      <c r="F508" t="s">
        <v>469</v>
      </c>
      <c r="AC508" t="s">
        <v>543</v>
      </c>
      <c r="AD508" t="s">
        <v>542</v>
      </c>
      <c r="AE508">
        <v>25</v>
      </c>
      <c r="AF508">
        <v>7</v>
      </c>
      <c r="AH508" t="s">
        <v>494</v>
      </c>
      <c r="AJ508" t="s">
        <v>86</v>
      </c>
      <c r="AK508" t="s">
        <v>201</v>
      </c>
      <c r="AM508">
        <v>2076</v>
      </c>
      <c r="AN508">
        <v>140</v>
      </c>
    </row>
    <row r="509" spans="2:40" x14ac:dyDescent="0.25">
      <c r="B509" t="s">
        <v>535</v>
      </c>
      <c r="F509" t="s">
        <v>469</v>
      </c>
      <c r="AC509" t="s">
        <v>543</v>
      </c>
      <c r="AD509" t="s">
        <v>542</v>
      </c>
      <c r="AE509">
        <v>25</v>
      </c>
      <c r="AF509">
        <v>8</v>
      </c>
      <c r="AH509" t="s">
        <v>498</v>
      </c>
      <c r="AJ509" t="s">
        <v>91</v>
      </c>
      <c r="AK509" t="s">
        <v>203</v>
      </c>
      <c r="AM509">
        <v>2213</v>
      </c>
      <c r="AN509">
        <v>1726</v>
      </c>
    </row>
    <row r="510" spans="2:40" x14ac:dyDescent="0.25">
      <c r="B510" t="s">
        <v>535</v>
      </c>
      <c r="F510" t="s">
        <v>469</v>
      </c>
      <c r="AC510" t="s">
        <v>543</v>
      </c>
      <c r="AD510" t="s">
        <v>542</v>
      </c>
      <c r="AE510">
        <v>25</v>
      </c>
      <c r="AF510">
        <v>9</v>
      </c>
      <c r="AH510" t="s">
        <v>494</v>
      </c>
      <c r="AJ510" t="s">
        <v>86</v>
      </c>
      <c r="AK510" t="s">
        <v>201</v>
      </c>
      <c r="AM510">
        <v>2681</v>
      </c>
      <c r="AN510">
        <v>1413</v>
      </c>
    </row>
    <row r="511" spans="2:40" x14ac:dyDescent="0.25">
      <c r="B511" t="s">
        <v>535</v>
      </c>
      <c r="F511" t="s">
        <v>469</v>
      </c>
      <c r="AC511" t="s">
        <v>543</v>
      </c>
      <c r="AD511" t="s">
        <v>542</v>
      </c>
      <c r="AE511">
        <v>25</v>
      </c>
      <c r="AF511">
        <v>10</v>
      </c>
      <c r="AH511" t="s">
        <v>498</v>
      </c>
      <c r="AJ511" t="s">
        <v>91</v>
      </c>
      <c r="AK511" t="s">
        <v>203</v>
      </c>
      <c r="AM511">
        <v>2249</v>
      </c>
      <c r="AN511">
        <v>2317</v>
      </c>
    </row>
    <row r="512" spans="2:40" x14ac:dyDescent="0.25">
      <c r="B512" t="s">
        <v>535</v>
      </c>
      <c r="F512" t="s">
        <v>469</v>
      </c>
      <c r="AC512" t="s">
        <v>543</v>
      </c>
      <c r="AD512" t="s">
        <v>542</v>
      </c>
      <c r="AE512">
        <v>25</v>
      </c>
      <c r="AF512">
        <v>11</v>
      </c>
      <c r="AH512" t="s">
        <v>494</v>
      </c>
      <c r="AJ512" t="s">
        <v>86</v>
      </c>
      <c r="AK512" t="s">
        <v>201</v>
      </c>
      <c r="AM512">
        <v>2802</v>
      </c>
      <c r="AN512">
        <v>1653</v>
      </c>
    </row>
    <row r="513" spans="2:40" x14ac:dyDescent="0.25">
      <c r="B513" t="s">
        <v>535</v>
      </c>
      <c r="F513" t="s">
        <v>469</v>
      </c>
      <c r="AC513" t="s">
        <v>543</v>
      </c>
      <c r="AD513" t="s">
        <v>542</v>
      </c>
      <c r="AE513">
        <v>25</v>
      </c>
      <c r="AF513">
        <v>12</v>
      </c>
      <c r="AG513">
        <v>3</v>
      </c>
      <c r="AH513" t="s">
        <v>491</v>
      </c>
      <c r="AJ513" t="s">
        <v>82</v>
      </c>
      <c r="AK513" t="s">
        <v>194</v>
      </c>
      <c r="AM513">
        <v>520</v>
      </c>
      <c r="AN513">
        <v>2579</v>
      </c>
    </row>
    <row r="514" spans="2:40" x14ac:dyDescent="0.25">
      <c r="B514" t="s">
        <v>535</v>
      </c>
      <c r="F514" t="s">
        <v>469</v>
      </c>
      <c r="AC514" t="s">
        <v>543</v>
      </c>
      <c r="AD514" t="s">
        <v>542</v>
      </c>
      <c r="AE514">
        <v>25</v>
      </c>
      <c r="AF514">
        <v>13</v>
      </c>
      <c r="AH514" t="s">
        <v>494</v>
      </c>
      <c r="AJ514" t="s">
        <v>86</v>
      </c>
      <c r="AK514" t="s">
        <v>201</v>
      </c>
      <c r="AM514">
        <v>1993</v>
      </c>
      <c r="AN514">
        <v>833</v>
      </c>
    </row>
    <row r="515" spans="2:40" x14ac:dyDescent="0.25">
      <c r="B515" t="s">
        <v>535</v>
      </c>
      <c r="F515" t="s">
        <v>469</v>
      </c>
      <c r="AC515" t="s">
        <v>543</v>
      </c>
      <c r="AD515" t="s">
        <v>542</v>
      </c>
      <c r="AE515">
        <v>25</v>
      </c>
      <c r="AF515">
        <v>14</v>
      </c>
      <c r="AG515">
        <v>3</v>
      </c>
      <c r="AH515" t="s">
        <v>492</v>
      </c>
      <c r="AJ515" t="s">
        <v>84</v>
      </c>
      <c r="AK515" t="s">
        <v>194</v>
      </c>
      <c r="AM515">
        <v>1994</v>
      </c>
      <c r="AN515">
        <v>2175</v>
      </c>
    </row>
    <row r="516" spans="2:40" x14ac:dyDescent="0.25">
      <c r="B516" t="s">
        <v>535</v>
      </c>
      <c r="F516" t="s">
        <v>469</v>
      </c>
      <c r="AC516" t="s">
        <v>543</v>
      </c>
      <c r="AD516" t="s">
        <v>542</v>
      </c>
      <c r="AE516">
        <v>25</v>
      </c>
      <c r="AF516">
        <v>15</v>
      </c>
      <c r="AH516" t="s">
        <v>494</v>
      </c>
      <c r="AJ516" t="s">
        <v>86</v>
      </c>
      <c r="AK516" t="s">
        <v>201</v>
      </c>
      <c r="AM516">
        <v>3899</v>
      </c>
      <c r="AN516">
        <v>401</v>
      </c>
    </row>
    <row r="517" spans="2:40" x14ac:dyDescent="0.25">
      <c r="B517" t="s">
        <v>535</v>
      </c>
      <c r="F517" t="s">
        <v>469</v>
      </c>
      <c r="AC517" t="s">
        <v>543</v>
      </c>
      <c r="AD517" t="s">
        <v>542</v>
      </c>
      <c r="AE517">
        <v>25</v>
      </c>
      <c r="AF517">
        <v>16</v>
      </c>
      <c r="AH517" t="s">
        <v>498</v>
      </c>
      <c r="AJ517" t="s">
        <v>91</v>
      </c>
      <c r="AK517" t="s">
        <v>203</v>
      </c>
      <c r="AM517">
        <v>2214</v>
      </c>
      <c r="AN517">
        <v>1829</v>
      </c>
    </row>
    <row r="518" spans="2:40" x14ac:dyDescent="0.25">
      <c r="B518" t="s">
        <v>535</v>
      </c>
      <c r="F518" t="s">
        <v>469</v>
      </c>
      <c r="AC518" t="s">
        <v>543</v>
      </c>
      <c r="AD518" t="s">
        <v>542</v>
      </c>
      <c r="AE518">
        <v>25</v>
      </c>
      <c r="AF518">
        <v>17</v>
      </c>
      <c r="AH518" t="s">
        <v>494</v>
      </c>
      <c r="AJ518" t="s">
        <v>86</v>
      </c>
      <c r="AK518" t="s">
        <v>201</v>
      </c>
      <c r="AM518">
        <v>514</v>
      </c>
      <c r="AN518">
        <v>2172</v>
      </c>
    </row>
    <row r="519" spans="2:40" x14ac:dyDescent="0.25">
      <c r="B519" t="s">
        <v>535</v>
      </c>
      <c r="F519" t="s">
        <v>469</v>
      </c>
      <c r="AC519" t="s">
        <v>543</v>
      </c>
      <c r="AD519" t="s">
        <v>542</v>
      </c>
      <c r="AE519">
        <v>25</v>
      </c>
      <c r="AF519">
        <v>18</v>
      </c>
      <c r="AH519" t="s">
        <v>494</v>
      </c>
      <c r="AJ519" t="s">
        <v>86</v>
      </c>
      <c r="AK519" t="s">
        <v>201</v>
      </c>
      <c r="AM519">
        <v>2414</v>
      </c>
      <c r="AN519">
        <v>1094</v>
      </c>
    </row>
    <row r="520" spans="2:40" x14ac:dyDescent="0.25">
      <c r="B520" t="s">
        <v>535</v>
      </c>
      <c r="F520" t="s">
        <v>469</v>
      </c>
      <c r="AC520" t="s">
        <v>543</v>
      </c>
      <c r="AD520" t="s">
        <v>542</v>
      </c>
      <c r="AE520">
        <v>25</v>
      </c>
      <c r="AF520">
        <v>19</v>
      </c>
      <c r="AG520">
        <v>3</v>
      </c>
      <c r="AH520" t="s">
        <v>491</v>
      </c>
      <c r="AJ520" t="s">
        <v>82</v>
      </c>
      <c r="AK520" t="s">
        <v>194</v>
      </c>
      <c r="AM520">
        <v>3054</v>
      </c>
      <c r="AN520">
        <v>2326</v>
      </c>
    </row>
    <row r="521" spans="2:40" x14ac:dyDescent="0.25">
      <c r="B521" t="s">
        <v>535</v>
      </c>
      <c r="F521" t="s">
        <v>469</v>
      </c>
      <c r="AC521" t="s">
        <v>543</v>
      </c>
      <c r="AD521" t="s">
        <v>542</v>
      </c>
      <c r="AE521">
        <v>25</v>
      </c>
      <c r="AF521">
        <v>20</v>
      </c>
      <c r="AG521">
        <v>3</v>
      </c>
      <c r="AH521" t="s">
        <v>491</v>
      </c>
      <c r="AJ521" t="s">
        <v>82</v>
      </c>
      <c r="AK521" t="s">
        <v>194</v>
      </c>
      <c r="AM521">
        <v>113</v>
      </c>
      <c r="AN521">
        <v>1994</v>
      </c>
    </row>
    <row r="522" spans="2:40" x14ac:dyDescent="0.25">
      <c r="B522" t="s">
        <v>535</v>
      </c>
      <c r="F522" t="s">
        <v>469</v>
      </c>
      <c r="AC522" t="s">
        <v>543</v>
      </c>
      <c r="AD522" t="s">
        <v>542</v>
      </c>
      <c r="AE522">
        <v>25</v>
      </c>
      <c r="AF522">
        <v>21</v>
      </c>
      <c r="AH522" t="s">
        <v>494</v>
      </c>
      <c r="AJ522" t="s">
        <v>86</v>
      </c>
      <c r="AK522" t="s">
        <v>201</v>
      </c>
      <c r="AM522">
        <v>2840</v>
      </c>
      <c r="AN522">
        <v>2454</v>
      </c>
    </row>
    <row r="523" spans="2:40" x14ac:dyDescent="0.25">
      <c r="B523" t="s">
        <v>535</v>
      </c>
      <c r="F523" t="s">
        <v>469</v>
      </c>
      <c r="AC523" t="s">
        <v>543</v>
      </c>
      <c r="AD523" t="s">
        <v>542</v>
      </c>
      <c r="AE523">
        <v>25</v>
      </c>
      <c r="AF523">
        <v>22</v>
      </c>
      <c r="AG523">
        <v>3</v>
      </c>
      <c r="AH523" t="s">
        <v>491</v>
      </c>
      <c r="AJ523" t="s">
        <v>82</v>
      </c>
      <c r="AK523" t="s">
        <v>194</v>
      </c>
      <c r="AM523">
        <v>145</v>
      </c>
      <c r="AN523">
        <v>2028</v>
      </c>
    </row>
    <row r="524" spans="2:40" x14ac:dyDescent="0.25">
      <c r="B524" t="s">
        <v>535</v>
      </c>
      <c r="F524" t="s">
        <v>469</v>
      </c>
      <c r="AC524" t="s">
        <v>543</v>
      </c>
      <c r="AD524" t="s">
        <v>542</v>
      </c>
      <c r="AE524">
        <v>25</v>
      </c>
      <c r="AF524">
        <v>23</v>
      </c>
      <c r="AH524" t="s">
        <v>494</v>
      </c>
      <c r="AJ524" t="s">
        <v>86</v>
      </c>
      <c r="AK524" t="s">
        <v>201</v>
      </c>
      <c r="AM524">
        <v>897</v>
      </c>
      <c r="AN524">
        <v>1998</v>
      </c>
    </row>
    <row r="525" spans="2:40" x14ac:dyDescent="0.25">
      <c r="B525" t="s">
        <v>535</v>
      </c>
      <c r="F525" t="s">
        <v>469</v>
      </c>
      <c r="AC525" t="s">
        <v>543</v>
      </c>
      <c r="AD525" t="s">
        <v>542</v>
      </c>
      <c r="AE525">
        <v>25</v>
      </c>
      <c r="AF525">
        <v>24</v>
      </c>
      <c r="AH525" t="s">
        <v>494</v>
      </c>
      <c r="AJ525" t="s">
        <v>86</v>
      </c>
      <c r="AK525" t="s">
        <v>201</v>
      </c>
      <c r="AM525">
        <v>1405</v>
      </c>
      <c r="AN525">
        <v>2094</v>
      </c>
    </row>
    <row r="526" spans="2:40" x14ac:dyDescent="0.25">
      <c r="B526" t="s">
        <v>535</v>
      </c>
      <c r="F526" t="s">
        <v>469</v>
      </c>
      <c r="AC526" t="s">
        <v>543</v>
      </c>
      <c r="AD526" t="s">
        <v>542</v>
      </c>
      <c r="AE526">
        <v>25</v>
      </c>
      <c r="AF526">
        <v>25</v>
      </c>
      <c r="AH526" t="s">
        <v>494</v>
      </c>
      <c r="AJ526" t="s">
        <v>86</v>
      </c>
      <c r="AK526" t="s">
        <v>201</v>
      </c>
      <c r="AM526">
        <v>1280</v>
      </c>
      <c r="AN526">
        <v>1970</v>
      </c>
    </row>
    <row r="527" spans="2:40" x14ac:dyDescent="0.25">
      <c r="B527" t="s">
        <v>535</v>
      </c>
      <c r="F527" t="s">
        <v>469</v>
      </c>
      <c r="AC527" t="s">
        <v>545</v>
      </c>
      <c r="AD527" t="s">
        <v>544</v>
      </c>
      <c r="AE527">
        <v>25</v>
      </c>
      <c r="AF527">
        <v>1</v>
      </c>
      <c r="AH527" t="s">
        <v>494</v>
      </c>
      <c r="AJ527" t="s">
        <v>86</v>
      </c>
      <c r="AK527" t="s">
        <v>201</v>
      </c>
      <c r="AM527">
        <v>3599</v>
      </c>
      <c r="AN527">
        <v>1713</v>
      </c>
    </row>
    <row r="528" spans="2:40" x14ac:dyDescent="0.25">
      <c r="B528" t="s">
        <v>535</v>
      </c>
      <c r="F528" t="s">
        <v>469</v>
      </c>
      <c r="AC528" t="s">
        <v>545</v>
      </c>
      <c r="AD528" t="s">
        <v>544</v>
      </c>
      <c r="AE528">
        <v>25</v>
      </c>
      <c r="AF528">
        <v>2</v>
      </c>
      <c r="AG528">
        <v>3</v>
      </c>
      <c r="AH528" t="s">
        <v>491</v>
      </c>
      <c r="AJ528" t="s">
        <v>82</v>
      </c>
      <c r="AK528" t="s">
        <v>194</v>
      </c>
      <c r="AM528">
        <v>3717</v>
      </c>
      <c r="AN528">
        <v>1442</v>
      </c>
    </row>
    <row r="529" spans="2:40" x14ac:dyDescent="0.25">
      <c r="B529" t="s">
        <v>535</v>
      </c>
      <c r="F529" t="s">
        <v>469</v>
      </c>
      <c r="AC529" t="s">
        <v>545</v>
      </c>
      <c r="AD529" t="s">
        <v>544</v>
      </c>
      <c r="AE529">
        <v>25</v>
      </c>
      <c r="AF529">
        <v>3</v>
      </c>
      <c r="AH529" t="s">
        <v>494</v>
      </c>
      <c r="AJ529" t="s">
        <v>86</v>
      </c>
      <c r="AK529" t="s">
        <v>201</v>
      </c>
      <c r="AM529">
        <v>3817</v>
      </c>
      <c r="AN529">
        <v>2082</v>
      </c>
    </row>
    <row r="530" spans="2:40" x14ac:dyDescent="0.25">
      <c r="B530" t="s">
        <v>535</v>
      </c>
      <c r="F530" t="s">
        <v>469</v>
      </c>
      <c r="AC530" t="s">
        <v>545</v>
      </c>
      <c r="AD530" t="s">
        <v>544</v>
      </c>
      <c r="AE530">
        <v>25</v>
      </c>
      <c r="AF530">
        <v>4</v>
      </c>
      <c r="AH530" t="s">
        <v>546</v>
      </c>
      <c r="AJ530" t="s">
        <v>120</v>
      </c>
      <c r="AK530" t="s">
        <v>190</v>
      </c>
      <c r="AM530">
        <v>515</v>
      </c>
      <c r="AN530">
        <v>2772</v>
      </c>
    </row>
    <row r="531" spans="2:40" x14ac:dyDescent="0.25">
      <c r="B531" t="s">
        <v>535</v>
      </c>
      <c r="F531" t="s">
        <v>469</v>
      </c>
      <c r="AC531" t="s">
        <v>545</v>
      </c>
      <c r="AD531" t="s">
        <v>544</v>
      </c>
      <c r="AE531">
        <v>25</v>
      </c>
      <c r="AF531">
        <v>5</v>
      </c>
      <c r="AH531" t="s">
        <v>547</v>
      </c>
      <c r="AJ531" t="s">
        <v>122</v>
      </c>
      <c r="AK531" t="s">
        <v>202</v>
      </c>
      <c r="AM531">
        <v>214</v>
      </c>
      <c r="AN531">
        <v>2722</v>
      </c>
    </row>
    <row r="532" spans="2:40" x14ac:dyDescent="0.25">
      <c r="B532" t="s">
        <v>535</v>
      </c>
      <c r="F532" t="s">
        <v>469</v>
      </c>
      <c r="AC532" t="s">
        <v>545</v>
      </c>
      <c r="AD532" t="s">
        <v>544</v>
      </c>
      <c r="AE532">
        <v>25</v>
      </c>
      <c r="AF532">
        <v>6</v>
      </c>
      <c r="AH532" t="s">
        <v>547</v>
      </c>
      <c r="AJ532" t="s">
        <v>122</v>
      </c>
      <c r="AK532" t="s">
        <v>202</v>
      </c>
      <c r="AM532">
        <v>709</v>
      </c>
      <c r="AN532">
        <v>2476</v>
      </c>
    </row>
    <row r="533" spans="2:40" x14ac:dyDescent="0.25">
      <c r="B533" t="s">
        <v>535</v>
      </c>
      <c r="F533" t="s">
        <v>469</v>
      </c>
      <c r="AC533" t="s">
        <v>545</v>
      </c>
      <c r="AD533" t="s">
        <v>544</v>
      </c>
      <c r="AE533">
        <v>25</v>
      </c>
      <c r="AF533">
        <v>7</v>
      </c>
      <c r="AG533">
        <v>3</v>
      </c>
      <c r="AH533" t="s">
        <v>492</v>
      </c>
      <c r="AJ533" t="s">
        <v>84</v>
      </c>
      <c r="AK533" t="s">
        <v>194</v>
      </c>
      <c r="AM533">
        <v>1333</v>
      </c>
      <c r="AN533">
        <v>2290</v>
      </c>
    </row>
    <row r="534" spans="2:40" x14ac:dyDescent="0.25">
      <c r="B534" t="s">
        <v>535</v>
      </c>
      <c r="F534" t="s">
        <v>469</v>
      </c>
      <c r="AC534" t="s">
        <v>545</v>
      </c>
      <c r="AD534" t="s">
        <v>544</v>
      </c>
      <c r="AE534">
        <v>25</v>
      </c>
      <c r="AF534">
        <v>8</v>
      </c>
      <c r="AG534">
        <v>3</v>
      </c>
      <c r="AH534" t="s">
        <v>492</v>
      </c>
      <c r="AJ534" t="s">
        <v>84</v>
      </c>
      <c r="AK534" t="s">
        <v>194</v>
      </c>
      <c r="AM534">
        <v>991</v>
      </c>
      <c r="AN534">
        <v>1059</v>
      </c>
    </row>
    <row r="535" spans="2:40" x14ac:dyDescent="0.25">
      <c r="B535" t="s">
        <v>535</v>
      </c>
      <c r="F535" t="s">
        <v>469</v>
      </c>
      <c r="AC535" t="s">
        <v>545</v>
      </c>
      <c r="AD535" t="s">
        <v>544</v>
      </c>
      <c r="AE535">
        <v>25</v>
      </c>
      <c r="AF535">
        <v>9</v>
      </c>
      <c r="AH535" t="s">
        <v>494</v>
      </c>
      <c r="AJ535" t="s">
        <v>86</v>
      </c>
      <c r="AK535" t="s">
        <v>201</v>
      </c>
      <c r="AM535">
        <v>2927</v>
      </c>
      <c r="AN535">
        <v>867</v>
      </c>
    </row>
    <row r="536" spans="2:40" x14ac:dyDescent="0.25">
      <c r="B536" t="s">
        <v>535</v>
      </c>
      <c r="F536" t="s">
        <v>469</v>
      </c>
      <c r="AC536" t="s">
        <v>545</v>
      </c>
      <c r="AD536" t="s">
        <v>544</v>
      </c>
      <c r="AE536">
        <v>25</v>
      </c>
      <c r="AF536">
        <v>10</v>
      </c>
      <c r="AH536" t="s">
        <v>494</v>
      </c>
      <c r="AJ536" t="s">
        <v>86</v>
      </c>
      <c r="AK536" t="s">
        <v>201</v>
      </c>
      <c r="AM536">
        <v>2934</v>
      </c>
      <c r="AN536">
        <v>1949</v>
      </c>
    </row>
    <row r="537" spans="2:40" x14ac:dyDescent="0.25">
      <c r="B537" t="s">
        <v>535</v>
      </c>
      <c r="F537" t="s">
        <v>469</v>
      </c>
      <c r="AC537" t="s">
        <v>545</v>
      </c>
      <c r="AD537" t="s">
        <v>544</v>
      </c>
      <c r="AE537">
        <v>25</v>
      </c>
      <c r="AF537">
        <v>11</v>
      </c>
      <c r="AH537" t="s">
        <v>494</v>
      </c>
      <c r="AJ537" t="s">
        <v>86</v>
      </c>
      <c r="AK537" t="s">
        <v>201</v>
      </c>
      <c r="AM537">
        <v>3581</v>
      </c>
      <c r="AN537">
        <v>2698</v>
      </c>
    </row>
    <row r="538" spans="2:40" x14ac:dyDescent="0.25">
      <c r="B538" t="s">
        <v>535</v>
      </c>
      <c r="F538" t="s">
        <v>469</v>
      </c>
      <c r="AC538" t="s">
        <v>545</v>
      </c>
      <c r="AD538" t="s">
        <v>544</v>
      </c>
      <c r="AE538">
        <v>25</v>
      </c>
      <c r="AF538">
        <v>12</v>
      </c>
      <c r="AH538" t="s">
        <v>494</v>
      </c>
      <c r="AJ538" t="s">
        <v>86</v>
      </c>
      <c r="AK538" t="s">
        <v>201</v>
      </c>
      <c r="AM538">
        <v>3851</v>
      </c>
      <c r="AN538">
        <v>2982</v>
      </c>
    </row>
    <row r="539" spans="2:40" x14ac:dyDescent="0.25">
      <c r="B539" t="s">
        <v>535</v>
      </c>
      <c r="F539" t="s">
        <v>469</v>
      </c>
      <c r="AC539" t="s">
        <v>545</v>
      </c>
      <c r="AD539" t="s">
        <v>544</v>
      </c>
      <c r="AE539">
        <v>25</v>
      </c>
      <c r="AF539">
        <v>13</v>
      </c>
      <c r="AH539" t="s">
        <v>494</v>
      </c>
      <c r="AJ539" t="s">
        <v>86</v>
      </c>
      <c r="AK539" t="s">
        <v>201</v>
      </c>
      <c r="AM539">
        <v>2278</v>
      </c>
      <c r="AN539">
        <v>1558</v>
      </c>
    </row>
    <row r="540" spans="2:40" x14ac:dyDescent="0.25">
      <c r="B540" t="s">
        <v>535</v>
      </c>
      <c r="F540" t="s">
        <v>469</v>
      </c>
      <c r="AC540" t="s">
        <v>545</v>
      </c>
      <c r="AD540" t="s">
        <v>544</v>
      </c>
      <c r="AE540">
        <v>25</v>
      </c>
      <c r="AF540">
        <v>14</v>
      </c>
      <c r="AH540" t="s">
        <v>548</v>
      </c>
      <c r="AJ540" t="s">
        <v>124</v>
      </c>
      <c r="AK540" t="s">
        <v>197</v>
      </c>
      <c r="AM540">
        <v>3799</v>
      </c>
      <c r="AN540">
        <v>332</v>
      </c>
    </row>
    <row r="541" spans="2:40" x14ac:dyDescent="0.25">
      <c r="B541" t="s">
        <v>535</v>
      </c>
      <c r="F541" t="s">
        <v>469</v>
      </c>
      <c r="AC541" t="s">
        <v>545</v>
      </c>
      <c r="AD541" t="s">
        <v>544</v>
      </c>
      <c r="AE541">
        <v>25</v>
      </c>
      <c r="AF541">
        <v>15</v>
      </c>
      <c r="AG541">
        <v>3</v>
      </c>
      <c r="AH541" t="s">
        <v>492</v>
      </c>
      <c r="AJ541" t="s">
        <v>84</v>
      </c>
      <c r="AK541" t="s">
        <v>194</v>
      </c>
      <c r="AM541">
        <v>1331</v>
      </c>
      <c r="AN541">
        <v>2762</v>
      </c>
    </row>
    <row r="542" spans="2:40" x14ac:dyDescent="0.25">
      <c r="B542" t="s">
        <v>535</v>
      </c>
      <c r="F542" t="s">
        <v>469</v>
      </c>
      <c r="AC542" t="s">
        <v>545</v>
      </c>
      <c r="AD542" t="s">
        <v>544</v>
      </c>
      <c r="AE542">
        <v>25</v>
      </c>
      <c r="AF542">
        <v>16</v>
      </c>
      <c r="AG542">
        <v>3</v>
      </c>
      <c r="AH542" t="s">
        <v>492</v>
      </c>
      <c r="AJ542" t="s">
        <v>84</v>
      </c>
      <c r="AK542" t="s">
        <v>194</v>
      </c>
      <c r="AM542">
        <v>1312</v>
      </c>
      <c r="AN542">
        <v>1451</v>
      </c>
    </row>
    <row r="543" spans="2:40" x14ac:dyDescent="0.25">
      <c r="B543" t="s">
        <v>535</v>
      </c>
      <c r="F543" t="s">
        <v>469</v>
      </c>
      <c r="AC543" t="s">
        <v>545</v>
      </c>
      <c r="AD543" t="s">
        <v>544</v>
      </c>
      <c r="AE543">
        <v>25</v>
      </c>
      <c r="AF543">
        <v>17</v>
      </c>
      <c r="AH543" t="s">
        <v>548</v>
      </c>
      <c r="AJ543" t="s">
        <v>124</v>
      </c>
      <c r="AK543" t="s">
        <v>197</v>
      </c>
      <c r="AM543">
        <v>3914</v>
      </c>
      <c r="AN543">
        <v>199</v>
      </c>
    </row>
    <row r="544" spans="2:40" x14ac:dyDescent="0.25">
      <c r="B544" t="s">
        <v>535</v>
      </c>
      <c r="F544" t="s">
        <v>469</v>
      </c>
      <c r="AC544" t="s">
        <v>545</v>
      </c>
      <c r="AD544" t="s">
        <v>544</v>
      </c>
      <c r="AE544">
        <v>25</v>
      </c>
      <c r="AF544">
        <v>18</v>
      </c>
      <c r="AG544">
        <v>3</v>
      </c>
      <c r="AH544" t="s">
        <v>492</v>
      </c>
      <c r="AJ544" t="s">
        <v>84</v>
      </c>
      <c r="AK544" t="s">
        <v>194</v>
      </c>
      <c r="AM544">
        <v>3408</v>
      </c>
      <c r="AN544">
        <v>1339</v>
      </c>
    </row>
    <row r="545" spans="1:40" x14ac:dyDescent="0.25">
      <c r="B545" t="s">
        <v>535</v>
      </c>
      <c r="F545" t="s">
        <v>469</v>
      </c>
      <c r="AC545" t="s">
        <v>545</v>
      </c>
      <c r="AD545" t="s">
        <v>544</v>
      </c>
      <c r="AE545">
        <v>25</v>
      </c>
      <c r="AF545">
        <v>19</v>
      </c>
      <c r="AG545">
        <v>3</v>
      </c>
      <c r="AH545" t="s">
        <v>492</v>
      </c>
      <c r="AJ545" t="s">
        <v>84</v>
      </c>
      <c r="AK545" t="s">
        <v>194</v>
      </c>
      <c r="AM545">
        <v>2498</v>
      </c>
      <c r="AN545">
        <v>731</v>
      </c>
    </row>
    <row r="546" spans="1:40" x14ac:dyDescent="0.25">
      <c r="B546" t="s">
        <v>535</v>
      </c>
      <c r="F546" t="s">
        <v>469</v>
      </c>
      <c r="AC546" t="s">
        <v>545</v>
      </c>
      <c r="AD546" t="s">
        <v>544</v>
      </c>
      <c r="AE546">
        <v>25</v>
      </c>
      <c r="AF546">
        <v>20</v>
      </c>
      <c r="AG546">
        <v>3</v>
      </c>
      <c r="AH546" t="s">
        <v>492</v>
      </c>
      <c r="AJ546" t="s">
        <v>84</v>
      </c>
      <c r="AK546" t="s">
        <v>194</v>
      </c>
      <c r="AM546">
        <v>2510</v>
      </c>
      <c r="AN546">
        <v>1012</v>
      </c>
    </row>
    <row r="547" spans="1:40" x14ac:dyDescent="0.25">
      <c r="B547" t="s">
        <v>535</v>
      </c>
      <c r="F547" t="s">
        <v>469</v>
      </c>
      <c r="AC547" t="s">
        <v>545</v>
      </c>
      <c r="AD547" t="s">
        <v>544</v>
      </c>
      <c r="AE547">
        <v>25</v>
      </c>
      <c r="AF547">
        <v>21</v>
      </c>
      <c r="AH547" t="s">
        <v>548</v>
      </c>
      <c r="AJ547" t="s">
        <v>124</v>
      </c>
      <c r="AK547" t="s">
        <v>197</v>
      </c>
      <c r="AM547">
        <v>3914</v>
      </c>
      <c r="AN547">
        <v>455</v>
      </c>
    </row>
    <row r="548" spans="1:40" x14ac:dyDescent="0.25">
      <c r="B548" t="s">
        <v>535</v>
      </c>
      <c r="F548" t="s">
        <v>469</v>
      </c>
      <c r="AC548" t="s">
        <v>545</v>
      </c>
      <c r="AD548" t="s">
        <v>544</v>
      </c>
      <c r="AE548">
        <v>25</v>
      </c>
      <c r="AF548">
        <v>22</v>
      </c>
      <c r="AG548">
        <v>3</v>
      </c>
      <c r="AH548" t="s">
        <v>492</v>
      </c>
      <c r="AJ548" t="s">
        <v>84</v>
      </c>
      <c r="AK548" t="s">
        <v>194</v>
      </c>
      <c r="AM548">
        <v>3068</v>
      </c>
      <c r="AN548">
        <v>993</v>
      </c>
    </row>
    <row r="549" spans="1:40" x14ac:dyDescent="0.25">
      <c r="B549" t="s">
        <v>535</v>
      </c>
      <c r="F549" t="s">
        <v>469</v>
      </c>
      <c r="AC549" t="s">
        <v>545</v>
      </c>
      <c r="AD549" t="s">
        <v>544</v>
      </c>
      <c r="AE549">
        <v>25</v>
      </c>
      <c r="AF549">
        <v>23</v>
      </c>
      <c r="AG549">
        <v>3</v>
      </c>
      <c r="AH549" t="s">
        <v>492</v>
      </c>
      <c r="AJ549" t="s">
        <v>84</v>
      </c>
      <c r="AK549" t="s">
        <v>194</v>
      </c>
      <c r="AM549">
        <v>3123</v>
      </c>
      <c r="AN549">
        <v>668</v>
      </c>
    </row>
    <row r="550" spans="1:40" x14ac:dyDescent="0.25">
      <c r="B550" t="s">
        <v>535</v>
      </c>
      <c r="F550" t="s">
        <v>469</v>
      </c>
      <c r="AC550" t="s">
        <v>545</v>
      </c>
      <c r="AD550" t="s">
        <v>544</v>
      </c>
      <c r="AE550">
        <v>25</v>
      </c>
      <c r="AF550">
        <v>24</v>
      </c>
      <c r="AG550">
        <v>3</v>
      </c>
      <c r="AH550" t="s">
        <v>492</v>
      </c>
      <c r="AJ550" t="s">
        <v>84</v>
      </c>
      <c r="AK550" t="s">
        <v>194</v>
      </c>
      <c r="AM550">
        <v>2092</v>
      </c>
      <c r="AN550">
        <v>2126</v>
      </c>
    </row>
    <row r="551" spans="1:40" x14ac:dyDescent="0.25">
      <c r="B551" t="s">
        <v>535</v>
      </c>
      <c r="F551" t="s">
        <v>469</v>
      </c>
      <c r="AC551" t="s">
        <v>545</v>
      </c>
      <c r="AD551" t="s">
        <v>544</v>
      </c>
      <c r="AE551">
        <v>25</v>
      </c>
      <c r="AF551">
        <v>25</v>
      </c>
      <c r="AG551">
        <v>3</v>
      </c>
      <c r="AH551" t="s">
        <v>492</v>
      </c>
      <c r="AJ551" t="s">
        <v>84</v>
      </c>
      <c r="AK551" t="s">
        <v>194</v>
      </c>
      <c r="AM551">
        <v>1894</v>
      </c>
      <c r="AN551">
        <v>1394</v>
      </c>
    </row>
    <row r="552" spans="1:40" x14ac:dyDescent="0.25">
      <c r="A552" t="s">
        <v>551</v>
      </c>
      <c r="B552" t="s">
        <v>551</v>
      </c>
      <c r="C552" t="s">
        <v>551</v>
      </c>
      <c r="D552" t="s">
        <v>551</v>
      </c>
      <c r="E552" t="s">
        <v>551</v>
      </c>
      <c r="F552" t="s">
        <v>551</v>
      </c>
      <c r="G552" t="s">
        <v>551</v>
      </c>
      <c r="H552" t="s">
        <v>551</v>
      </c>
      <c r="I552" t="s">
        <v>551</v>
      </c>
      <c r="J552" t="s">
        <v>551</v>
      </c>
      <c r="K552" t="s">
        <v>551</v>
      </c>
      <c r="L552" t="s">
        <v>551</v>
      </c>
      <c r="M552" t="s">
        <v>551</v>
      </c>
      <c r="N552" t="s">
        <v>551</v>
      </c>
      <c r="O552" t="s">
        <v>551</v>
      </c>
      <c r="P552" t="s">
        <v>551</v>
      </c>
      <c r="Q552" t="s">
        <v>551</v>
      </c>
      <c r="R552" t="s">
        <v>551</v>
      </c>
      <c r="S552" t="s">
        <v>551</v>
      </c>
      <c r="T552" t="s">
        <v>551</v>
      </c>
      <c r="U552" t="s">
        <v>551</v>
      </c>
      <c r="V552" t="s">
        <v>551</v>
      </c>
      <c r="W552" t="s">
        <v>551</v>
      </c>
      <c r="X552" t="s">
        <v>551</v>
      </c>
      <c r="Y552" t="s">
        <v>551</v>
      </c>
      <c r="Z552" t="s">
        <v>551</v>
      </c>
      <c r="AA552" t="s">
        <v>551</v>
      </c>
      <c r="AB552" t="s">
        <v>551</v>
      </c>
      <c r="AC552" t="s">
        <v>550</v>
      </c>
      <c r="AD552" t="s">
        <v>549</v>
      </c>
      <c r="AE552">
        <v>25</v>
      </c>
      <c r="AF552">
        <v>1</v>
      </c>
      <c r="AH552" t="s">
        <v>494</v>
      </c>
      <c r="AJ552" t="s">
        <v>86</v>
      </c>
      <c r="AK552" t="s">
        <v>201</v>
      </c>
      <c r="AM552">
        <v>3466</v>
      </c>
      <c r="AN552">
        <v>13</v>
      </c>
    </row>
    <row r="553" spans="1:40" x14ac:dyDescent="0.25">
      <c r="A553" t="s">
        <v>551</v>
      </c>
      <c r="B553" t="s">
        <v>551</v>
      </c>
      <c r="C553" t="s">
        <v>551</v>
      </c>
      <c r="D553" t="s">
        <v>551</v>
      </c>
      <c r="E553" t="s">
        <v>551</v>
      </c>
      <c r="F553" t="s">
        <v>551</v>
      </c>
      <c r="G553" t="s">
        <v>551</v>
      </c>
      <c r="H553" t="s">
        <v>551</v>
      </c>
      <c r="I553" t="s">
        <v>551</v>
      </c>
      <c r="J553" t="s">
        <v>551</v>
      </c>
      <c r="K553" t="s">
        <v>551</v>
      </c>
      <c r="L553" t="s">
        <v>551</v>
      </c>
      <c r="M553" t="s">
        <v>551</v>
      </c>
      <c r="N553" t="s">
        <v>551</v>
      </c>
      <c r="O553" t="s">
        <v>551</v>
      </c>
      <c r="P553" t="s">
        <v>551</v>
      </c>
      <c r="Q553" t="s">
        <v>551</v>
      </c>
      <c r="R553" t="s">
        <v>551</v>
      </c>
      <c r="S553" t="s">
        <v>551</v>
      </c>
      <c r="T553" t="s">
        <v>551</v>
      </c>
      <c r="U553" t="s">
        <v>551</v>
      </c>
      <c r="V553" t="s">
        <v>551</v>
      </c>
      <c r="W553" t="s">
        <v>551</v>
      </c>
      <c r="X553" t="s">
        <v>551</v>
      </c>
      <c r="Y553" t="s">
        <v>551</v>
      </c>
      <c r="Z553" t="s">
        <v>551</v>
      </c>
      <c r="AA553" t="s">
        <v>551</v>
      </c>
      <c r="AB553" t="s">
        <v>551</v>
      </c>
      <c r="AC553" t="s">
        <v>550</v>
      </c>
      <c r="AD553" t="s">
        <v>549</v>
      </c>
      <c r="AE553">
        <v>25</v>
      </c>
      <c r="AF553">
        <v>2</v>
      </c>
      <c r="AG553">
        <v>3</v>
      </c>
      <c r="AH553" t="s">
        <v>491</v>
      </c>
      <c r="AJ553" t="s">
        <v>82</v>
      </c>
      <c r="AK553" t="s">
        <v>194</v>
      </c>
      <c r="AM553">
        <v>784</v>
      </c>
      <c r="AN553">
        <v>2259</v>
      </c>
    </row>
    <row r="554" spans="1:40" x14ac:dyDescent="0.25">
      <c r="A554" t="s">
        <v>551</v>
      </c>
      <c r="B554" t="s">
        <v>551</v>
      </c>
      <c r="C554" t="s">
        <v>551</v>
      </c>
      <c r="D554" t="s">
        <v>551</v>
      </c>
      <c r="E554" t="s">
        <v>551</v>
      </c>
      <c r="F554" t="s">
        <v>551</v>
      </c>
      <c r="G554" t="s">
        <v>551</v>
      </c>
      <c r="H554" t="s">
        <v>551</v>
      </c>
      <c r="I554" t="s">
        <v>551</v>
      </c>
      <c r="J554" t="s">
        <v>551</v>
      </c>
      <c r="K554" t="s">
        <v>551</v>
      </c>
      <c r="L554" t="s">
        <v>551</v>
      </c>
      <c r="M554" t="s">
        <v>551</v>
      </c>
      <c r="N554" t="s">
        <v>551</v>
      </c>
      <c r="O554" t="s">
        <v>551</v>
      </c>
      <c r="P554" t="s">
        <v>551</v>
      </c>
      <c r="Q554" t="s">
        <v>551</v>
      </c>
      <c r="R554" t="s">
        <v>551</v>
      </c>
      <c r="S554" t="s">
        <v>551</v>
      </c>
      <c r="T554" t="s">
        <v>551</v>
      </c>
      <c r="U554" t="s">
        <v>551</v>
      </c>
      <c r="V554" t="s">
        <v>551</v>
      </c>
      <c r="W554" t="s">
        <v>551</v>
      </c>
      <c r="X554" t="s">
        <v>551</v>
      </c>
      <c r="Y554" t="s">
        <v>551</v>
      </c>
      <c r="Z554" t="s">
        <v>551</v>
      </c>
      <c r="AA554" t="s">
        <v>551</v>
      </c>
      <c r="AB554" t="s">
        <v>551</v>
      </c>
      <c r="AC554" t="s">
        <v>550</v>
      </c>
      <c r="AD554" t="s">
        <v>549</v>
      </c>
      <c r="AE554">
        <v>25</v>
      </c>
      <c r="AF554">
        <v>3</v>
      </c>
      <c r="AH554" t="s">
        <v>494</v>
      </c>
      <c r="AJ554" t="s">
        <v>86</v>
      </c>
      <c r="AK554" t="s">
        <v>201</v>
      </c>
      <c r="AM554">
        <v>2784</v>
      </c>
      <c r="AN554">
        <v>2110</v>
      </c>
    </row>
    <row r="555" spans="1:40" x14ac:dyDescent="0.25">
      <c r="A555" t="s">
        <v>551</v>
      </c>
      <c r="B555" t="s">
        <v>551</v>
      </c>
      <c r="C555" t="s">
        <v>551</v>
      </c>
      <c r="D555" t="s">
        <v>551</v>
      </c>
      <c r="E555" t="s">
        <v>551</v>
      </c>
      <c r="F555" t="s">
        <v>551</v>
      </c>
      <c r="G555" t="s">
        <v>551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550</v>
      </c>
      <c r="AD555" t="s">
        <v>549</v>
      </c>
      <c r="AE555">
        <v>25</v>
      </c>
      <c r="AF555">
        <v>4</v>
      </c>
      <c r="AH555" t="s">
        <v>494</v>
      </c>
      <c r="AJ555" t="s">
        <v>86</v>
      </c>
      <c r="AK555" t="s">
        <v>201</v>
      </c>
      <c r="AM555">
        <v>3589</v>
      </c>
      <c r="AN555">
        <v>1775</v>
      </c>
    </row>
    <row r="556" spans="1:40" x14ac:dyDescent="0.25">
      <c r="A556" t="s">
        <v>551</v>
      </c>
      <c r="B556" t="s">
        <v>551</v>
      </c>
      <c r="C556" t="s">
        <v>551</v>
      </c>
      <c r="D556" t="s">
        <v>551</v>
      </c>
      <c r="E556" t="s">
        <v>551</v>
      </c>
      <c r="F556" t="s">
        <v>551</v>
      </c>
      <c r="G556" t="s">
        <v>551</v>
      </c>
      <c r="H556" t="s">
        <v>551</v>
      </c>
      <c r="I556" t="s">
        <v>551</v>
      </c>
      <c r="J556" t="s">
        <v>551</v>
      </c>
      <c r="K556" t="s">
        <v>551</v>
      </c>
      <c r="L556" t="s">
        <v>551</v>
      </c>
      <c r="M556" t="s">
        <v>551</v>
      </c>
      <c r="N556" t="s">
        <v>551</v>
      </c>
      <c r="O556" t="s">
        <v>551</v>
      </c>
      <c r="P556" t="s">
        <v>551</v>
      </c>
      <c r="Q556" t="s">
        <v>551</v>
      </c>
      <c r="R556" t="s">
        <v>551</v>
      </c>
      <c r="S556" t="s">
        <v>551</v>
      </c>
      <c r="T556" t="s">
        <v>551</v>
      </c>
      <c r="U556" t="s">
        <v>551</v>
      </c>
      <c r="V556" t="s">
        <v>551</v>
      </c>
      <c r="W556" t="s">
        <v>551</v>
      </c>
      <c r="X556" t="s">
        <v>551</v>
      </c>
      <c r="Y556" t="s">
        <v>551</v>
      </c>
      <c r="Z556" t="s">
        <v>551</v>
      </c>
      <c r="AA556" t="s">
        <v>551</v>
      </c>
      <c r="AB556" t="s">
        <v>551</v>
      </c>
      <c r="AC556" t="s">
        <v>550</v>
      </c>
      <c r="AD556" t="s">
        <v>549</v>
      </c>
      <c r="AE556">
        <v>25</v>
      </c>
      <c r="AF556">
        <v>5</v>
      </c>
      <c r="AH556" t="s">
        <v>494</v>
      </c>
      <c r="AJ556" t="s">
        <v>86</v>
      </c>
      <c r="AK556" t="s">
        <v>201</v>
      </c>
      <c r="AM556">
        <v>3443</v>
      </c>
      <c r="AN556">
        <v>2098</v>
      </c>
    </row>
    <row r="557" spans="1:40" x14ac:dyDescent="0.25">
      <c r="A557" t="s">
        <v>551</v>
      </c>
      <c r="B557" t="s">
        <v>551</v>
      </c>
      <c r="C557" t="s">
        <v>551</v>
      </c>
      <c r="D557" t="s">
        <v>551</v>
      </c>
      <c r="E557" t="s">
        <v>551</v>
      </c>
      <c r="F557" t="s">
        <v>551</v>
      </c>
      <c r="G557" t="s">
        <v>551</v>
      </c>
      <c r="H557" t="s">
        <v>551</v>
      </c>
      <c r="I557" t="s">
        <v>551</v>
      </c>
      <c r="J557" t="s">
        <v>551</v>
      </c>
      <c r="K557" t="s">
        <v>551</v>
      </c>
      <c r="L557" t="s">
        <v>551</v>
      </c>
      <c r="M557" t="s">
        <v>551</v>
      </c>
      <c r="N557" t="s">
        <v>551</v>
      </c>
      <c r="O557" t="s">
        <v>551</v>
      </c>
      <c r="P557" t="s">
        <v>551</v>
      </c>
      <c r="Q557" t="s">
        <v>551</v>
      </c>
      <c r="R557" t="s">
        <v>551</v>
      </c>
      <c r="S557" t="s">
        <v>551</v>
      </c>
      <c r="T557" t="s">
        <v>551</v>
      </c>
      <c r="U557" t="s">
        <v>551</v>
      </c>
      <c r="V557" t="s">
        <v>551</v>
      </c>
      <c r="W557" t="s">
        <v>551</v>
      </c>
      <c r="X557" t="s">
        <v>551</v>
      </c>
      <c r="Y557" t="s">
        <v>551</v>
      </c>
      <c r="Z557" t="s">
        <v>551</v>
      </c>
      <c r="AA557" t="s">
        <v>551</v>
      </c>
      <c r="AB557" t="s">
        <v>551</v>
      </c>
      <c r="AC557" t="s">
        <v>550</v>
      </c>
      <c r="AD557" t="s">
        <v>549</v>
      </c>
      <c r="AE557">
        <v>25</v>
      </c>
      <c r="AF557">
        <v>6</v>
      </c>
      <c r="AH557" t="s">
        <v>498</v>
      </c>
      <c r="AJ557" t="s">
        <v>91</v>
      </c>
      <c r="AK557" t="s">
        <v>203</v>
      </c>
      <c r="AM557">
        <v>2568</v>
      </c>
      <c r="AN557">
        <v>2901</v>
      </c>
    </row>
    <row r="558" spans="1:40" x14ac:dyDescent="0.25">
      <c r="A558" t="s">
        <v>551</v>
      </c>
      <c r="B558" t="s">
        <v>551</v>
      </c>
      <c r="C558" t="s">
        <v>551</v>
      </c>
      <c r="D558" t="s">
        <v>551</v>
      </c>
      <c r="E558" t="s">
        <v>551</v>
      </c>
      <c r="F558" t="s">
        <v>551</v>
      </c>
      <c r="G558" t="s">
        <v>551</v>
      </c>
      <c r="H558" t="s">
        <v>551</v>
      </c>
      <c r="I558" t="s">
        <v>551</v>
      </c>
      <c r="J558" t="s">
        <v>551</v>
      </c>
      <c r="K558" t="s">
        <v>551</v>
      </c>
      <c r="L558" t="s">
        <v>551</v>
      </c>
      <c r="M558" t="s">
        <v>551</v>
      </c>
      <c r="N558" t="s">
        <v>551</v>
      </c>
      <c r="O558" t="s">
        <v>551</v>
      </c>
      <c r="P558" t="s">
        <v>551</v>
      </c>
      <c r="Q558" t="s">
        <v>551</v>
      </c>
      <c r="R558" t="s">
        <v>551</v>
      </c>
      <c r="S558" t="s">
        <v>551</v>
      </c>
      <c r="T558" t="s">
        <v>551</v>
      </c>
      <c r="U558" t="s">
        <v>551</v>
      </c>
      <c r="V558" t="s">
        <v>551</v>
      </c>
      <c r="W558" t="s">
        <v>551</v>
      </c>
      <c r="X558" t="s">
        <v>551</v>
      </c>
      <c r="Y558" t="s">
        <v>551</v>
      </c>
      <c r="Z558" t="s">
        <v>551</v>
      </c>
      <c r="AA558" t="s">
        <v>551</v>
      </c>
      <c r="AB558" t="s">
        <v>551</v>
      </c>
      <c r="AC558" t="s">
        <v>550</v>
      </c>
      <c r="AD558" t="s">
        <v>549</v>
      </c>
      <c r="AE558">
        <v>25</v>
      </c>
      <c r="AF558">
        <v>7</v>
      </c>
      <c r="AG558">
        <v>3</v>
      </c>
      <c r="AH558" t="s">
        <v>492</v>
      </c>
      <c r="AJ558" t="s">
        <v>84</v>
      </c>
      <c r="AK558" t="s">
        <v>194</v>
      </c>
      <c r="AM558">
        <v>619</v>
      </c>
      <c r="AN558">
        <v>528</v>
      </c>
    </row>
    <row r="559" spans="1:40" x14ac:dyDescent="0.25">
      <c r="A559" t="s">
        <v>551</v>
      </c>
      <c r="B559" t="s">
        <v>551</v>
      </c>
      <c r="C559" t="s">
        <v>551</v>
      </c>
      <c r="D559" t="s">
        <v>551</v>
      </c>
      <c r="E559" t="s">
        <v>551</v>
      </c>
      <c r="F559" t="s">
        <v>551</v>
      </c>
      <c r="G559" t="s">
        <v>551</v>
      </c>
      <c r="H559" t="s">
        <v>551</v>
      </c>
      <c r="I559" t="s">
        <v>551</v>
      </c>
      <c r="J559" t="s">
        <v>551</v>
      </c>
      <c r="K559" t="s">
        <v>551</v>
      </c>
      <c r="L559" t="s">
        <v>551</v>
      </c>
      <c r="M559" t="s">
        <v>551</v>
      </c>
      <c r="N559" t="s">
        <v>551</v>
      </c>
      <c r="O559" t="s">
        <v>551</v>
      </c>
      <c r="P559" t="s">
        <v>551</v>
      </c>
      <c r="Q559" t="s">
        <v>551</v>
      </c>
      <c r="R559" t="s">
        <v>551</v>
      </c>
      <c r="S559" t="s">
        <v>551</v>
      </c>
      <c r="T559" t="s">
        <v>551</v>
      </c>
      <c r="U559" t="s">
        <v>551</v>
      </c>
      <c r="V559" t="s">
        <v>551</v>
      </c>
      <c r="W559" t="s">
        <v>551</v>
      </c>
      <c r="X559" t="s">
        <v>551</v>
      </c>
      <c r="Y559" t="s">
        <v>551</v>
      </c>
      <c r="Z559" t="s">
        <v>551</v>
      </c>
      <c r="AA559" t="s">
        <v>551</v>
      </c>
      <c r="AB559" t="s">
        <v>551</v>
      </c>
      <c r="AC559" t="s">
        <v>550</v>
      </c>
      <c r="AD559" t="s">
        <v>549</v>
      </c>
      <c r="AE559">
        <v>25</v>
      </c>
      <c r="AF559">
        <v>8</v>
      </c>
      <c r="AH559" t="s">
        <v>494</v>
      </c>
      <c r="AJ559" t="s">
        <v>86</v>
      </c>
      <c r="AK559" t="s">
        <v>201</v>
      </c>
      <c r="AM559">
        <v>3402</v>
      </c>
      <c r="AN559">
        <v>373</v>
      </c>
    </row>
    <row r="560" spans="1:40" x14ac:dyDescent="0.25">
      <c r="A560" t="s">
        <v>551</v>
      </c>
      <c r="B560" t="s">
        <v>551</v>
      </c>
      <c r="C560" t="s">
        <v>551</v>
      </c>
      <c r="D560" t="s">
        <v>551</v>
      </c>
      <c r="E560" t="s">
        <v>551</v>
      </c>
      <c r="F560" t="s">
        <v>551</v>
      </c>
      <c r="G560" t="s">
        <v>551</v>
      </c>
      <c r="H560" t="s">
        <v>551</v>
      </c>
      <c r="I560" t="s">
        <v>551</v>
      </c>
      <c r="J560" t="s">
        <v>551</v>
      </c>
      <c r="K560" t="s">
        <v>551</v>
      </c>
      <c r="L560" t="s">
        <v>551</v>
      </c>
      <c r="M560" t="s">
        <v>551</v>
      </c>
      <c r="N560" t="s">
        <v>551</v>
      </c>
      <c r="O560" t="s">
        <v>551</v>
      </c>
      <c r="P560" t="s">
        <v>551</v>
      </c>
      <c r="Q560" t="s">
        <v>551</v>
      </c>
      <c r="R560" t="s">
        <v>551</v>
      </c>
      <c r="S560" t="s">
        <v>551</v>
      </c>
      <c r="T560" t="s">
        <v>551</v>
      </c>
      <c r="U560" t="s">
        <v>551</v>
      </c>
      <c r="V560" t="s">
        <v>551</v>
      </c>
      <c r="W560" t="s">
        <v>551</v>
      </c>
      <c r="X560" t="s">
        <v>551</v>
      </c>
      <c r="Y560" t="s">
        <v>551</v>
      </c>
      <c r="Z560" t="s">
        <v>551</v>
      </c>
      <c r="AA560" t="s">
        <v>551</v>
      </c>
      <c r="AB560" t="s">
        <v>551</v>
      </c>
      <c r="AC560" t="s">
        <v>550</v>
      </c>
      <c r="AD560" t="s">
        <v>549</v>
      </c>
      <c r="AE560">
        <v>25</v>
      </c>
      <c r="AF560">
        <v>9</v>
      </c>
      <c r="AG560">
        <v>3</v>
      </c>
      <c r="AH560" t="s">
        <v>492</v>
      </c>
      <c r="AJ560" t="s">
        <v>84</v>
      </c>
      <c r="AK560" t="s">
        <v>194</v>
      </c>
      <c r="AM560">
        <v>2948</v>
      </c>
      <c r="AN560">
        <v>872</v>
      </c>
    </row>
    <row r="561" spans="1:40" x14ac:dyDescent="0.25">
      <c r="A561" t="s">
        <v>551</v>
      </c>
      <c r="B561" t="s">
        <v>551</v>
      </c>
      <c r="C561" t="s">
        <v>551</v>
      </c>
      <c r="D561" t="s">
        <v>551</v>
      </c>
      <c r="E561" t="s">
        <v>551</v>
      </c>
      <c r="F561" t="s">
        <v>551</v>
      </c>
      <c r="G561" t="s">
        <v>551</v>
      </c>
      <c r="H561" t="s">
        <v>551</v>
      </c>
      <c r="I561" t="s">
        <v>551</v>
      </c>
      <c r="J561" t="s">
        <v>551</v>
      </c>
      <c r="K561" t="s">
        <v>551</v>
      </c>
      <c r="L561" t="s">
        <v>551</v>
      </c>
      <c r="M561" t="s">
        <v>551</v>
      </c>
      <c r="N561" t="s">
        <v>551</v>
      </c>
      <c r="O561" t="s">
        <v>551</v>
      </c>
      <c r="P561" t="s">
        <v>551</v>
      </c>
      <c r="Q561" t="s">
        <v>551</v>
      </c>
      <c r="R561" t="s">
        <v>551</v>
      </c>
      <c r="S561" t="s">
        <v>551</v>
      </c>
      <c r="T561" t="s">
        <v>551</v>
      </c>
      <c r="U561" t="s">
        <v>551</v>
      </c>
      <c r="V561" t="s">
        <v>551</v>
      </c>
      <c r="W561" t="s">
        <v>551</v>
      </c>
      <c r="X561" t="s">
        <v>551</v>
      </c>
      <c r="Y561" t="s">
        <v>551</v>
      </c>
      <c r="Z561" t="s">
        <v>551</v>
      </c>
      <c r="AA561" t="s">
        <v>551</v>
      </c>
      <c r="AB561" t="s">
        <v>551</v>
      </c>
      <c r="AC561" t="s">
        <v>550</v>
      </c>
      <c r="AD561" t="s">
        <v>549</v>
      </c>
      <c r="AE561">
        <v>25</v>
      </c>
      <c r="AF561">
        <v>10</v>
      </c>
      <c r="AH561" t="s">
        <v>498</v>
      </c>
      <c r="AJ561" t="s">
        <v>91</v>
      </c>
      <c r="AK561" t="s">
        <v>203</v>
      </c>
      <c r="AM561">
        <v>2182</v>
      </c>
      <c r="AN561">
        <v>2130</v>
      </c>
    </row>
    <row r="562" spans="1:40" x14ac:dyDescent="0.25">
      <c r="A562" t="s">
        <v>551</v>
      </c>
      <c r="B562" t="s">
        <v>551</v>
      </c>
      <c r="C562" t="s">
        <v>551</v>
      </c>
      <c r="D562" t="s">
        <v>551</v>
      </c>
      <c r="E562" t="s">
        <v>551</v>
      </c>
      <c r="F562" t="s">
        <v>551</v>
      </c>
      <c r="G562" t="s">
        <v>551</v>
      </c>
      <c r="H562" t="s">
        <v>551</v>
      </c>
      <c r="I562" t="s">
        <v>551</v>
      </c>
      <c r="J562" t="s">
        <v>551</v>
      </c>
      <c r="K562" t="s">
        <v>551</v>
      </c>
      <c r="L562" t="s">
        <v>551</v>
      </c>
      <c r="M562" t="s">
        <v>551</v>
      </c>
      <c r="N562" t="s">
        <v>551</v>
      </c>
      <c r="O562" t="s">
        <v>551</v>
      </c>
      <c r="P562" t="s">
        <v>551</v>
      </c>
      <c r="Q562" t="s">
        <v>551</v>
      </c>
      <c r="R562" t="s">
        <v>551</v>
      </c>
      <c r="S562" t="s">
        <v>551</v>
      </c>
      <c r="T562" t="s">
        <v>551</v>
      </c>
      <c r="U562" t="s">
        <v>551</v>
      </c>
      <c r="V562" t="s">
        <v>551</v>
      </c>
      <c r="W562" t="s">
        <v>551</v>
      </c>
      <c r="X562" t="s">
        <v>551</v>
      </c>
      <c r="Y562" t="s">
        <v>551</v>
      </c>
      <c r="Z562" t="s">
        <v>551</v>
      </c>
      <c r="AA562" t="s">
        <v>551</v>
      </c>
      <c r="AB562" t="s">
        <v>551</v>
      </c>
      <c r="AC562" t="s">
        <v>550</v>
      </c>
      <c r="AD562" t="s">
        <v>549</v>
      </c>
      <c r="AE562">
        <v>25</v>
      </c>
      <c r="AF562">
        <v>11</v>
      </c>
      <c r="AG562">
        <v>3</v>
      </c>
      <c r="AH562" t="s">
        <v>492</v>
      </c>
      <c r="AJ562" t="s">
        <v>84</v>
      </c>
      <c r="AK562" t="s">
        <v>194</v>
      </c>
      <c r="AM562">
        <v>3332</v>
      </c>
      <c r="AN562">
        <v>2810</v>
      </c>
    </row>
    <row r="563" spans="1:40" x14ac:dyDescent="0.25">
      <c r="A563" t="s">
        <v>551</v>
      </c>
      <c r="B563" t="s">
        <v>551</v>
      </c>
      <c r="C563" t="s">
        <v>551</v>
      </c>
      <c r="D563" t="s">
        <v>551</v>
      </c>
      <c r="E563" t="s">
        <v>551</v>
      </c>
      <c r="F563" t="s">
        <v>551</v>
      </c>
      <c r="G563" t="s">
        <v>551</v>
      </c>
      <c r="H563" t="s">
        <v>551</v>
      </c>
      <c r="I563" t="s">
        <v>551</v>
      </c>
      <c r="J563" t="s">
        <v>551</v>
      </c>
      <c r="K563" t="s">
        <v>551</v>
      </c>
      <c r="L563" t="s">
        <v>551</v>
      </c>
      <c r="M563" t="s">
        <v>551</v>
      </c>
      <c r="N563" t="s">
        <v>551</v>
      </c>
      <c r="O563" t="s">
        <v>551</v>
      </c>
      <c r="P563" t="s">
        <v>551</v>
      </c>
      <c r="Q563" t="s">
        <v>551</v>
      </c>
      <c r="R563" t="s">
        <v>551</v>
      </c>
      <c r="S563" t="s">
        <v>551</v>
      </c>
      <c r="T563" t="s">
        <v>551</v>
      </c>
      <c r="U563" t="s">
        <v>551</v>
      </c>
      <c r="V563" t="s">
        <v>551</v>
      </c>
      <c r="W563" t="s">
        <v>551</v>
      </c>
      <c r="X563" t="s">
        <v>551</v>
      </c>
      <c r="Y563" t="s">
        <v>551</v>
      </c>
      <c r="Z563" t="s">
        <v>551</v>
      </c>
      <c r="AA563" t="s">
        <v>551</v>
      </c>
      <c r="AB563" t="s">
        <v>551</v>
      </c>
      <c r="AC563" t="s">
        <v>550</v>
      </c>
      <c r="AD563" t="s">
        <v>549</v>
      </c>
      <c r="AE563">
        <v>25</v>
      </c>
      <c r="AF563">
        <v>12</v>
      </c>
      <c r="AG563">
        <v>3</v>
      </c>
      <c r="AH563" t="s">
        <v>492</v>
      </c>
      <c r="AJ563" t="s">
        <v>84</v>
      </c>
      <c r="AK563" t="s">
        <v>194</v>
      </c>
      <c r="AM563">
        <v>1535</v>
      </c>
      <c r="AN563">
        <v>1503</v>
      </c>
    </row>
    <row r="564" spans="1:40" x14ac:dyDescent="0.25">
      <c r="A564" t="s">
        <v>551</v>
      </c>
      <c r="B564" t="s">
        <v>551</v>
      </c>
      <c r="C564" t="s">
        <v>551</v>
      </c>
      <c r="D564" t="s">
        <v>551</v>
      </c>
      <c r="E564" t="s">
        <v>551</v>
      </c>
      <c r="F564" t="s">
        <v>551</v>
      </c>
      <c r="G564" t="s">
        <v>551</v>
      </c>
      <c r="H564" t="s">
        <v>551</v>
      </c>
      <c r="I564" t="s">
        <v>551</v>
      </c>
      <c r="J564" t="s">
        <v>551</v>
      </c>
      <c r="K564" t="s">
        <v>551</v>
      </c>
      <c r="L564" t="s">
        <v>551</v>
      </c>
      <c r="M564" t="s">
        <v>551</v>
      </c>
      <c r="N564" t="s">
        <v>551</v>
      </c>
      <c r="O564" t="s">
        <v>551</v>
      </c>
      <c r="P564" t="s">
        <v>551</v>
      </c>
      <c r="Q564" t="s">
        <v>551</v>
      </c>
      <c r="R564" t="s">
        <v>551</v>
      </c>
      <c r="S564" t="s">
        <v>551</v>
      </c>
      <c r="T564" t="s">
        <v>551</v>
      </c>
      <c r="U564" t="s">
        <v>551</v>
      </c>
      <c r="V564" t="s">
        <v>551</v>
      </c>
      <c r="W564" t="s">
        <v>551</v>
      </c>
      <c r="X564" t="s">
        <v>551</v>
      </c>
      <c r="Y564" t="s">
        <v>551</v>
      </c>
      <c r="Z564" t="s">
        <v>551</v>
      </c>
      <c r="AA564" t="s">
        <v>551</v>
      </c>
      <c r="AB564" t="s">
        <v>551</v>
      </c>
      <c r="AC564" t="s">
        <v>550</v>
      </c>
      <c r="AD564" t="s">
        <v>549</v>
      </c>
      <c r="AE564">
        <v>25</v>
      </c>
      <c r="AF564">
        <v>13</v>
      </c>
      <c r="AG564">
        <v>3</v>
      </c>
      <c r="AH564" t="s">
        <v>492</v>
      </c>
      <c r="AJ564" t="s">
        <v>84</v>
      </c>
      <c r="AK564" t="s">
        <v>194</v>
      </c>
      <c r="AM564">
        <v>2421</v>
      </c>
      <c r="AN564">
        <v>691</v>
      </c>
    </row>
    <row r="565" spans="1:40" x14ac:dyDescent="0.25">
      <c r="A565" t="s">
        <v>551</v>
      </c>
      <c r="B565" t="s">
        <v>551</v>
      </c>
      <c r="C565" t="s">
        <v>551</v>
      </c>
      <c r="D565" t="s">
        <v>551</v>
      </c>
      <c r="E565" t="s">
        <v>551</v>
      </c>
      <c r="F565" t="s">
        <v>551</v>
      </c>
      <c r="G565" t="s">
        <v>551</v>
      </c>
      <c r="H565" t="s">
        <v>551</v>
      </c>
      <c r="I565" t="s">
        <v>551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551</v>
      </c>
      <c r="AB565" t="s">
        <v>551</v>
      </c>
      <c r="AC565" t="s">
        <v>550</v>
      </c>
      <c r="AD565" t="s">
        <v>549</v>
      </c>
      <c r="AE565">
        <v>25</v>
      </c>
      <c r="AF565">
        <v>14</v>
      </c>
      <c r="AG565">
        <v>3</v>
      </c>
      <c r="AH565" t="s">
        <v>491</v>
      </c>
      <c r="AJ565" t="s">
        <v>82</v>
      </c>
      <c r="AK565" t="s">
        <v>194</v>
      </c>
      <c r="AM565">
        <v>876</v>
      </c>
      <c r="AN565">
        <v>408</v>
      </c>
    </row>
    <row r="566" spans="1:40" x14ac:dyDescent="0.25">
      <c r="A566" t="s">
        <v>551</v>
      </c>
      <c r="B566" t="s">
        <v>551</v>
      </c>
      <c r="C566" t="s">
        <v>551</v>
      </c>
      <c r="D566" t="s">
        <v>551</v>
      </c>
      <c r="E566" t="s">
        <v>551</v>
      </c>
      <c r="F566" t="s">
        <v>551</v>
      </c>
      <c r="G566" t="s">
        <v>551</v>
      </c>
      <c r="H566" t="s">
        <v>551</v>
      </c>
      <c r="I566" t="s">
        <v>551</v>
      </c>
      <c r="J566" t="s">
        <v>551</v>
      </c>
      <c r="K566" t="s">
        <v>551</v>
      </c>
      <c r="L566" t="s">
        <v>551</v>
      </c>
      <c r="M566" t="s">
        <v>551</v>
      </c>
      <c r="N566" t="s">
        <v>551</v>
      </c>
      <c r="O566" t="s">
        <v>551</v>
      </c>
      <c r="P566" t="s">
        <v>551</v>
      </c>
      <c r="Q566" t="s">
        <v>551</v>
      </c>
      <c r="R566" t="s">
        <v>551</v>
      </c>
      <c r="S566" t="s">
        <v>551</v>
      </c>
      <c r="T566" t="s">
        <v>551</v>
      </c>
      <c r="U566" t="s">
        <v>551</v>
      </c>
      <c r="V566" t="s">
        <v>551</v>
      </c>
      <c r="W566" t="s">
        <v>551</v>
      </c>
      <c r="X566" t="s">
        <v>551</v>
      </c>
      <c r="Y566" t="s">
        <v>551</v>
      </c>
      <c r="Z566" t="s">
        <v>551</v>
      </c>
      <c r="AA566" t="s">
        <v>551</v>
      </c>
      <c r="AB566" t="s">
        <v>551</v>
      </c>
      <c r="AC566" t="s">
        <v>550</v>
      </c>
      <c r="AD566" t="s">
        <v>549</v>
      </c>
      <c r="AE566">
        <v>25</v>
      </c>
      <c r="AF566">
        <v>15</v>
      </c>
      <c r="AH566" t="s">
        <v>494</v>
      </c>
      <c r="AJ566" t="s">
        <v>86</v>
      </c>
      <c r="AK566" t="s">
        <v>201</v>
      </c>
      <c r="AM566">
        <v>3655</v>
      </c>
      <c r="AN566">
        <v>1737</v>
      </c>
    </row>
    <row r="567" spans="1:40" x14ac:dyDescent="0.25">
      <c r="A567" t="s">
        <v>551</v>
      </c>
      <c r="B567" t="s">
        <v>551</v>
      </c>
      <c r="C567" t="s">
        <v>551</v>
      </c>
      <c r="D567" t="s">
        <v>551</v>
      </c>
      <c r="E567" t="s">
        <v>551</v>
      </c>
      <c r="F567" t="s">
        <v>551</v>
      </c>
      <c r="G567" t="s">
        <v>551</v>
      </c>
      <c r="H567" t="s">
        <v>551</v>
      </c>
      <c r="I567" t="s">
        <v>551</v>
      </c>
      <c r="J567" t="s">
        <v>551</v>
      </c>
      <c r="K567" t="s">
        <v>551</v>
      </c>
      <c r="L567" t="s">
        <v>551</v>
      </c>
      <c r="M567" t="s">
        <v>551</v>
      </c>
      <c r="N567" t="s">
        <v>551</v>
      </c>
      <c r="O567" t="s">
        <v>551</v>
      </c>
      <c r="P567" t="s">
        <v>551</v>
      </c>
      <c r="Q567" t="s">
        <v>551</v>
      </c>
      <c r="R567" t="s">
        <v>551</v>
      </c>
      <c r="S567" t="s">
        <v>551</v>
      </c>
      <c r="T567" t="s">
        <v>551</v>
      </c>
      <c r="U567" t="s">
        <v>551</v>
      </c>
      <c r="V567" t="s">
        <v>551</v>
      </c>
      <c r="W567" t="s">
        <v>551</v>
      </c>
      <c r="X567" t="s">
        <v>551</v>
      </c>
      <c r="Y567" t="s">
        <v>551</v>
      </c>
      <c r="Z567" t="s">
        <v>551</v>
      </c>
      <c r="AA567" t="s">
        <v>551</v>
      </c>
      <c r="AB567" t="s">
        <v>551</v>
      </c>
      <c r="AC567" t="s">
        <v>550</v>
      </c>
      <c r="AD567" t="s">
        <v>549</v>
      </c>
      <c r="AE567">
        <v>25</v>
      </c>
      <c r="AF567">
        <v>16</v>
      </c>
      <c r="AG567">
        <v>3</v>
      </c>
      <c r="AH567" t="s">
        <v>492</v>
      </c>
      <c r="AJ567" t="s">
        <v>84</v>
      </c>
      <c r="AK567" t="s">
        <v>194</v>
      </c>
      <c r="AM567">
        <v>273</v>
      </c>
      <c r="AN567">
        <v>1998</v>
      </c>
    </row>
    <row r="568" spans="1:40" x14ac:dyDescent="0.25">
      <c r="A568" t="s">
        <v>551</v>
      </c>
      <c r="B568" t="s">
        <v>551</v>
      </c>
      <c r="C568" t="s">
        <v>551</v>
      </c>
      <c r="D568" t="s">
        <v>551</v>
      </c>
      <c r="E568" t="s">
        <v>551</v>
      </c>
      <c r="F568" t="s">
        <v>551</v>
      </c>
      <c r="G568" t="s">
        <v>551</v>
      </c>
      <c r="H568" t="s">
        <v>551</v>
      </c>
      <c r="I568" t="s">
        <v>551</v>
      </c>
      <c r="J568" t="s">
        <v>551</v>
      </c>
      <c r="K568" t="s">
        <v>551</v>
      </c>
      <c r="L568" t="s">
        <v>551</v>
      </c>
      <c r="M568" t="s">
        <v>551</v>
      </c>
      <c r="N568" t="s">
        <v>551</v>
      </c>
      <c r="O568" t="s">
        <v>551</v>
      </c>
      <c r="P568" t="s">
        <v>551</v>
      </c>
      <c r="Q568" t="s">
        <v>551</v>
      </c>
      <c r="R568" t="s">
        <v>551</v>
      </c>
      <c r="S568" t="s">
        <v>551</v>
      </c>
      <c r="T568" t="s">
        <v>551</v>
      </c>
      <c r="U568" t="s">
        <v>551</v>
      </c>
      <c r="V568" t="s">
        <v>551</v>
      </c>
      <c r="W568" t="s">
        <v>551</v>
      </c>
      <c r="X568" t="s">
        <v>551</v>
      </c>
      <c r="Y568" t="s">
        <v>551</v>
      </c>
      <c r="Z568" t="s">
        <v>551</v>
      </c>
      <c r="AA568" t="s">
        <v>551</v>
      </c>
      <c r="AB568" t="s">
        <v>551</v>
      </c>
      <c r="AC568" t="s">
        <v>550</v>
      </c>
      <c r="AD568" t="s">
        <v>549</v>
      </c>
      <c r="AE568">
        <v>25</v>
      </c>
      <c r="AF568">
        <v>17</v>
      </c>
      <c r="AH568" t="s">
        <v>498</v>
      </c>
      <c r="AJ568" t="s">
        <v>91</v>
      </c>
      <c r="AK568" t="s">
        <v>203</v>
      </c>
      <c r="AM568">
        <v>2201</v>
      </c>
      <c r="AN568">
        <v>1850</v>
      </c>
    </row>
    <row r="569" spans="1:40" x14ac:dyDescent="0.25">
      <c r="A569" t="s">
        <v>551</v>
      </c>
      <c r="B569" t="s">
        <v>551</v>
      </c>
      <c r="C569" t="s">
        <v>551</v>
      </c>
      <c r="D569" t="s">
        <v>551</v>
      </c>
      <c r="E569" t="s">
        <v>551</v>
      </c>
      <c r="F569" t="s">
        <v>551</v>
      </c>
      <c r="G569" t="s">
        <v>551</v>
      </c>
      <c r="H569" t="s">
        <v>551</v>
      </c>
      <c r="I569" t="s">
        <v>551</v>
      </c>
      <c r="J569" t="s">
        <v>551</v>
      </c>
      <c r="K569" t="s">
        <v>551</v>
      </c>
      <c r="L569" t="s">
        <v>551</v>
      </c>
      <c r="M569" t="s">
        <v>551</v>
      </c>
      <c r="N569" t="s">
        <v>551</v>
      </c>
      <c r="O569" t="s">
        <v>551</v>
      </c>
      <c r="P569" t="s">
        <v>551</v>
      </c>
      <c r="Q569" t="s">
        <v>551</v>
      </c>
      <c r="R569" t="s">
        <v>551</v>
      </c>
      <c r="S569" t="s">
        <v>551</v>
      </c>
      <c r="T569" t="s">
        <v>551</v>
      </c>
      <c r="U569" t="s">
        <v>551</v>
      </c>
      <c r="V569" t="s">
        <v>551</v>
      </c>
      <c r="W569" t="s">
        <v>551</v>
      </c>
      <c r="X569" t="s">
        <v>551</v>
      </c>
      <c r="Y569" t="s">
        <v>551</v>
      </c>
      <c r="Z569" t="s">
        <v>551</v>
      </c>
      <c r="AA569" t="s">
        <v>551</v>
      </c>
      <c r="AB569" t="s">
        <v>551</v>
      </c>
      <c r="AC569" t="s">
        <v>550</v>
      </c>
      <c r="AD569" t="s">
        <v>549</v>
      </c>
      <c r="AE569">
        <v>25</v>
      </c>
      <c r="AF569">
        <v>18</v>
      </c>
      <c r="AG569">
        <v>3</v>
      </c>
      <c r="AH569" t="s">
        <v>492</v>
      </c>
      <c r="AJ569" t="s">
        <v>84</v>
      </c>
      <c r="AK569" t="s">
        <v>194</v>
      </c>
      <c r="AM569">
        <v>2974</v>
      </c>
      <c r="AN569">
        <v>1669</v>
      </c>
    </row>
    <row r="570" spans="1:40" x14ac:dyDescent="0.25">
      <c r="A570" t="s">
        <v>551</v>
      </c>
      <c r="B570" t="s">
        <v>551</v>
      </c>
      <c r="C570" t="s">
        <v>551</v>
      </c>
      <c r="D570" t="s">
        <v>551</v>
      </c>
      <c r="E570" t="s">
        <v>551</v>
      </c>
      <c r="F570" t="s">
        <v>551</v>
      </c>
      <c r="G570" t="s">
        <v>551</v>
      </c>
      <c r="H570" t="s">
        <v>551</v>
      </c>
      <c r="I570" t="s">
        <v>551</v>
      </c>
      <c r="J570" t="s">
        <v>551</v>
      </c>
      <c r="K570" t="s">
        <v>551</v>
      </c>
      <c r="L570" t="s">
        <v>551</v>
      </c>
      <c r="M570" t="s">
        <v>551</v>
      </c>
      <c r="N570" t="s">
        <v>551</v>
      </c>
      <c r="O570" t="s">
        <v>551</v>
      </c>
      <c r="P570" t="s">
        <v>551</v>
      </c>
      <c r="Q570" t="s">
        <v>551</v>
      </c>
      <c r="R570" t="s">
        <v>551</v>
      </c>
      <c r="S570" t="s">
        <v>551</v>
      </c>
      <c r="T570" t="s">
        <v>551</v>
      </c>
      <c r="U570" t="s">
        <v>551</v>
      </c>
      <c r="V570" t="s">
        <v>551</v>
      </c>
      <c r="W570" t="s">
        <v>551</v>
      </c>
      <c r="X570" t="s">
        <v>551</v>
      </c>
      <c r="Y570" t="s">
        <v>551</v>
      </c>
      <c r="Z570" t="s">
        <v>551</v>
      </c>
      <c r="AA570" t="s">
        <v>551</v>
      </c>
      <c r="AB570" t="s">
        <v>551</v>
      </c>
      <c r="AC570" t="s">
        <v>550</v>
      </c>
      <c r="AD570" t="s">
        <v>549</v>
      </c>
      <c r="AE570">
        <v>25</v>
      </c>
      <c r="AF570">
        <v>19</v>
      </c>
      <c r="AH570" t="s">
        <v>494</v>
      </c>
      <c r="AJ570" t="s">
        <v>86</v>
      </c>
      <c r="AK570" t="s">
        <v>201</v>
      </c>
      <c r="AM570">
        <v>3537</v>
      </c>
      <c r="AN570">
        <v>2150</v>
      </c>
    </row>
    <row r="571" spans="1:40" x14ac:dyDescent="0.25">
      <c r="A571" t="s">
        <v>551</v>
      </c>
      <c r="B571" t="s">
        <v>551</v>
      </c>
      <c r="C571" t="s">
        <v>551</v>
      </c>
      <c r="D571" t="s">
        <v>551</v>
      </c>
      <c r="E571" t="s">
        <v>551</v>
      </c>
      <c r="F571" t="s">
        <v>551</v>
      </c>
      <c r="G571" t="s">
        <v>551</v>
      </c>
      <c r="H571" t="s">
        <v>551</v>
      </c>
      <c r="I571" t="s">
        <v>551</v>
      </c>
      <c r="J571" t="s">
        <v>551</v>
      </c>
      <c r="K571" t="s">
        <v>551</v>
      </c>
      <c r="L571" t="s">
        <v>551</v>
      </c>
      <c r="M571" t="s">
        <v>551</v>
      </c>
      <c r="N571" t="s">
        <v>551</v>
      </c>
      <c r="O571" t="s">
        <v>551</v>
      </c>
      <c r="P571" t="s">
        <v>551</v>
      </c>
      <c r="Q571" t="s">
        <v>551</v>
      </c>
      <c r="R571" t="s">
        <v>551</v>
      </c>
      <c r="S571" t="s">
        <v>551</v>
      </c>
      <c r="T571" t="s">
        <v>551</v>
      </c>
      <c r="U571" t="s">
        <v>551</v>
      </c>
      <c r="V571" t="s">
        <v>551</v>
      </c>
      <c r="W571" t="s">
        <v>551</v>
      </c>
      <c r="X571" t="s">
        <v>551</v>
      </c>
      <c r="Y571" t="s">
        <v>551</v>
      </c>
      <c r="Z571" t="s">
        <v>551</v>
      </c>
      <c r="AA571" t="s">
        <v>551</v>
      </c>
      <c r="AB571" t="s">
        <v>551</v>
      </c>
      <c r="AC571" t="s">
        <v>550</v>
      </c>
      <c r="AD571" t="s">
        <v>549</v>
      </c>
      <c r="AE571">
        <v>25</v>
      </c>
      <c r="AF571">
        <v>20</v>
      </c>
      <c r="AG571">
        <v>3</v>
      </c>
      <c r="AH571" t="s">
        <v>491</v>
      </c>
      <c r="AJ571" t="s">
        <v>82</v>
      </c>
      <c r="AK571" t="s">
        <v>194</v>
      </c>
      <c r="AM571">
        <v>325</v>
      </c>
      <c r="AN571">
        <v>430</v>
      </c>
    </row>
    <row r="572" spans="1:40" x14ac:dyDescent="0.25">
      <c r="A572" t="s">
        <v>551</v>
      </c>
      <c r="B572" t="s">
        <v>551</v>
      </c>
      <c r="C572" t="s">
        <v>551</v>
      </c>
      <c r="D572" t="s">
        <v>551</v>
      </c>
      <c r="E572" t="s">
        <v>551</v>
      </c>
      <c r="F572" t="s">
        <v>551</v>
      </c>
      <c r="G572" t="s">
        <v>551</v>
      </c>
      <c r="H572" t="s">
        <v>551</v>
      </c>
      <c r="I572" t="s">
        <v>551</v>
      </c>
      <c r="J572" t="s">
        <v>551</v>
      </c>
      <c r="K572" t="s">
        <v>551</v>
      </c>
      <c r="L572" t="s">
        <v>551</v>
      </c>
      <c r="M572" t="s">
        <v>551</v>
      </c>
      <c r="N572" t="s">
        <v>551</v>
      </c>
      <c r="O572" t="s">
        <v>551</v>
      </c>
      <c r="P572" t="s">
        <v>551</v>
      </c>
      <c r="Q572" t="s">
        <v>551</v>
      </c>
      <c r="R572" t="s">
        <v>551</v>
      </c>
      <c r="S572" t="s">
        <v>551</v>
      </c>
      <c r="T572" t="s">
        <v>551</v>
      </c>
      <c r="U572" t="s">
        <v>551</v>
      </c>
      <c r="V572" t="s">
        <v>551</v>
      </c>
      <c r="W572" t="s">
        <v>551</v>
      </c>
      <c r="X572" t="s">
        <v>551</v>
      </c>
      <c r="Y572" t="s">
        <v>551</v>
      </c>
      <c r="Z572" t="s">
        <v>551</v>
      </c>
      <c r="AA572" t="s">
        <v>551</v>
      </c>
      <c r="AB572" t="s">
        <v>551</v>
      </c>
      <c r="AC572" t="s">
        <v>550</v>
      </c>
      <c r="AD572" t="s">
        <v>549</v>
      </c>
      <c r="AE572">
        <v>25</v>
      </c>
      <c r="AF572">
        <v>21</v>
      </c>
      <c r="AG572">
        <v>3</v>
      </c>
      <c r="AH572" t="s">
        <v>491</v>
      </c>
      <c r="AJ572" t="s">
        <v>82</v>
      </c>
      <c r="AK572" t="s">
        <v>194</v>
      </c>
      <c r="AM572">
        <v>10</v>
      </c>
      <c r="AN572">
        <v>2153</v>
      </c>
    </row>
    <row r="573" spans="1:40" x14ac:dyDescent="0.25">
      <c r="A573" t="s">
        <v>551</v>
      </c>
      <c r="B573" t="s">
        <v>551</v>
      </c>
      <c r="C573" t="s">
        <v>551</v>
      </c>
      <c r="D573" t="s">
        <v>551</v>
      </c>
      <c r="E573" t="s">
        <v>551</v>
      </c>
      <c r="F573" t="s">
        <v>551</v>
      </c>
      <c r="G573" t="s">
        <v>551</v>
      </c>
      <c r="H573" t="s">
        <v>551</v>
      </c>
      <c r="I573" t="s">
        <v>551</v>
      </c>
      <c r="J573" t="s">
        <v>551</v>
      </c>
      <c r="K573" t="s">
        <v>551</v>
      </c>
      <c r="L573" t="s">
        <v>551</v>
      </c>
      <c r="M573" t="s">
        <v>551</v>
      </c>
      <c r="N573" t="s">
        <v>551</v>
      </c>
      <c r="O573" t="s">
        <v>551</v>
      </c>
      <c r="P573" t="s">
        <v>551</v>
      </c>
      <c r="Q573" t="s">
        <v>551</v>
      </c>
      <c r="R573" t="s">
        <v>551</v>
      </c>
      <c r="S573" t="s">
        <v>551</v>
      </c>
      <c r="T573" t="s">
        <v>551</v>
      </c>
      <c r="U573" t="s">
        <v>551</v>
      </c>
      <c r="V573" t="s">
        <v>551</v>
      </c>
      <c r="W573" t="s">
        <v>551</v>
      </c>
      <c r="X573" t="s">
        <v>551</v>
      </c>
      <c r="Y573" t="s">
        <v>551</v>
      </c>
      <c r="Z573" t="s">
        <v>551</v>
      </c>
      <c r="AA573" t="s">
        <v>551</v>
      </c>
      <c r="AB573" t="s">
        <v>551</v>
      </c>
      <c r="AC573" t="s">
        <v>550</v>
      </c>
      <c r="AD573" t="s">
        <v>549</v>
      </c>
      <c r="AE573">
        <v>25</v>
      </c>
      <c r="AF573">
        <v>22</v>
      </c>
      <c r="AH573" t="s">
        <v>494</v>
      </c>
      <c r="AJ573" t="s">
        <v>86</v>
      </c>
      <c r="AK573" t="s">
        <v>201</v>
      </c>
      <c r="AM573">
        <v>3312</v>
      </c>
      <c r="AN573">
        <v>231</v>
      </c>
    </row>
    <row r="574" spans="1:40" x14ac:dyDescent="0.25">
      <c r="A574" t="s">
        <v>551</v>
      </c>
      <c r="B574" t="s">
        <v>551</v>
      </c>
      <c r="C574" t="s">
        <v>551</v>
      </c>
      <c r="D574" t="s">
        <v>551</v>
      </c>
      <c r="E574" t="s">
        <v>551</v>
      </c>
      <c r="F574" t="s">
        <v>551</v>
      </c>
      <c r="G574" t="s">
        <v>551</v>
      </c>
      <c r="H574" t="s">
        <v>551</v>
      </c>
      <c r="I574" t="s">
        <v>551</v>
      </c>
      <c r="J574" t="s">
        <v>551</v>
      </c>
      <c r="K574" t="s">
        <v>551</v>
      </c>
      <c r="L574" t="s">
        <v>551</v>
      </c>
      <c r="M574" t="s">
        <v>551</v>
      </c>
      <c r="N574" t="s">
        <v>551</v>
      </c>
      <c r="O574" t="s">
        <v>551</v>
      </c>
      <c r="P574" t="s">
        <v>551</v>
      </c>
      <c r="Q574" t="s">
        <v>551</v>
      </c>
      <c r="R574" t="s">
        <v>551</v>
      </c>
      <c r="S574" t="s">
        <v>551</v>
      </c>
      <c r="T574" t="s">
        <v>551</v>
      </c>
      <c r="U574" t="s">
        <v>551</v>
      </c>
      <c r="V574" t="s">
        <v>551</v>
      </c>
      <c r="W574" t="s">
        <v>551</v>
      </c>
      <c r="X574" t="s">
        <v>551</v>
      </c>
      <c r="Y574" t="s">
        <v>551</v>
      </c>
      <c r="Z574" t="s">
        <v>551</v>
      </c>
      <c r="AA574" t="s">
        <v>551</v>
      </c>
      <c r="AB574" t="s">
        <v>551</v>
      </c>
      <c r="AC574" t="s">
        <v>550</v>
      </c>
      <c r="AD574" t="s">
        <v>549</v>
      </c>
      <c r="AE574">
        <v>25</v>
      </c>
      <c r="AF574">
        <v>23</v>
      </c>
      <c r="AG574">
        <v>3</v>
      </c>
      <c r="AH574" t="s">
        <v>492</v>
      </c>
      <c r="AJ574" t="s">
        <v>84</v>
      </c>
      <c r="AK574" t="s">
        <v>194</v>
      </c>
      <c r="AM574">
        <v>2967</v>
      </c>
      <c r="AN574">
        <v>1828</v>
      </c>
    </row>
    <row r="575" spans="1:40" x14ac:dyDescent="0.25">
      <c r="A575" t="s">
        <v>551</v>
      </c>
      <c r="B575" t="s">
        <v>551</v>
      </c>
      <c r="C575" t="s">
        <v>551</v>
      </c>
      <c r="D575" t="s">
        <v>551</v>
      </c>
      <c r="E575" t="s">
        <v>551</v>
      </c>
      <c r="F575" t="s">
        <v>551</v>
      </c>
      <c r="G575" t="s">
        <v>551</v>
      </c>
      <c r="H575" t="s">
        <v>551</v>
      </c>
      <c r="I575" t="s">
        <v>551</v>
      </c>
      <c r="J575" t="s">
        <v>551</v>
      </c>
      <c r="K575" t="s">
        <v>551</v>
      </c>
      <c r="L575" t="s">
        <v>551</v>
      </c>
      <c r="M575" t="s">
        <v>551</v>
      </c>
      <c r="N575" t="s">
        <v>551</v>
      </c>
      <c r="O575" t="s">
        <v>551</v>
      </c>
      <c r="P575" t="s">
        <v>551</v>
      </c>
      <c r="Q575" t="s">
        <v>551</v>
      </c>
      <c r="R575" t="s">
        <v>551</v>
      </c>
      <c r="S575" t="s">
        <v>551</v>
      </c>
      <c r="T575" t="s">
        <v>551</v>
      </c>
      <c r="U575" t="s">
        <v>551</v>
      </c>
      <c r="V575" t="s">
        <v>551</v>
      </c>
      <c r="W575" t="s">
        <v>551</v>
      </c>
      <c r="X575" t="s">
        <v>551</v>
      </c>
      <c r="Y575" t="s">
        <v>551</v>
      </c>
      <c r="Z575" t="s">
        <v>551</v>
      </c>
      <c r="AA575" t="s">
        <v>551</v>
      </c>
      <c r="AB575" t="s">
        <v>551</v>
      </c>
      <c r="AC575" t="s">
        <v>550</v>
      </c>
      <c r="AD575" t="s">
        <v>549</v>
      </c>
      <c r="AE575">
        <v>25</v>
      </c>
      <c r="AF575">
        <v>24</v>
      </c>
      <c r="AH575" t="s">
        <v>494</v>
      </c>
      <c r="AJ575" t="s">
        <v>86</v>
      </c>
      <c r="AK575" t="s">
        <v>201</v>
      </c>
      <c r="AM575">
        <v>131</v>
      </c>
      <c r="AN575">
        <v>1568</v>
      </c>
    </row>
    <row r="576" spans="1:40" x14ac:dyDescent="0.25">
      <c r="A576" t="s">
        <v>551</v>
      </c>
      <c r="B576" t="s">
        <v>551</v>
      </c>
      <c r="C576" t="s">
        <v>551</v>
      </c>
      <c r="D576" t="s">
        <v>551</v>
      </c>
      <c r="E576" t="s">
        <v>551</v>
      </c>
      <c r="F576" t="s">
        <v>551</v>
      </c>
      <c r="G576" t="s">
        <v>551</v>
      </c>
      <c r="H576" t="s">
        <v>551</v>
      </c>
      <c r="I576" t="s">
        <v>551</v>
      </c>
      <c r="J576" t="s">
        <v>551</v>
      </c>
      <c r="K576" t="s">
        <v>551</v>
      </c>
      <c r="L576" t="s">
        <v>551</v>
      </c>
      <c r="M576" t="s">
        <v>551</v>
      </c>
      <c r="N576" t="s">
        <v>551</v>
      </c>
      <c r="O576" t="s">
        <v>551</v>
      </c>
      <c r="P576" t="s">
        <v>551</v>
      </c>
      <c r="Q576" t="s">
        <v>551</v>
      </c>
      <c r="R576" t="s">
        <v>551</v>
      </c>
      <c r="S576" t="s">
        <v>551</v>
      </c>
      <c r="T576" t="s">
        <v>551</v>
      </c>
      <c r="U576" t="s">
        <v>551</v>
      </c>
      <c r="V576" t="s">
        <v>551</v>
      </c>
      <c r="W576" t="s">
        <v>551</v>
      </c>
      <c r="X576" t="s">
        <v>551</v>
      </c>
      <c r="Y576" t="s">
        <v>551</v>
      </c>
      <c r="Z576" t="s">
        <v>551</v>
      </c>
      <c r="AA576" t="s">
        <v>551</v>
      </c>
      <c r="AB576" t="s">
        <v>551</v>
      </c>
      <c r="AC576" t="s">
        <v>550</v>
      </c>
      <c r="AD576" t="s">
        <v>549</v>
      </c>
      <c r="AE576">
        <v>25</v>
      </c>
      <c r="AF576">
        <v>25</v>
      </c>
      <c r="AH576" t="s">
        <v>494</v>
      </c>
      <c r="AJ576" t="s">
        <v>86</v>
      </c>
      <c r="AK576" t="s">
        <v>201</v>
      </c>
      <c r="AM576">
        <v>1739</v>
      </c>
      <c r="AN576">
        <v>2900</v>
      </c>
    </row>
    <row r="577" spans="2:40" x14ac:dyDescent="0.25">
      <c r="B577" t="s">
        <v>535</v>
      </c>
      <c r="F577" t="s">
        <v>469</v>
      </c>
      <c r="AC577" t="s">
        <v>553</v>
      </c>
      <c r="AD577" t="s">
        <v>552</v>
      </c>
      <c r="AE577">
        <v>25</v>
      </c>
      <c r="AF577">
        <v>1</v>
      </c>
      <c r="AH577" t="s">
        <v>494</v>
      </c>
      <c r="AJ577" t="s">
        <v>86</v>
      </c>
      <c r="AK577" t="s">
        <v>201</v>
      </c>
      <c r="AM577">
        <v>1879</v>
      </c>
      <c r="AN577">
        <v>806</v>
      </c>
    </row>
    <row r="578" spans="2:40" x14ac:dyDescent="0.25">
      <c r="B578" t="s">
        <v>535</v>
      </c>
      <c r="F578" t="s">
        <v>469</v>
      </c>
      <c r="AC578" t="s">
        <v>553</v>
      </c>
      <c r="AD578" t="s">
        <v>552</v>
      </c>
      <c r="AE578">
        <v>25</v>
      </c>
      <c r="AF578">
        <v>2</v>
      </c>
      <c r="AG578">
        <v>3</v>
      </c>
      <c r="AH578" t="s">
        <v>492</v>
      </c>
      <c r="AJ578" t="s">
        <v>84</v>
      </c>
      <c r="AK578" t="s">
        <v>194</v>
      </c>
      <c r="AM578">
        <v>281</v>
      </c>
      <c r="AN578">
        <v>419</v>
      </c>
    </row>
    <row r="579" spans="2:40" x14ac:dyDescent="0.25">
      <c r="B579" t="s">
        <v>535</v>
      </c>
      <c r="F579" t="s">
        <v>469</v>
      </c>
      <c r="AC579" t="s">
        <v>553</v>
      </c>
      <c r="AD579" t="s">
        <v>552</v>
      </c>
      <c r="AE579">
        <v>25</v>
      </c>
      <c r="AF579">
        <v>3</v>
      </c>
      <c r="AG579">
        <v>3</v>
      </c>
      <c r="AH579" t="s">
        <v>492</v>
      </c>
      <c r="AJ579" t="s">
        <v>84</v>
      </c>
      <c r="AK579" t="s">
        <v>194</v>
      </c>
      <c r="AM579">
        <v>1615</v>
      </c>
      <c r="AN579">
        <v>1848</v>
      </c>
    </row>
    <row r="580" spans="2:40" x14ac:dyDescent="0.25">
      <c r="B580" t="s">
        <v>535</v>
      </c>
      <c r="F580" t="s">
        <v>469</v>
      </c>
      <c r="AC580" t="s">
        <v>553</v>
      </c>
      <c r="AD580" t="s">
        <v>552</v>
      </c>
      <c r="AE580">
        <v>25</v>
      </c>
      <c r="AF580">
        <v>4</v>
      </c>
      <c r="AH580" t="s">
        <v>494</v>
      </c>
      <c r="AJ580" t="s">
        <v>86</v>
      </c>
      <c r="AK580" t="s">
        <v>201</v>
      </c>
      <c r="AM580">
        <v>1582</v>
      </c>
      <c r="AN580">
        <v>2733</v>
      </c>
    </row>
    <row r="581" spans="2:40" x14ac:dyDescent="0.25">
      <c r="B581" t="s">
        <v>535</v>
      </c>
      <c r="F581" t="s">
        <v>469</v>
      </c>
      <c r="AC581" t="s">
        <v>553</v>
      </c>
      <c r="AD581" t="s">
        <v>552</v>
      </c>
      <c r="AE581">
        <v>25</v>
      </c>
      <c r="AF581">
        <v>5</v>
      </c>
      <c r="AH581" t="s">
        <v>494</v>
      </c>
      <c r="AJ581" t="s">
        <v>86</v>
      </c>
      <c r="AK581" t="s">
        <v>201</v>
      </c>
      <c r="AM581">
        <v>1044</v>
      </c>
      <c r="AN581">
        <v>2183</v>
      </c>
    </row>
    <row r="582" spans="2:40" x14ac:dyDescent="0.25">
      <c r="B582" t="s">
        <v>535</v>
      </c>
      <c r="F582" t="s">
        <v>469</v>
      </c>
      <c r="AC582" t="s">
        <v>553</v>
      </c>
      <c r="AD582" t="s">
        <v>552</v>
      </c>
      <c r="AE582">
        <v>25</v>
      </c>
      <c r="AF582">
        <v>6</v>
      </c>
      <c r="AH582" t="s">
        <v>494</v>
      </c>
      <c r="AJ582" t="s">
        <v>86</v>
      </c>
      <c r="AK582" t="s">
        <v>201</v>
      </c>
      <c r="AM582">
        <v>1459</v>
      </c>
      <c r="AN582">
        <v>154</v>
      </c>
    </row>
    <row r="583" spans="2:40" x14ac:dyDescent="0.25">
      <c r="B583" t="s">
        <v>535</v>
      </c>
      <c r="F583" t="s">
        <v>469</v>
      </c>
      <c r="AC583" t="s">
        <v>553</v>
      </c>
      <c r="AD583" t="s">
        <v>552</v>
      </c>
      <c r="AE583">
        <v>25</v>
      </c>
      <c r="AF583">
        <v>7</v>
      </c>
      <c r="AG583">
        <v>3</v>
      </c>
      <c r="AH583" t="s">
        <v>492</v>
      </c>
      <c r="AJ583" t="s">
        <v>84</v>
      </c>
      <c r="AK583" t="s">
        <v>194</v>
      </c>
      <c r="AM583">
        <v>184</v>
      </c>
      <c r="AN583">
        <v>2192</v>
      </c>
    </row>
    <row r="584" spans="2:40" x14ac:dyDescent="0.25">
      <c r="B584" t="s">
        <v>535</v>
      </c>
      <c r="F584" t="s">
        <v>469</v>
      </c>
      <c r="AC584" t="s">
        <v>553</v>
      </c>
      <c r="AD584" t="s">
        <v>552</v>
      </c>
      <c r="AE584">
        <v>25</v>
      </c>
      <c r="AF584">
        <v>8</v>
      </c>
      <c r="AH584" t="s">
        <v>493</v>
      </c>
      <c r="AJ584" t="s">
        <v>85</v>
      </c>
      <c r="AK584" t="s">
        <v>191</v>
      </c>
      <c r="AM584">
        <v>1973</v>
      </c>
      <c r="AN584">
        <v>1330</v>
      </c>
    </row>
    <row r="585" spans="2:40" x14ac:dyDescent="0.25">
      <c r="B585" t="s">
        <v>535</v>
      </c>
      <c r="F585" t="s">
        <v>469</v>
      </c>
      <c r="AC585" t="s">
        <v>553</v>
      </c>
      <c r="AD585" t="s">
        <v>552</v>
      </c>
      <c r="AE585">
        <v>25</v>
      </c>
      <c r="AF585">
        <v>9</v>
      </c>
      <c r="AH585" t="s">
        <v>494</v>
      </c>
      <c r="AJ585" t="s">
        <v>86</v>
      </c>
      <c r="AK585" t="s">
        <v>201</v>
      </c>
      <c r="AM585">
        <v>3126</v>
      </c>
      <c r="AN585">
        <v>1999</v>
      </c>
    </row>
    <row r="586" spans="2:40" x14ac:dyDescent="0.25">
      <c r="B586" t="s">
        <v>535</v>
      </c>
      <c r="F586" t="s">
        <v>469</v>
      </c>
      <c r="AC586" t="s">
        <v>553</v>
      </c>
      <c r="AD586" t="s">
        <v>552</v>
      </c>
      <c r="AE586">
        <v>25</v>
      </c>
      <c r="AF586">
        <v>10</v>
      </c>
      <c r="AH586" t="s">
        <v>494</v>
      </c>
      <c r="AJ586" t="s">
        <v>86</v>
      </c>
      <c r="AK586" t="s">
        <v>201</v>
      </c>
      <c r="AM586">
        <v>3536</v>
      </c>
      <c r="AN586">
        <v>99</v>
      </c>
    </row>
    <row r="587" spans="2:40" x14ac:dyDescent="0.25">
      <c r="B587" t="s">
        <v>535</v>
      </c>
      <c r="F587" t="s">
        <v>469</v>
      </c>
      <c r="AC587" t="s">
        <v>553</v>
      </c>
      <c r="AD587" t="s">
        <v>552</v>
      </c>
      <c r="AE587">
        <v>25</v>
      </c>
      <c r="AF587">
        <v>11</v>
      </c>
      <c r="AH587" t="s">
        <v>498</v>
      </c>
      <c r="AJ587" t="s">
        <v>91</v>
      </c>
      <c r="AK587" t="s">
        <v>203</v>
      </c>
      <c r="AM587">
        <v>2438</v>
      </c>
      <c r="AN587">
        <v>2177</v>
      </c>
    </row>
    <row r="588" spans="2:40" x14ac:dyDescent="0.25">
      <c r="B588" t="s">
        <v>535</v>
      </c>
      <c r="F588" t="s">
        <v>469</v>
      </c>
      <c r="AC588" t="s">
        <v>553</v>
      </c>
      <c r="AD588" t="s">
        <v>552</v>
      </c>
      <c r="AE588">
        <v>25</v>
      </c>
      <c r="AF588">
        <v>12</v>
      </c>
      <c r="AG588">
        <v>3</v>
      </c>
      <c r="AH588" t="s">
        <v>492</v>
      </c>
      <c r="AJ588" t="s">
        <v>84</v>
      </c>
      <c r="AK588" t="s">
        <v>194</v>
      </c>
      <c r="AM588">
        <v>106</v>
      </c>
      <c r="AN588">
        <v>1707</v>
      </c>
    </row>
    <row r="589" spans="2:40" x14ac:dyDescent="0.25">
      <c r="B589" t="s">
        <v>535</v>
      </c>
      <c r="F589" t="s">
        <v>469</v>
      </c>
      <c r="AC589" t="s">
        <v>553</v>
      </c>
      <c r="AD589" t="s">
        <v>552</v>
      </c>
      <c r="AE589">
        <v>25</v>
      </c>
      <c r="AF589">
        <v>13</v>
      </c>
      <c r="AH589" t="s">
        <v>493</v>
      </c>
      <c r="AJ589" t="s">
        <v>85</v>
      </c>
      <c r="AK589" t="s">
        <v>191</v>
      </c>
      <c r="AM589">
        <v>1336</v>
      </c>
      <c r="AN589">
        <v>2805</v>
      </c>
    </row>
    <row r="590" spans="2:40" x14ac:dyDescent="0.25">
      <c r="B590" t="s">
        <v>535</v>
      </c>
      <c r="F590" t="s">
        <v>469</v>
      </c>
      <c r="AC590" t="s">
        <v>553</v>
      </c>
      <c r="AD590" t="s">
        <v>552</v>
      </c>
      <c r="AE590">
        <v>25</v>
      </c>
      <c r="AF590">
        <v>14</v>
      </c>
      <c r="AG590">
        <v>3</v>
      </c>
      <c r="AH590" t="s">
        <v>492</v>
      </c>
      <c r="AJ590" t="s">
        <v>84</v>
      </c>
      <c r="AK590" t="s">
        <v>194</v>
      </c>
      <c r="AM590">
        <v>1716</v>
      </c>
      <c r="AN590">
        <v>2153</v>
      </c>
    </row>
    <row r="591" spans="2:40" x14ac:dyDescent="0.25">
      <c r="B591" t="s">
        <v>535</v>
      </c>
      <c r="F591" t="s">
        <v>469</v>
      </c>
      <c r="AC591" t="s">
        <v>553</v>
      </c>
      <c r="AD591" t="s">
        <v>552</v>
      </c>
      <c r="AE591">
        <v>25</v>
      </c>
      <c r="AF591">
        <v>15</v>
      </c>
      <c r="AH591" t="s">
        <v>494</v>
      </c>
      <c r="AJ591" t="s">
        <v>86</v>
      </c>
      <c r="AK591" t="s">
        <v>201</v>
      </c>
      <c r="AM591">
        <v>1062</v>
      </c>
      <c r="AN591">
        <v>974</v>
      </c>
    </row>
    <row r="592" spans="2:40" x14ac:dyDescent="0.25">
      <c r="B592" t="s">
        <v>535</v>
      </c>
      <c r="F592" t="s">
        <v>469</v>
      </c>
      <c r="AC592" t="s">
        <v>553</v>
      </c>
      <c r="AD592" t="s">
        <v>552</v>
      </c>
      <c r="AE592">
        <v>25</v>
      </c>
      <c r="AF592">
        <v>16</v>
      </c>
      <c r="AG592">
        <v>3</v>
      </c>
      <c r="AH592" t="s">
        <v>492</v>
      </c>
      <c r="AJ592" t="s">
        <v>84</v>
      </c>
      <c r="AK592" t="s">
        <v>194</v>
      </c>
      <c r="AM592">
        <v>580</v>
      </c>
      <c r="AN592">
        <v>2077</v>
      </c>
    </row>
    <row r="593" spans="1:40" x14ac:dyDescent="0.25">
      <c r="B593" t="s">
        <v>535</v>
      </c>
      <c r="F593" t="s">
        <v>469</v>
      </c>
      <c r="AC593" t="s">
        <v>553</v>
      </c>
      <c r="AD593" t="s">
        <v>552</v>
      </c>
      <c r="AE593">
        <v>25</v>
      </c>
      <c r="AF593">
        <v>17</v>
      </c>
      <c r="AG593">
        <v>3</v>
      </c>
      <c r="AH593" t="s">
        <v>492</v>
      </c>
      <c r="AJ593" t="s">
        <v>84</v>
      </c>
      <c r="AK593" t="s">
        <v>194</v>
      </c>
      <c r="AM593">
        <v>303</v>
      </c>
      <c r="AN593">
        <v>1089</v>
      </c>
    </row>
    <row r="594" spans="1:40" x14ac:dyDescent="0.25">
      <c r="B594" t="s">
        <v>535</v>
      </c>
      <c r="F594" t="s">
        <v>469</v>
      </c>
      <c r="AC594" t="s">
        <v>553</v>
      </c>
      <c r="AD594" t="s">
        <v>552</v>
      </c>
      <c r="AE594">
        <v>25</v>
      </c>
      <c r="AF594">
        <v>18</v>
      </c>
      <c r="AH594" t="s">
        <v>493</v>
      </c>
      <c r="AJ594" t="s">
        <v>85</v>
      </c>
      <c r="AK594" t="s">
        <v>191</v>
      </c>
      <c r="AM594">
        <v>3286</v>
      </c>
      <c r="AN594">
        <v>2641</v>
      </c>
    </row>
    <row r="595" spans="1:40" x14ac:dyDescent="0.25">
      <c r="B595" t="s">
        <v>535</v>
      </c>
      <c r="F595" t="s">
        <v>469</v>
      </c>
      <c r="AC595" t="s">
        <v>553</v>
      </c>
      <c r="AD595" t="s">
        <v>552</v>
      </c>
      <c r="AE595">
        <v>25</v>
      </c>
      <c r="AF595">
        <v>19</v>
      </c>
      <c r="AH595" t="s">
        <v>494</v>
      </c>
      <c r="AJ595" t="s">
        <v>86</v>
      </c>
      <c r="AK595" t="s">
        <v>201</v>
      </c>
      <c r="AM595">
        <v>1327</v>
      </c>
      <c r="AN595">
        <v>1715</v>
      </c>
    </row>
    <row r="596" spans="1:40" x14ac:dyDescent="0.25">
      <c r="B596" t="s">
        <v>535</v>
      </c>
      <c r="F596" t="s">
        <v>469</v>
      </c>
      <c r="AC596" t="s">
        <v>553</v>
      </c>
      <c r="AD596" t="s">
        <v>552</v>
      </c>
      <c r="AE596">
        <v>25</v>
      </c>
      <c r="AF596">
        <v>20</v>
      </c>
      <c r="AH596" t="s">
        <v>494</v>
      </c>
      <c r="AJ596" t="s">
        <v>86</v>
      </c>
      <c r="AK596" t="s">
        <v>201</v>
      </c>
      <c r="AM596">
        <v>2067</v>
      </c>
      <c r="AN596">
        <v>506</v>
      </c>
    </row>
    <row r="597" spans="1:40" x14ac:dyDescent="0.25">
      <c r="B597" t="s">
        <v>535</v>
      </c>
      <c r="F597" t="s">
        <v>469</v>
      </c>
      <c r="AC597" t="s">
        <v>553</v>
      </c>
      <c r="AD597" t="s">
        <v>552</v>
      </c>
      <c r="AE597">
        <v>25</v>
      </c>
      <c r="AF597">
        <v>21</v>
      </c>
      <c r="AG597">
        <v>3</v>
      </c>
      <c r="AH597" t="s">
        <v>492</v>
      </c>
      <c r="AJ597" t="s">
        <v>84</v>
      </c>
      <c r="AK597" t="s">
        <v>194</v>
      </c>
      <c r="AM597">
        <v>1339</v>
      </c>
      <c r="AN597">
        <v>2118</v>
      </c>
    </row>
    <row r="598" spans="1:40" x14ac:dyDescent="0.25">
      <c r="B598" t="s">
        <v>535</v>
      </c>
      <c r="F598" t="s">
        <v>469</v>
      </c>
      <c r="AC598" t="s">
        <v>553</v>
      </c>
      <c r="AD598" t="s">
        <v>552</v>
      </c>
      <c r="AE598">
        <v>25</v>
      </c>
      <c r="AF598">
        <v>22</v>
      </c>
      <c r="AH598" t="s">
        <v>494</v>
      </c>
      <c r="AJ598" t="s">
        <v>86</v>
      </c>
      <c r="AK598" t="s">
        <v>201</v>
      </c>
      <c r="AM598">
        <v>3501</v>
      </c>
      <c r="AN598">
        <v>1401</v>
      </c>
    </row>
    <row r="599" spans="1:40" x14ac:dyDescent="0.25">
      <c r="B599" t="s">
        <v>535</v>
      </c>
      <c r="F599" t="s">
        <v>469</v>
      </c>
      <c r="AC599" t="s">
        <v>553</v>
      </c>
      <c r="AD599" t="s">
        <v>552</v>
      </c>
      <c r="AE599">
        <v>25</v>
      </c>
      <c r="AF599">
        <v>23</v>
      </c>
      <c r="AH599" t="s">
        <v>494</v>
      </c>
      <c r="AJ599" t="s">
        <v>86</v>
      </c>
      <c r="AK599" t="s">
        <v>201</v>
      </c>
      <c r="AM599">
        <v>1160</v>
      </c>
      <c r="AN599">
        <v>713</v>
      </c>
    </row>
    <row r="600" spans="1:40" x14ac:dyDescent="0.25">
      <c r="B600" t="s">
        <v>535</v>
      </c>
      <c r="F600" t="s">
        <v>469</v>
      </c>
      <c r="AC600" t="s">
        <v>553</v>
      </c>
      <c r="AD600" t="s">
        <v>552</v>
      </c>
      <c r="AE600">
        <v>25</v>
      </c>
      <c r="AF600">
        <v>24</v>
      </c>
      <c r="AG600">
        <v>1</v>
      </c>
      <c r="AH600" t="s">
        <v>554</v>
      </c>
      <c r="AJ600" t="s">
        <v>127</v>
      </c>
      <c r="AK600" t="s">
        <v>189</v>
      </c>
      <c r="AM600">
        <v>3674</v>
      </c>
      <c r="AN600">
        <v>2473</v>
      </c>
    </row>
    <row r="601" spans="1:40" x14ac:dyDescent="0.25">
      <c r="B601" t="s">
        <v>535</v>
      </c>
      <c r="F601" t="s">
        <v>469</v>
      </c>
      <c r="AC601" t="s">
        <v>553</v>
      </c>
      <c r="AD601" t="s">
        <v>552</v>
      </c>
      <c r="AE601">
        <v>25</v>
      </c>
      <c r="AF601">
        <v>25</v>
      </c>
      <c r="AH601" t="s">
        <v>493</v>
      </c>
      <c r="AJ601" t="s">
        <v>85</v>
      </c>
      <c r="AK601" t="s">
        <v>191</v>
      </c>
      <c r="AM601">
        <v>2521</v>
      </c>
      <c r="AN601">
        <v>951</v>
      </c>
    </row>
    <row r="602" spans="1:40" x14ac:dyDescent="0.25">
      <c r="A602" t="s">
        <v>551</v>
      </c>
      <c r="B602" t="s">
        <v>551</v>
      </c>
      <c r="C602" t="s">
        <v>551</v>
      </c>
      <c r="D602" t="s">
        <v>551</v>
      </c>
      <c r="E602" t="s">
        <v>551</v>
      </c>
      <c r="F602" t="s">
        <v>551</v>
      </c>
      <c r="G602" t="s">
        <v>551</v>
      </c>
      <c r="H602" t="s">
        <v>551</v>
      </c>
      <c r="I602" t="s">
        <v>551</v>
      </c>
      <c r="J602" t="s">
        <v>551</v>
      </c>
      <c r="K602" t="s">
        <v>551</v>
      </c>
      <c r="L602" t="s">
        <v>551</v>
      </c>
      <c r="M602" t="s">
        <v>551</v>
      </c>
      <c r="N602" t="s">
        <v>551</v>
      </c>
      <c r="O602" t="s">
        <v>551</v>
      </c>
      <c r="P602" t="s">
        <v>551</v>
      </c>
      <c r="Q602" t="s">
        <v>551</v>
      </c>
      <c r="R602" t="s">
        <v>551</v>
      </c>
      <c r="S602" t="s">
        <v>551</v>
      </c>
      <c r="T602" t="s">
        <v>551</v>
      </c>
      <c r="U602" t="s">
        <v>551</v>
      </c>
      <c r="V602" t="s">
        <v>551</v>
      </c>
      <c r="W602" t="s">
        <v>551</v>
      </c>
      <c r="X602" t="s">
        <v>551</v>
      </c>
      <c r="Y602" t="s">
        <v>551</v>
      </c>
      <c r="Z602" t="s">
        <v>551</v>
      </c>
      <c r="AA602" t="s">
        <v>551</v>
      </c>
      <c r="AB602" t="s">
        <v>551</v>
      </c>
      <c r="AC602" t="s">
        <v>556</v>
      </c>
      <c r="AD602" t="s">
        <v>555</v>
      </c>
      <c r="AE602">
        <v>25</v>
      </c>
      <c r="AF602">
        <v>1</v>
      </c>
      <c r="AH602" t="s">
        <v>493</v>
      </c>
      <c r="AJ602" t="s">
        <v>85</v>
      </c>
      <c r="AK602" t="s">
        <v>191</v>
      </c>
      <c r="AM602">
        <v>1545</v>
      </c>
      <c r="AN602">
        <v>2052</v>
      </c>
    </row>
    <row r="603" spans="1:40" x14ac:dyDescent="0.25">
      <c r="A603" t="s">
        <v>551</v>
      </c>
      <c r="B603" t="s">
        <v>551</v>
      </c>
      <c r="C603" t="s">
        <v>551</v>
      </c>
      <c r="D603" t="s">
        <v>551</v>
      </c>
      <c r="E603" t="s">
        <v>551</v>
      </c>
      <c r="F603" t="s">
        <v>551</v>
      </c>
      <c r="G603" t="s">
        <v>551</v>
      </c>
      <c r="H603" t="s">
        <v>551</v>
      </c>
      <c r="I603" t="s">
        <v>551</v>
      </c>
      <c r="J603" t="s">
        <v>551</v>
      </c>
      <c r="K603" t="s">
        <v>551</v>
      </c>
      <c r="L603" t="s">
        <v>551</v>
      </c>
      <c r="M603" t="s">
        <v>551</v>
      </c>
      <c r="N603" t="s">
        <v>551</v>
      </c>
      <c r="O603" t="s">
        <v>551</v>
      </c>
      <c r="P603" t="s">
        <v>551</v>
      </c>
      <c r="Q603" t="s">
        <v>551</v>
      </c>
      <c r="R603" t="s">
        <v>551</v>
      </c>
      <c r="S603" t="s">
        <v>551</v>
      </c>
      <c r="T603" t="s">
        <v>551</v>
      </c>
      <c r="U603" t="s">
        <v>551</v>
      </c>
      <c r="V603" t="s">
        <v>551</v>
      </c>
      <c r="W603" t="s">
        <v>551</v>
      </c>
      <c r="X603" t="s">
        <v>551</v>
      </c>
      <c r="Y603" t="s">
        <v>551</v>
      </c>
      <c r="Z603" t="s">
        <v>551</v>
      </c>
      <c r="AA603" t="s">
        <v>551</v>
      </c>
      <c r="AB603" t="s">
        <v>551</v>
      </c>
      <c r="AC603" t="s">
        <v>556</v>
      </c>
      <c r="AD603" t="s">
        <v>555</v>
      </c>
      <c r="AE603">
        <v>25</v>
      </c>
      <c r="AF603">
        <v>2</v>
      </c>
      <c r="AG603">
        <v>3</v>
      </c>
      <c r="AH603" t="s">
        <v>491</v>
      </c>
      <c r="AJ603" t="s">
        <v>82</v>
      </c>
      <c r="AK603" t="s">
        <v>194</v>
      </c>
      <c r="AM603">
        <v>777</v>
      </c>
      <c r="AN603">
        <v>956</v>
      </c>
    </row>
    <row r="604" spans="1:40" x14ac:dyDescent="0.25">
      <c r="A604" t="s">
        <v>551</v>
      </c>
      <c r="B604" t="s">
        <v>551</v>
      </c>
      <c r="C604" t="s">
        <v>551</v>
      </c>
      <c r="D604" t="s">
        <v>551</v>
      </c>
      <c r="E604" t="s">
        <v>551</v>
      </c>
      <c r="F604" t="s">
        <v>551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556</v>
      </c>
      <c r="AD604" t="s">
        <v>555</v>
      </c>
      <c r="AE604">
        <v>25</v>
      </c>
      <c r="AF604">
        <v>3</v>
      </c>
      <c r="AH604" t="s">
        <v>494</v>
      </c>
      <c r="AJ604" t="s">
        <v>86</v>
      </c>
      <c r="AK604" t="s">
        <v>201</v>
      </c>
      <c r="AM604">
        <v>618</v>
      </c>
      <c r="AN604">
        <v>1803</v>
      </c>
    </row>
    <row r="605" spans="1:40" x14ac:dyDescent="0.25">
      <c r="A605" t="s">
        <v>551</v>
      </c>
      <c r="B605" t="s">
        <v>551</v>
      </c>
      <c r="C605" t="s">
        <v>551</v>
      </c>
      <c r="D605" t="s">
        <v>551</v>
      </c>
      <c r="E605" t="s">
        <v>551</v>
      </c>
      <c r="F605" t="s">
        <v>551</v>
      </c>
      <c r="G605" t="s">
        <v>551</v>
      </c>
      <c r="H605" t="s">
        <v>551</v>
      </c>
      <c r="I605" t="s">
        <v>551</v>
      </c>
      <c r="J605" t="s">
        <v>551</v>
      </c>
      <c r="K605" t="s">
        <v>551</v>
      </c>
      <c r="L605" t="s">
        <v>551</v>
      </c>
      <c r="M605" t="s">
        <v>551</v>
      </c>
      <c r="N605" t="s">
        <v>551</v>
      </c>
      <c r="O605" t="s">
        <v>551</v>
      </c>
      <c r="P605" t="s">
        <v>551</v>
      </c>
      <c r="Q605" t="s">
        <v>551</v>
      </c>
      <c r="R605" t="s">
        <v>551</v>
      </c>
      <c r="S605" t="s">
        <v>551</v>
      </c>
      <c r="T605" t="s">
        <v>551</v>
      </c>
      <c r="U605" t="s">
        <v>551</v>
      </c>
      <c r="V605" t="s">
        <v>551</v>
      </c>
      <c r="W605" t="s">
        <v>551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556</v>
      </c>
      <c r="AD605" t="s">
        <v>555</v>
      </c>
      <c r="AE605">
        <v>25</v>
      </c>
      <c r="AF605">
        <v>4</v>
      </c>
      <c r="AH605" t="s">
        <v>494</v>
      </c>
      <c r="AJ605" t="s">
        <v>86</v>
      </c>
      <c r="AK605" t="s">
        <v>201</v>
      </c>
      <c r="AM605">
        <v>2633</v>
      </c>
      <c r="AN605">
        <v>1016</v>
      </c>
    </row>
    <row r="606" spans="1:40" x14ac:dyDescent="0.25">
      <c r="A606" t="s">
        <v>551</v>
      </c>
      <c r="B606" t="s">
        <v>551</v>
      </c>
      <c r="C606" t="s">
        <v>551</v>
      </c>
      <c r="D606" t="s">
        <v>551</v>
      </c>
      <c r="E606" t="s">
        <v>551</v>
      </c>
      <c r="F606" t="s">
        <v>551</v>
      </c>
      <c r="G606" t="s">
        <v>551</v>
      </c>
      <c r="H606" t="s">
        <v>551</v>
      </c>
      <c r="I606" t="s">
        <v>551</v>
      </c>
      <c r="J606" t="s">
        <v>551</v>
      </c>
      <c r="K606" t="s">
        <v>551</v>
      </c>
      <c r="L606" t="s">
        <v>551</v>
      </c>
      <c r="M606" t="s">
        <v>551</v>
      </c>
      <c r="N606" t="s">
        <v>551</v>
      </c>
      <c r="O606" t="s">
        <v>551</v>
      </c>
      <c r="P606" t="s">
        <v>551</v>
      </c>
      <c r="Q606" t="s">
        <v>551</v>
      </c>
      <c r="R606" t="s">
        <v>551</v>
      </c>
      <c r="S606" t="s">
        <v>551</v>
      </c>
      <c r="T606" t="s">
        <v>551</v>
      </c>
      <c r="U606" t="s">
        <v>551</v>
      </c>
      <c r="V606" t="s">
        <v>551</v>
      </c>
      <c r="W606" t="s">
        <v>551</v>
      </c>
      <c r="X606" t="s">
        <v>551</v>
      </c>
      <c r="Y606" t="s">
        <v>551</v>
      </c>
      <c r="Z606" t="s">
        <v>551</v>
      </c>
      <c r="AA606" t="s">
        <v>551</v>
      </c>
      <c r="AB606" t="s">
        <v>551</v>
      </c>
      <c r="AC606" t="s">
        <v>556</v>
      </c>
      <c r="AD606" t="s">
        <v>555</v>
      </c>
      <c r="AE606">
        <v>25</v>
      </c>
      <c r="AF606">
        <v>5</v>
      </c>
      <c r="AH606" t="s">
        <v>494</v>
      </c>
      <c r="AJ606" t="s">
        <v>86</v>
      </c>
      <c r="AK606" t="s">
        <v>201</v>
      </c>
      <c r="AM606">
        <v>1429</v>
      </c>
      <c r="AN606">
        <v>101</v>
      </c>
    </row>
    <row r="607" spans="1:40" x14ac:dyDescent="0.25">
      <c r="A607" t="s">
        <v>551</v>
      </c>
      <c r="B607" t="s">
        <v>551</v>
      </c>
      <c r="C607" t="s">
        <v>551</v>
      </c>
      <c r="D607" t="s">
        <v>551</v>
      </c>
      <c r="E607" t="s">
        <v>551</v>
      </c>
      <c r="F607" t="s">
        <v>551</v>
      </c>
      <c r="G607" t="s">
        <v>551</v>
      </c>
      <c r="H607" t="s">
        <v>551</v>
      </c>
      <c r="I607" t="s">
        <v>551</v>
      </c>
      <c r="J607" t="s">
        <v>551</v>
      </c>
      <c r="K607" t="s">
        <v>551</v>
      </c>
      <c r="L607" t="s">
        <v>551</v>
      </c>
      <c r="M607" t="s">
        <v>551</v>
      </c>
      <c r="N607" t="s">
        <v>551</v>
      </c>
      <c r="O607" t="s">
        <v>551</v>
      </c>
      <c r="P607" t="s">
        <v>551</v>
      </c>
      <c r="Q607" t="s">
        <v>551</v>
      </c>
      <c r="R607" t="s">
        <v>551</v>
      </c>
      <c r="S607" t="s">
        <v>551</v>
      </c>
      <c r="T607" t="s">
        <v>551</v>
      </c>
      <c r="U607" t="s">
        <v>551</v>
      </c>
      <c r="V607" t="s">
        <v>551</v>
      </c>
      <c r="W607" t="s">
        <v>551</v>
      </c>
      <c r="X607" t="s">
        <v>551</v>
      </c>
      <c r="Y607" t="s">
        <v>551</v>
      </c>
      <c r="Z607" t="s">
        <v>551</v>
      </c>
      <c r="AA607" t="s">
        <v>551</v>
      </c>
      <c r="AB607" t="s">
        <v>551</v>
      </c>
      <c r="AC607" t="s">
        <v>556</v>
      </c>
      <c r="AD607" t="s">
        <v>555</v>
      </c>
      <c r="AE607">
        <v>25</v>
      </c>
      <c r="AF607">
        <v>6</v>
      </c>
      <c r="AG607">
        <v>3</v>
      </c>
      <c r="AH607" t="s">
        <v>491</v>
      </c>
      <c r="AJ607" t="s">
        <v>82</v>
      </c>
      <c r="AK607" t="s">
        <v>194</v>
      </c>
      <c r="AM607">
        <v>605</v>
      </c>
      <c r="AN607">
        <v>2909</v>
      </c>
    </row>
    <row r="608" spans="1:40" x14ac:dyDescent="0.25">
      <c r="A608" t="s">
        <v>551</v>
      </c>
      <c r="B608" t="s">
        <v>551</v>
      </c>
      <c r="C608" t="s">
        <v>551</v>
      </c>
      <c r="D608" t="s">
        <v>551</v>
      </c>
      <c r="E608" t="s">
        <v>551</v>
      </c>
      <c r="F608" t="s">
        <v>551</v>
      </c>
      <c r="G608" t="s">
        <v>551</v>
      </c>
      <c r="H608" t="s">
        <v>551</v>
      </c>
      <c r="I608" t="s">
        <v>551</v>
      </c>
      <c r="J608" t="s">
        <v>551</v>
      </c>
      <c r="K608" t="s">
        <v>551</v>
      </c>
      <c r="L608" t="s">
        <v>551</v>
      </c>
      <c r="M608" t="s">
        <v>551</v>
      </c>
      <c r="N608" t="s">
        <v>551</v>
      </c>
      <c r="O608" t="s">
        <v>551</v>
      </c>
      <c r="P608" t="s">
        <v>551</v>
      </c>
      <c r="Q608" t="s">
        <v>551</v>
      </c>
      <c r="R608" t="s">
        <v>551</v>
      </c>
      <c r="S608" t="s">
        <v>551</v>
      </c>
      <c r="T608" t="s">
        <v>551</v>
      </c>
      <c r="U608" t="s">
        <v>551</v>
      </c>
      <c r="V608" t="s">
        <v>551</v>
      </c>
      <c r="W608" t="s">
        <v>551</v>
      </c>
      <c r="X608" t="s">
        <v>551</v>
      </c>
      <c r="Y608" t="s">
        <v>551</v>
      </c>
      <c r="Z608" t="s">
        <v>551</v>
      </c>
      <c r="AA608" t="s">
        <v>551</v>
      </c>
      <c r="AB608" t="s">
        <v>551</v>
      </c>
      <c r="AC608" t="s">
        <v>556</v>
      </c>
      <c r="AD608" t="s">
        <v>555</v>
      </c>
      <c r="AE608">
        <v>25</v>
      </c>
      <c r="AF608">
        <v>7</v>
      </c>
      <c r="AG608">
        <v>3</v>
      </c>
      <c r="AH608" t="s">
        <v>492</v>
      </c>
      <c r="AJ608" t="s">
        <v>84</v>
      </c>
      <c r="AK608" t="s">
        <v>194</v>
      </c>
      <c r="AM608">
        <v>968</v>
      </c>
      <c r="AN608">
        <v>2738</v>
      </c>
    </row>
    <row r="609" spans="1:40" x14ac:dyDescent="0.25">
      <c r="A609" t="s">
        <v>551</v>
      </c>
      <c r="B609" t="s">
        <v>551</v>
      </c>
      <c r="C609" t="s">
        <v>551</v>
      </c>
      <c r="D609" t="s">
        <v>551</v>
      </c>
      <c r="E609" t="s">
        <v>551</v>
      </c>
      <c r="F609" t="s">
        <v>551</v>
      </c>
      <c r="G609" t="s">
        <v>551</v>
      </c>
      <c r="H609" t="s">
        <v>551</v>
      </c>
      <c r="I609" t="s">
        <v>551</v>
      </c>
      <c r="J609" t="s">
        <v>551</v>
      </c>
      <c r="K609" t="s">
        <v>551</v>
      </c>
      <c r="L609" t="s">
        <v>551</v>
      </c>
      <c r="M609" t="s">
        <v>551</v>
      </c>
      <c r="N609" t="s">
        <v>551</v>
      </c>
      <c r="O609" t="s">
        <v>551</v>
      </c>
      <c r="P609" t="s">
        <v>551</v>
      </c>
      <c r="Q609" t="s">
        <v>551</v>
      </c>
      <c r="R609" t="s">
        <v>551</v>
      </c>
      <c r="S609" t="s">
        <v>551</v>
      </c>
      <c r="T609" t="s">
        <v>551</v>
      </c>
      <c r="U609" t="s">
        <v>551</v>
      </c>
      <c r="V609" t="s">
        <v>551</v>
      </c>
      <c r="W609" t="s">
        <v>551</v>
      </c>
      <c r="X609" t="s">
        <v>551</v>
      </c>
      <c r="Y609" t="s">
        <v>551</v>
      </c>
      <c r="Z609" t="s">
        <v>551</v>
      </c>
      <c r="AA609" t="s">
        <v>551</v>
      </c>
      <c r="AB609" t="s">
        <v>551</v>
      </c>
      <c r="AC609" t="s">
        <v>556</v>
      </c>
      <c r="AD609" t="s">
        <v>555</v>
      </c>
      <c r="AE609">
        <v>25</v>
      </c>
      <c r="AF609">
        <v>8</v>
      </c>
      <c r="AG609">
        <v>3</v>
      </c>
      <c r="AH609" t="s">
        <v>491</v>
      </c>
      <c r="AJ609" t="s">
        <v>82</v>
      </c>
      <c r="AK609" t="s">
        <v>194</v>
      </c>
      <c r="AM609">
        <v>1044</v>
      </c>
      <c r="AN609">
        <v>1763</v>
      </c>
    </row>
    <row r="610" spans="1:40" x14ac:dyDescent="0.25">
      <c r="A610" t="s">
        <v>551</v>
      </c>
      <c r="B610" t="s">
        <v>551</v>
      </c>
      <c r="C610" t="s">
        <v>551</v>
      </c>
      <c r="D610" t="s">
        <v>551</v>
      </c>
      <c r="E610" t="s">
        <v>551</v>
      </c>
      <c r="F610" t="s">
        <v>551</v>
      </c>
      <c r="G610" t="s">
        <v>551</v>
      </c>
      <c r="H610" t="s">
        <v>551</v>
      </c>
      <c r="I610" t="s">
        <v>551</v>
      </c>
      <c r="J610" t="s">
        <v>551</v>
      </c>
      <c r="K610" t="s">
        <v>551</v>
      </c>
      <c r="L610" t="s">
        <v>551</v>
      </c>
      <c r="M610" t="s">
        <v>551</v>
      </c>
      <c r="N610" t="s">
        <v>551</v>
      </c>
      <c r="O610" t="s">
        <v>551</v>
      </c>
      <c r="P610" t="s">
        <v>551</v>
      </c>
      <c r="Q610" t="s">
        <v>551</v>
      </c>
      <c r="R610" t="s">
        <v>551</v>
      </c>
      <c r="S610" t="s">
        <v>551</v>
      </c>
      <c r="T610" t="s">
        <v>551</v>
      </c>
      <c r="U610" t="s">
        <v>551</v>
      </c>
      <c r="V610" t="s">
        <v>551</v>
      </c>
      <c r="W610" t="s">
        <v>551</v>
      </c>
      <c r="X610" t="s">
        <v>551</v>
      </c>
      <c r="Y610" t="s">
        <v>551</v>
      </c>
      <c r="Z610" t="s">
        <v>551</v>
      </c>
      <c r="AA610" t="s">
        <v>551</v>
      </c>
      <c r="AB610" t="s">
        <v>551</v>
      </c>
      <c r="AC610" t="s">
        <v>556</v>
      </c>
      <c r="AD610" t="s">
        <v>555</v>
      </c>
      <c r="AE610">
        <v>25</v>
      </c>
      <c r="AF610">
        <v>9</v>
      </c>
      <c r="AH610" t="s">
        <v>498</v>
      </c>
      <c r="AJ610" t="s">
        <v>91</v>
      </c>
      <c r="AK610" t="s">
        <v>203</v>
      </c>
      <c r="AM610">
        <v>2480</v>
      </c>
      <c r="AN610">
        <v>2356</v>
      </c>
    </row>
    <row r="611" spans="1:40" x14ac:dyDescent="0.25">
      <c r="A611" t="s">
        <v>551</v>
      </c>
      <c r="B611" t="s">
        <v>551</v>
      </c>
      <c r="C611" t="s">
        <v>551</v>
      </c>
      <c r="D611" t="s">
        <v>551</v>
      </c>
      <c r="E611" t="s">
        <v>551</v>
      </c>
      <c r="F611" t="s">
        <v>551</v>
      </c>
      <c r="G611" t="s">
        <v>551</v>
      </c>
      <c r="H611" t="s">
        <v>551</v>
      </c>
      <c r="I611" t="s">
        <v>551</v>
      </c>
      <c r="J611" t="s">
        <v>551</v>
      </c>
      <c r="K611" t="s">
        <v>551</v>
      </c>
      <c r="L611" t="s">
        <v>551</v>
      </c>
      <c r="M611" t="s">
        <v>551</v>
      </c>
      <c r="N611" t="s">
        <v>551</v>
      </c>
      <c r="O611" t="s">
        <v>551</v>
      </c>
      <c r="P611" t="s">
        <v>551</v>
      </c>
      <c r="Q611" t="s">
        <v>551</v>
      </c>
      <c r="R611" t="s">
        <v>551</v>
      </c>
      <c r="S611" t="s">
        <v>551</v>
      </c>
      <c r="T611" t="s">
        <v>551</v>
      </c>
      <c r="U611" t="s">
        <v>551</v>
      </c>
      <c r="V611" t="s">
        <v>551</v>
      </c>
      <c r="W611" t="s">
        <v>551</v>
      </c>
      <c r="X611" t="s">
        <v>551</v>
      </c>
      <c r="Y611" t="s">
        <v>551</v>
      </c>
      <c r="Z611" t="s">
        <v>551</v>
      </c>
      <c r="AA611" t="s">
        <v>551</v>
      </c>
      <c r="AB611" t="s">
        <v>551</v>
      </c>
      <c r="AC611" t="s">
        <v>556</v>
      </c>
      <c r="AD611" t="s">
        <v>555</v>
      </c>
      <c r="AE611">
        <v>25</v>
      </c>
      <c r="AF611">
        <v>10</v>
      </c>
      <c r="AG611">
        <v>3</v>
      </c>
      <c r="AH611" t="s">
        <v>492</v>
      </c>
      <c r="AJ611" t="s">
        <v>84</v>
      </c>
      <c r="AK611" t="s">
        <v>194</v>
      </c>
      <c r="AM611">
        <v>3186</v>
      </c>
      <c r="AN611">
        <v>1329</v>
      </c>
    </row>
    <row r="612" spans="1:40" x14ac:dyDescent="0.25">
      <c r="A612" t="s">
        <v>551</v>
      </c>
      <c r="B612" t="s">
        <v>551</v>
      </c>
      <c r="C612" t="s">
        <v>551</v>
      </c>
      <c r="D612" t="s">
        <v>551</v>
      </c>
      <c r="E612" t="s">
        <v>551</v>
      </c>
      <c r="F612" t="s">
        <v>551</v>
      </c>
      <c r="G612" t="s">
        <v>551</v>
      </c>
      <c r="H612" t="s">
        <v>551</v>
      </c>
      <c r="I612" t="s">
        <v>551</v>
      </c>
      <c r="J612" t="s">
        <v>551</v>
      </c>
      <c r="K612" t="s">
        <v>551</v>
      </c>
      <c r="L612" t="s">
        <v>551</v>
      </c>
      <c r="M612" t="s">
        <v>551</v>
      </c>
      <c r="N612" t="s">
        <v>551</v>
      </c>
      <c r="O612" t="s">
        <v>551</v>
      </c>
      <c r="P612" t="s">
        <v>551</v>
      </c>
      <c r="Q612" t="s">
        <v>551</v>
      </c>
      <c r="R612" t="s">
        <v>551</v>
      </c>
      <c r="S612" t="s">
        <v>551</v>
      </c>
      <c r="T612" t="s">
        <v>551</v>
      </c>
      <c r="U612" t="s">
        <v>551</v>
      </c>
      <c r="V612" t="s">
        <v>551</v>
      </c>
      <c r="W612" t="s">
        <v>551</v>
      </c>
      <c r="X612" t="s">
        <v>551</v>
      </c>
      <c r="Y612" t="s">
        <v>551</v>
      </c>
      <c r="Z612" t="s">
        <v>551</v>
      </c>
      <c r="AA612" t="s">
        <v>551</v>
      </c>
      <c r="AB612" t="s">
        <v>551</v>
      </c>
      <c r="AC612" t="s">
        <v>556</v>
      </c>
      <c r="AD612" t="s">
        <v>555</v>
      </c>
      <c r="AE612">
        <v>25</v>
      </c>
      <c r="AF612">
        <v>11</v>
      </c>
      <c r="AG612">
        <v>3</v>
      </c>
      <c r="AH612" t="s">
        <v>492</v>
      </c>
      <c r="AJ612" t="s">
        <v>84</v>
      </c>
      <c r="AK612" t="s">
        <v>194</v>
      </c>
      <c r="AM612">
        <v>2384</v>
      </c>
      <c r="AN612">
        <v>1676</v>
      </c>
    </row>
    <row r="613" spans="1:40" x14ac:dyDescent="0.25">
      <c r="A613" t="s">
        <v>551</v>
      </c>
      <c r="B613" t="s">
        <v>551</v>
      </c>
      <c r="C613" t="s">
        <v>551</v>
      </c>
      <c r="D613" t="s">
        <v>551</v>
      </c>
      <c r="E613" t="s">
        <v>551</v>
      </c>
      <c r="F613" t="s">
        <v>551</v>
      </c>
      <c r="G613" t="s">
        <v>551</v>
      </c>
      <c r="H613" t="s">
        <v>551</v>
      </c>
      <c r="I613" t="s">
        <v>551</v>
      </c>
      <c r="J613" t="s">
        <v>551</v>
      </c>
      <c r="K613" t="s">
        <v>551</v>
      </c>
      <c r="L613" t="s">
        <v>551</v>
      </c>
      <c r="M613" t="s">
        <v>551</v>
      </c>
      <c r="N613" t="s">
        <v>551</v>
      </c>
      <c r="O613" t="s">
        <v>551</v>
      </c>
      <c r="P613" t="s">
        <v>551</v>
      </c>
      <c r="Q613" t="s">
        <v>551</v>
      </c>
      <c r="R613" t="s">
        <v>551</v>
      </c>
      <c r="S613" t="s">
        <v>551</v>
      </c>
      <c r="T613" t="s">
        <v>551</v>
      </c>
      <c r="U613" t="s">
        <v>551</v>
      </c>
      <c r="V613" t="s">
        <v>551</v>
      </c>
      <c r="W613" t="s">
        <v>551</v>
      </c>
      <c r="X613" t="s">
        <v>551</v>
      </c>
      <c r="Y613" t="s">
        <v>551</v>
      </c>
      <c r="Z613" t="s">
        <v>551</v>
      </c>
      <c r="AA613" t="s">
        <v>551</v>
      </c>
      <c r="AB613" t="s">
        <v>551</v>
      </c>
      <c r="AC613" t="s">
        <v>556</v>
      </c>
      <c r="AD613" t="s">
        <v>555</v>
      </c>
      <c r="AE613">
        <v>25</v>
      </c>
      <c r="AF613">
        <v>12</v>
      </c>
      <c r="AG613">
        <v>3</v>
      </c>
      <c r="AK613" t="s">
        <v>194</v>
      </c>
      <c r="AM613">
        <v>1714</v>
      </c>
      <c r="AN613">
        <v>1767</v>
      </c>
    </row>
    <row r="614" spans="1:40" x14ac:dyDescent="0.25">
      <c r="A614" t="s">
        <v>551</v>
      </c>
      <c r="B614" t="s">
        <v>551</v>
      </c>
      <c r="C614" t="s">
        <v>551</v>
      </c>
      <c r="D614" t="s">
        <v>551</v>
      </c>
      <c r="E614" t="s">
        <v>551</v>
      </c>
      <c r="F614" t="s">
        <v>551</v>
      </c>
      <c r="G614" t="s">
        <v>551</v>
      </c>
      <c r="H614" t="s">
        <v>551</v>
      </c>
      <c r="I614" t="s">
        <v>551</v>
      </c>
      <c r="J614" t="s">
        <v>551</v>
      </c>
      <c r="K614" t="s">
        <v>551</v>
      </c>
      <c r="L614" t="s">
        <v>551</v>
      </c>
      <c r="M614" t="s">
        <v>551</v>
      </c>
      <c r="N614" t="s">
        <v>551</v>
      </c>
      <c r="O614" t="s">
        <v>551</v>
      </c>
      <c r="P614" t="s">
        <v>551</v>
      </c>
      <c r="Q614" t="s">
        <v>551</v>
      </c>
      <c r="R614" t="s">
        <v>551</v>
      </c>
      <c r="S614" t="s">
        <v>551</v>
      </c>
      <c r="T614" t="s">
        <v>551</v>
      </c>
      <c r="U614" t="s">
        <v>551</v>
      </c>
      <c r="V614" t="s">
        <v>551</v>
      </c>
      <c r="W614" t="s">
        <v>551</v>
      </c>
      <c r="X614" t="s">
        <v>551</v>
      </c>
      <c r="Y614" t="s">
        <v>551</v>
      </c>
      <c r="Z614" t="s">
        <v>551</v>
      </c>
      <c r="AA614" t="s">
        <v>551</v>
      </c>
      <c r="AB614" t="s">
        <v>551</v>
      </c>
      <c r="AC614" t="s">
        <v>556</v>
      </c>
      <c r="AD614" t="s">
        <v>555</v>
      </c>
      <c r="AE614">
        <v>25</v>
      </c>
      <c r="AF614">
        <v>13</v>
      </c>
      <c r="AH614" t="s">
        <v>493</v>
      </c>
      <c r="AJ614" t="s">
        <v>85</v>
      </c>
      <c r="AK614" t="s">
        <v>191</v>
      </c>
      <c r="AM614">
        <v>2743</v>
      </c>
      <c r="AN614">
        <v>1669</v>
      </c>
    </row>
    <row r="615" spans="1:40" x14ac:dyDescent="0.25">
      <c r="A615" t="s">
        <v>551</v>
      </c>
      <c r="B615" t="s">
        <v>551</v>
      </c>
      <c r="C615" t="s">
        <v>551</v>
      </c>
      <c r="D615" t="s">
        <v>551</v>
      </c>
      <c r="E615" t="s">
        <v>551</v>
      </c>
      <c r="F615" t="s">
        <v>551</v>
      </c>
      <c r="G615" t="s">
        <v>551</v>
      </c>
      <c r="H615" t="s">
        <v>551</v>
      </c>
      <c r="I615" t="s">
        <v>551</v>
      </c>
      <c r="J615" t="s">
        <v>551</v>
      </c>
      <c r="K615" t="s">
        <v>551</v>
      </c>
      <c r="L615" t="s">
        <v>551</v>
      </c>
      <c r="M615" t="s">
        <v>551</v>
      </c>
      <c r="N615" t="s">
        <v>551</v>
      </c>
      <c r="O615" t="s">
        <v>551</v>
      </c>
      <c r="P615" t="s">
        <v>551</v>
      </c>
      <c r="Q615" t="s">
        <v>551</v>
      </c>
      <c r="R615" t="s">
        <v>551</v>
      </c>
      <c r="S615" t="s">
        <v>551</v>
      </c>
      <c r="T615" t="s">
        <v>551</v>
      </c>
      <c r="U615" t="s">
        <v>551</v>
      </c>
      <c r="V615" t="s">
        <v>551</v>
      </c>
      <c r="W615" t="s">
        <v>551</v>
      </c>
      <c r="X615" t="s">
        <v>551</v>
      </c>
      <c r="Y615" t="s">
        <v>551</v>
      </c>
      <c r="Z615" t="s">
        <v>551</v>
      </c>
      <c r="AA615" t="s">
        <v>551</v>
      </c>
      <c r="AB615" t="s">
        <v>551</v>
      </c>
      <c r="AC615" t="s">
        <v>556</v>
      </c>
      <c r="AD615" t="s">
        <v>555</v>
      </c>
      <c r="AE615">
        <v>25</v>
      </c>
      <c r="AF615">
        <v>14</v>
      </c>
      <c r="AH615" t="s">
        <v>499</v>
      </c>
      <c r="AJ615" t="s">
        <v>92</v>
      </c>
      <c r="AK615" t="s">
        <v>201</v>
      </c>
      <c r="AM615">
        <v>2156</v>
      </c>
      <c r="AN615">
        <v>608</v>
      </c>
    </row>
    <row r="616" spans="1:40" x14ac:dyDescent="0.25">
      <c r="A616" t="s">
        <v>551</v>
      </c>
      <c r="B616" t="s">
        <v>551</v>
      </c>
      <c r="C616" t="s">
        <v>551</v>
      </c>
      <c r="D616" t="s">
        <v>551</v>
      </c>
      <c r="E616" t="s">
        <v>551</v>
      </c>
      <c r="F616" t="s">
        <v>551</v>
      </c>
      <c r="G616" t="s">
        <v>551</v>
      </c>
      <c r="H616" t="s">
        <v>551</v>
      </c>
      <c r="I616" t="s">
        <v>551</v>
      </c>
      <c r="J616" t="s">
        <v>551</v>
      </c>
      <c r="K616" t="s">
        <v>551</v>
      </c>
      <c r="L616" t="s">
        <v>551</v>
      </c>
      <c r="M616" t="s">
        <v>551</v>
      </c>
      <c r="N616" t="s">
        <v>551</v>
      </c>
      <c r="O616" t="s">
        <v>551</v>
      </c>
      <c r="P616" t="s">
        <v>551</v>
      </c>
      <c r="Q616" t="s">
        <v>551</v>
      </c>
      <c r="R616" t="s">
        <v>551</v>
      </c>
      <c r="S616" t="s">
        <v>551</v>
      </c>
      <c r="T616" t="s">
        <v>551</v>
      </c>
      <c r="U616" t="s">
        <v>551</v>
      </c>
      <c r="V616" t="s">
        <v>551</v>
      </c>
      <c r="W616" t="s">
        <v>551</v>
      </c>
      <c r="X616" t="s">
        <v>551</v>
      </c>
      <c r="Y616" t="s">
        <v>551</v>
      </c>
      <c r="Z616" t="s">
        <v>551</v>
      </c>
      <c r="AA616" t="s">
        <v>551</v>
      </c>
      <c r="AB616" t="s">
        <v>551</v>
      </c>
      <c r="AC616" t="s">
        <v>556</v>
      </c>
      <c r="AD616" t="s">
        <v>555</v>
      </c>
      <c r="AE616">
        <v>25</v>
      </c>
      <c r="AF616">
        <v>15</v>
      </c>
      <c r="AG616">
        <v>3</v>
      </c>
      <c r="AH616" t="s">
        <v>491</v>
      </c>
      <c r="AJ616" t="s">
        <v>82</v>
      </c>
      <c r="AK616" t="s">
        <v>194</v>
      </c>
      <c r="AM616">
        <v>3047</v>
      </c>
      <c r="AN616">
        <v>186</v>
      </c>
    </row>
    <row r="617" spans="1:40" x14ac:dyDescent="0.25">
      <c r="A617" t="s">
        <v>551</v>
      </c>
      <c r="B617" t="s">
        <v>551</v>
      </c>
      <c r="C617" t="s">
        <v>551</v>
      </c>
      <c r="D617" t="s">
        <v>551</v>
      </c>
      <c r="E617" t="s">
        <v>551</v>
      </c>
      <c r="F617" t="s">
        <v>551</v>
      </c>
      <c r="G617" t="s">
        <v>551</v>
      </c>
      <c r="H617" t="s">
        <v>551</v>
      </c>
      <c r="I617" t="s">
        <v>551</v>
      </c>
      <c r="J617" t="s">
        <v>551</v>
      </c>
      <c r="K617" t="s">
        <v>551</v>
      </c>
      <c r="L617" t="s">
        <v>551</v>
      </c>
      <c r="M617" t="s">
        <v>551</v>
      </c>
      <c r="N617" t="s">
        <v>551</v>
      </c>
      <c r="O617" t="s">
        <v>551</v>
      </c>
      <c r="P617" t="s">
        <v>551</v>
      </c>
      <c r="Q617" t="s">
        <v>551</v>
      </c>
      <c r="R617" t="s">
        <v>551</v>
      </c>
      <c r="S617" t="s">
        <v>551</v>
      </c>
      <c r="T617" t="s">
        <v>551</v>
      </c>
      <c r="U617" t="s">
        <v>551</v>
      </c>
      <c r="V617" t="s">
        <v>551</v>
      </c>
      <c r="W617" t="s">
        <v>551</v>
      </c>
      <c r="X617" t="s">
        <v>551</v>
      </c>
      <c r="Y617" t="s">
        <v>551</v>
      </c>
      <c r="Z617" t="s">
        <v>551</v>
      </c>
      <c r="AA617" t="s">
        <v>551</v>
      </c>
      <c r="AB617" t="s">
        <v>551</v>
      </c>
      <c r="AC617" t="s">
        <v>556</v>
      </c>
      <c r="AD617" t="s">
        <v>555</v>
      </c>
      <c r="AE617">
        <v>25</v>
      </c>
      <c r="AF617">
        <v>16</v>
      </c>
      <c r="AG617">
        <v>3</v>
      </c>
      <c r="AH617" t="s">
        <v>492</v>
      </c>
      <c r="AJ617" t="s">
        <v>84</v>
      </c>
      <c r="AK617" t="s">
        <v>194</v>
      </c>
      <c r="AM617">
        <v>2876</v>
      </c>
      <c r="AN617">
        <v>59</v>
      </c>
    </row>
    <row r="618" spans="1:40" x14ac:dyDescent="0.25">
      <c r="A618" t="s">
        <v>551</v>
      </c>
      <c r="B618" t="s">
        <v>551</v>
      </c>
      <c r="C618" t="s">
        <v>551</v>
      </c>
      <c r="D618" t="s">
        <v>551</v>
      </c>
      <c r="E618" t="s">
        <v>551</v>
      </c>
      <c r="F618" t="s">
        <v>551</v>
      </c>
      <c r="G618" t="s">
        <v>551</v>
      </c>
      <c r="H618" t="s">
        <v>551</v>
      </c>
      <c r="I618" t="s">
        <v>551</v>
      </c>
      <c r="J618" t="s">
        <v>551</v>
      </c>
      <c r="K618" t="s">
        <v>551</v>
      </c>
      <c r="L618" t="s">
        <v>551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556</v>
      </c>
      <c r="AD618" t="s">
        <v>555</v>
      </c>
      <c r="AE618">
        <v>25</v>
      </c>
      <c r="AF618">
        <v>17</v>
      </c>
      <c r="AG618">
        <v>3</v>
      </c>
      <c r="AH618" t="s">
        <v>491</v>
      </c>
      <c r="AJ618" t="s">
        <v>82</v>
      </c>
      <c r="AK618" t="s">
        <v>194</v>
      </c>
      <c r="AM618">
        <v>92</v>
      </c>
      <c r="AN618">
        <v>1430</v>
      </c>
    </row>
    <row r="619" spans="1:40" x14ac:dyDescent="0.25">
      <c r="A619" t="s">
        <v>551</v>
      </c>
      <c r="B619" t="s">
        <v>551</v>
      </c>
      <c r="C619" t="s">
        <v>551</v>
      </c>
      <c r="D619" t="s">
        <v>551</v>
      </c>
      <c r="E619" t="s">
        <v>551</v>
      </c>
      <c r="F619" t="s">
        <v>551</v>
      </c>
      <c r="G619" t="s">
        <v>551</v>
      </c>
      <c r="H619" t="s">
        <v>551</v>
      </c>
      <c r="I619" t="s">
        <v>551</v>
      </c>
      <c r="J619" t="s">
        <v>551</v>
      </c>
      <c r="K619" t="s">
        <v>551</v>
      </c>
      <c r="L619" t="s">
        <v>551</v>
      </c>
      <c r="M619" t="s">
        <v>551</v>
      </c>
      <c r="N619" t="s">
        <v>551</v>
      </c>
      <c r="O619" t="s">
        <v>551</v>
      </c>
      <c r="P619" t="s">
        <v>551</v>
      </c>
      <c r="Q619" t="s">
        <v>551</v>
      </c>
      <c r="R619" t="s">
        <v>551</v>
      </c>
      <c r="S619" t="s">
        <v>551</v>
      </c>
      <c r="T619" t="s">
        <v>551</v>
      </c>
      <c r="U619" t="s">
        <v>551</v>
      </c>
      <c r="V619" t="s">
        <v>551</v>
      </c>
      <c r="W619" t="s">
        <v>551</v>
      </c>
      <c r="X619" t="s">
        <v>551</v>
      </c>
      <c r="Y619" t="s">
        <v>551</v>
      </c>
      <c r="Z619" t="s">
        <v>551</v>
      </c>
      <c r="AA619" t="s">
        <v>551</v>
      </c>
      <c r="AB619" t="s">
        <v>551</v>
      </c>
      <c r="AC619" t="s">
        <v>556</v>
      </c>
      <c r="AD619" t="s">
        <v>555</v>
      </c>
      <c r="AE619">
        <v>25</v>
      </c>
      <c r="AF619">
        <v>18</v>
      </c>
      <c r="AH619" t="s">
        <v>498</v>
      </c>
      <c r="AJ619" t="s">
        <v>91</v>
      </c>
      <c r="AK619" t="s">
        <v>203</v>
      </c>
      <c r="AM619">
        <v>2402</v>
      </c>
      <c r="AN619">
        <v>2759</v>
      </c>
    </row>
    <row r="620" spans="1:40" x14ac:dyDescent="0.25">
      <c r="A620" t="s">
        <v>551</v>
      </c>
      <c r="B620" t="s">
        <v>551</v>
      </c>
      <c r="C620" t="s">
        <v>551</v>
      </c>
      <c r="D620" t="s">
        <v>551</v>
      </c>
      <c r="E620" t="s">
        <v>551</v>
      </c>
      <c r="F620" t="s">
        <v>551</v>
      </c>
      <c r="G620" t="s">
        <v>551</v>
      </c>
      <c r="H620" t="s">
        <v>551</v>
      </c>
      <c r="I620" t="s">
        <v>551</v>
      </c>
      <c r="J620" t="s">
        <v>551</v>
      </c>
      <c r="K620" t="s">
        <v>551</v>
      </c>
      <c r="L620" t="s">
        <v>551</v>
      </c>
      <c r="M620" t="s">
        <v>551</v>
      </c>
      <c r="N620" t="s">
        <v>551</v>
      </c>
      <c r="O620" t="s">
        <v>551</v>
      </c>
      <c r="P620" t="s">
        <v>551</v>
      </c>
      <c r="Q620" t="s">
        <v>551</v>
      </c>
      <c r="R620" t="s">
        <v>551</v>
      </c>
      <c r="S620" t="s">
        <v>551</v>
      </c>
      <c r="T620" t="s">
        <v>551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556</v>
      </c>
      <c r="AD620" t="s">
        <v>555</v>
      </c>
      <c r="AE620">
        <v>25</v>
      </c>
      <c r="AF620">
        <v>19</v>
      </c>
      <c r="AG620">
        <v>3</v>
      </c>
      <c r="AH620" t="s">
        <v>492</v>
      </c>
      <c r="AJ620" t="s">
        <v>84</v>
      </c>
      <c r="AK620" t="s">
        <v>194</v>
      </c>
      <c r="AM620">
        <v>2397</v>
      </c>
      <c r="AN620">
        <v>1098</v>
      </c>
    </row>
    <row r="621" spans="1:40" x14ac:dyDescent="0.25">
      <c r="A621" t="s">
        <v>551</v>
      </c>
      <c r="B621" t="s">
        <v>551</v>
      </c>
      <c r="C621" t="s">
        <v>551</v>
      </c>
      <c r="D621" t="s">
        <v>551</v>
      </c>
      <c r="E621" t="s">
        <v>551</v>
      </c>
      <c r="F621" t="s">
        <v>551</v>
      </c>
      <c r="G621" t="s">
        <v>551</v>
      </c>
      <c r="H621" t="s">
        <v>551</v>
      </c>
      <c r="I621" t="s">
        <v>551</v>
      </c>
      <c r="J621" t="s">
        <v>551</v>
      </c>
      <c r="K621" t="s">
        <v>551</v>
      </c>
      <c r="L621" t="s">
        <v>551</v>
      </c>
      <c r="M621" t="s">
        <v>551</v>
      </c>
      <c r="N621" t="s">
        <v>551</v>
      </c>
      <c r="O621" t="s">
        <v>551</v>
      </c>
      <c r="P621" t="s">
        <v>551</v>
      </c>
      <c r="Q621" t="s">
        <v>551</v>
      </c>
      <c r="R621" t="s">
        <v>551</v>
      </c>
      <c r="S621" t="s">
        <v>551</v>
      </c>
      <c r="T621" t="s">
        <v>551</v>
      </c>
      <c r="U621" t="s">
        <v>551</v>
      </c>
      <c r="V621" t="s">
        <v>551</v>
      </c>
      <c r="W621" t="s">
        <v>551</v>
      </c>
      <c r="X621" t="s">
        <v>551</v>
      </c>
      <c r="Y621" t="s">
        <v>551</v>
      </c>
      <c r="Z621" t="s">
        <v>551</v>
      </c>
      <c r="AA621" t="s">
        <v>551</v>
      </c>
      <c r="AB621" t="s">
        <v>551</v>
      </c>
      <c r="AC621" t="s">
        <v>556</v>
      </c>
      <c r="AD621" t="s">
        <v>555</v>
      </c>
      <c r="AE621">
        <v>25</v>
      </c>
      <c r="AF621">
        <v>20</v>
      </c>
      <c r="AG621">
        <v>3</v>
      </c>
      <c r="AH621" t="s">
        <v>492</v>
      </c>
      <c r="AJ621" t="s">
        <v>84</v>
      </c>
      <c r="AK621" t="s">
        <v>194</v>
      </c>
      <c r="AM621">
        <v>3969</v>
      </c>
      <c r="AN621">
        <v>2582</v>
      </c>
    </row>
    <row r="622" spans="1:40" x14ac:dyDescent="0.25">
      <c r="A622" t="s">
        <v>551</v>
      </c>
      <c r="B622" t="s">
        <v>551</v>
      </c>
      <c r="C622" t="s">
        <v>551</v>
      </c>
      <c r="D622" t="s">
        <v>551</v>
      </c>
      <c r="E622" t="s">
        <v>551</v>
      </c>
      <c r="F622" t="s">
        <v>551</v>
      </c>
      <c r="G622" t="s">
        <v>551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556</v>
      </c>
      <c r="AD622" t="s">
        <v>555</v>
      </c>
      <c r="AE622">
        <v>25</v>
      </c>
      <c r="AF622">
        <v>21</v>
      </c>
      <c r="AH622" t="s">
        <v>494</v>
      </c>
      <c r="AJ622" t="s">
        <v>86</v>
      </c>
      <c r="AK622" t="s">
        <v>201</v>
      </c>
      <c r="AM622">
        <v>1229</v>
      </c>
      <c r="AN622">
        <v>1088</v>
      </c>
    </row>
    <row r="623" spans="1:40" x14ac:dyDescent="0.25">
      <c r="A623" t="s">
        <v>551</v>
      </c>
      <c r="B623" t="s">
        <v>551</v>
      </c>
      <c r="C623" t="s">
        <v>551</v>
      </c>
      <c r="D623" t="s">
        <v>551</v>
      </c>
      <c r="E623" t="s">
        <v>551</v>
      </c>
      <c r="F623" t="s">
        <v>551</v>
      </c>
      <c r="G623" t="s">
        <v>551</v>
      </c>
      <c r="H623" t="s">
        <v>551</v>
      </c>
      <c r="I623" t="s">
        <v>551</v>
      </c>
      <c r="J623" t="s">
        <v>551</v>
      </c>
      <c r="K623" t="s">
        <v>551</v>
      </c>
      <c r="L623" t="s">
        <v>551</v>
      </c>
      <c r="M623" t="s">
        <v>551</v>
      </c>
      <c r="N623" t="s">
        <v>551</v>
      </c>
      <c r="O623" t="s">
        <v>551</v>
      </c>
      <c r="P623" t="s">
        <v>551</v>
      </c>
      <c r="Q623" t="s">
        <v>551</v>
      </c>
      <c r="R623" t="s">
        <v>551</v>
      </c>
      <c r="S623" t="s">
        <v>551</v>
      </c>
      <c r="T623" t="s">
        <v>551</v>
      </c>
      <c r="U623" t="s">
        <v>551</v>
      </c>
      <c r="V623" t="s">
        <v>551</v>
      </c>
      <c r="W623" t="s">
        <v>551</v>
      </c>
      <c r="X623" t="s">
        <v>551</v>
      </c>
      <c r="Y623" t="s">
        <v>551</v>
      </c>
      <c r="Z623" t="s">
        <v>551</v>
      </c>
      <c r="AA623" t="s">
        <v>551</v>
      </c>
      <c r="AB623" t="s">
        <v>551</v>
      </c>
      <c r="AC623" t="s">
        <v>556</v>
      </c>
      <c r="AD623" t="s">
        <v>555</v>
      </c>
      <c r="AE623">
        <v>25</v>
      </c>
      <c r="AF623">
        <v>22</v>
      </c>
      <c r="AG623">
        <v>1</v>
      </c>
      <c r="AH623" t="s">
        <v>557</v>
      </c>
      <c r="AJ623" t="s">
        <v>129</v>
      </c>
      <c r="AK623" t="s">
        <v>189</v>
      </c>
      <c r="AM623">
        <v>609</v>
      </c>
      <c r="AN623">
        <v>1318</v>
      </c>
    </row>
    <row r="624" spans="1:40" x14ac:dyDescent="0.25">
      <c r="A624" t="s">
        <v>551</v>
      </c>
      <c r="B624" t="s">
        <v>551</v>
      </c>
      <c r="C624" t="s">
        <v>551</v>
      </c>
      <c r="D624" t="s">
        <v>551</v>
      </c>
      <c r="E624" t="s">
        <v>551</v>
      </c>
      <c r="F624" t="s">
        <v>551</v>
      </c>
      <c r="G624" t="s">
        <v>551</v>
      </c>
      <c r="H624" t="s">
        <v>551</v>
      </c>
      <c r="I624" t="s">
        <v>551</v>
      </c>
      <c r="J624" t="s">
        <v>551</v>
      </c>
      <c r="K624" t="s">
        <v>551</v>
      </c>
      <c r="L624" t="s">
        <v>551</v>
      </c>
      <c r="M624" t="s">
        <v>551</v>
      </c>
      <c r="N624" t="s">
        <v>551</v>
      </c>
      <c r="O624" t="s">
        <v>551</v>
      </c>
      <c r="P624" t="s">
        <v>551</v>
      </c>
      <c r="Q624" t="s">
        <v>551</v>
      </c>
      <c r="R624" t="s">
        <v>551</v>
      </c>
      <c r="S624" t="s">
        <v>551</v>
      </c>
      <c r="T624" t="s">
        <v>551</v>
      </c>
      <c r="U624" t="s">
        <v>551</v>
      </c>
      <c r="V624" t="s">
        <v>551</v>
      </c>
      <c r="W624" t="s">
        <v>551</v>
      </c>
      <c r="X624" t="s">
        <v>551</v>
      </c>
      <c r="Y624" t="s">
        <v>551</v>
      </c>
      <c r="Z624" t="s">
        <v>551</v>
      </c>
      <c r="AA624" t="s">
        <v>551</v>
      </c>
      <c r="AB624" t="s">
        <v>551</v>
      </c>
      <c r="AC624" t="s">
        <v>556</v>
      </c>
      <c r="AD624" t="s">
        <v>555</v>
      </c>
      <c r="AE624">
        <v>25</v>
      </c>
      <c r="AF624">
        <v>23</v>
      </c>
      <c r="AG624">
        <v>3</v>
      </c>
      <c r="AH624" t="s">
        <v>492</v>
      </c>
      <c r="AJ624" t="s">
        <v>84</v>
      </c>
      <c r="AK624" t="s">
        <v>194</v>
      </c>
      <c r="AM624">
        <v>3804</v>
      </c>
      <c r="AN624">
        <v>442</v>
      </c>
    </row>
    <row r="625" spans="1:40" x14ac:dyDescent="0.25">
      <c r="A625" t="s">
        <v>551</v>
      </c>
      <c r="B625" t="s">
        <v>551</v>
      </c>
      <c r="C625" t="s">
        <v>551</v>
      </c>
      <c r="D625" t="s">
        <v>551</v>
      </c>
      <c r="E625" t="s">
        <v>551</v>
      </c>
      <c r="F625" t="s">
        <v>551</v>
      </c>
      <c r="G625" t="s">
        <v>551</v>
      </c>
      <c r="H625" t="s">
        <v>551</v>
      </c>
      <c r="I625" t="s">
        <v>551</v>
      </c>
      <c r="J625" t="s">
        <v>551</v>
      </c>
      <c r="K625" t="s">
        <v>551</v>
      </c>
      <c r="L625" t="s">
        <v>551</v>
      </c>
      <c r="M625" t="s">
        <v>551</v>
      </c>
      <c r="N625" t="s">
        <v>551</v>
      </c>
      <c r="O625" t="s">
        <v>551</v>
      </c>
      <c r="P625" t="s">
        <v>551</v>
      </c>
      <c r="Q625" t="s">
        <v>551</v>
      </c>
      <c r="R625" t="s">
        <v>551</v>
      </c>
      <c r="S625" t="s">
        <v>551</v>
      </c>
      <c r="T625" t="s">
        <v>551</v>
      </c>
      <c r="U625" t="s">
        <v>551</v>
      </c>
      <c r="V625" t="s">
        <v>551</v>
      </c>
      <c r="W625" t="s">
        <v>551</v>
      </c>
      <c r="X625" t="s">
        <v>551</v>
      </c>
      <c r="Y625" t="s">
        <v>551</v>
      </c>
      <c r="Z625" t="s">
        <v>551</v>
      </c>
      <c r="AA625" t="s">
        <v>551</v>
      </c>
      <c r="AB625" t="s">
        <v>551</v>
      </c>
      <c r="AC625" t="s">
        <v>556</v>
      </c>
      <c r="AD625" t="s">
        <v>555</v>
      </c>
      <c r="AE625">
        <v>25</v>
      </c>
      <c r="AF625">
        <v>24</v>
      </c>
      <c r="AG625">
        <v>3</v>
      </c>
      <c r="AH625" t="s">
        <v>492</v>
      </c>
      <c r="AJ625" t="s">
        <v>84</v>
      </c>
      <c r="AK625" t="s">
        <v>194</v>
      </c>
      <c r="AM625">
        <v>3549</v>
      </c>
      <c r="AN625">
        <v>1579</v>
      </c>
    </row>
    <row r="626" spans="1:40" x14ac:dyDescent="0.25">
      <c r="A626" t="s">
        <v>551</v>
      </c>
      <c r="B626" t="s">
        <v>551</v>
      </c>
      <c r="C626" t="s">
        <v>551</v>
      </c>
      <c r="D626" t="s">
        <v>551</v>
      </c>
      <c r="E626" t="s">
        <v>551</v>
      </c>
      <c r="F626" t="s">
        <v>551</v>
      </c>
      <c r="G626" t="s">
        <v>551</v>
      </c>
      <c r="H626" t="s">
        <v>551</v>
      </c>
      <c r="I626" t="s">
        <v>551</v>
      </c>
      <c r="J626" t="s">
        <v>551</v>
      </c>
      <c r="K626" t="s">
        <v>551</v>
      </c>
      <c r="L626" t="s">
        <v>551</v>
      </c>
      <c r="M626" t="s">
        <v>551</v>
      </c>
      <c r="N626" t="s">
        <v>551</v>
      </c>
      <c r="O626" t="s">
        <v>551</v>
      </c>
      <c r="P626" t="s">
        <v>551</v>
      </c>
      <c r="Q626" t="s">
        <v>551</v>
      </c>
      <c r="R626" t="s">
        <v>551</v>
      </c>
      <c r="S626" t="s">
        <v>551</v>
      </c>
      <c r="T626" t="s">
        <v>551</v>
      </c>
      <c r="U626" t="s">
        <v>551</v>
      </c>
      <c r="V626" t="s">
        <v>551</v>
      </c>
      <c r="W626" t="s">
        <v>551</v>
      </c>
      <c r="X626" t="s">
        <v>551</v>
      </c>
      <c r="Y626" t="s">
        <v>551</v>
      </c>
      <c r="Z626" t="s">
        <v>551</v>
      </c>
      <c r="AA626" t="s">
        <v>551</v>
      </c>
      <c r="AB626" t="s">
        <v>551</v>
      </c>
      <c r="AC626" t="s">
        <v>556</v>
      </c>
      <c r="AD626" t="s">
        <v>555</v>
      </c>
      <c r="AE626">
        <v>25</v>
      </c>
      <c r="AF626">
        <v>25</v>
      </c>
      <c r="AG626">
        <v>3</v>
      </c>
      <c r="AH626" t="s">
        <v>492</v>
      </c>
      <c r="AJ626" t="s">
        <v>84</v>
      </c>
      <c r="AK626" t="s">
        <v>194</v>
      </c>
      <c r="AM626">
        <v>2119</v>
      </c>
      <c r="AN626">
        <v>2223</v>
      </c>
    </row>
    <row r="627" spans="1:40" x14ac:dyDescent="0.25">
      <c r="A627" t="s">
        <v>551</v>
      </c>
      <c r="B627" t="s">
        <v>551</v>
      </c>
      <c r="C627" t="s">
        <v>551</v>
      </c>
      <c r="D627" t="s">
        <v>551</v>
      </c>
      <c r="E627" t="s">
        <v>551</v>
      </c>
      <c r="F627" t="s">
        <v>551</v>
      </c>
      <c r="G627" t="s">
        <v>551</v>
      </c>
      <c r="H627" t="s">
        <v>551</v>
      </c>
      <c r="I627" t="s">
        <v>551</v>
      </c>
      <c r="J627" t="s">
        <v>551</v>
      </c>
      <c r="K627" t="s">
        <v>551</v>
      </c>
      <c r="L627" t="s">
        <v>551</v>
      </c>
      <c r="M627" t="s">
        <v>551</v>
      </c>
      <c r="N627" t="s">
        <v>551</v>
      </c>
      <c r="O627" t="s">
        <v>551</v>
      </c>
      <c r="P627" t="s">
        <v>551</v>
      </c>
      <c r="Q627" t="s">
        <v>551</v>
      </c>
      <c r="R627" t="s">
        <v>551</v>
      </c>
      <c r="S627" t="s">
        <v>551</v>
      </c>
      <c r="T627" t="s">
        <v>551</v>
      </c>
      <c r="U627" t="s">
        <v>551</v>
      </c>
      <c r="V627" t="s">
        <v>551</v>
      </c>
      <c r="W627" t="s">
        <v>551</v>
      </c>
      <c r="X627" t="s">
        <v>551</v>
      </c>
      <c r="Y627" t="s">
        <v>551</v>
      </c>
      <c r="Z627" t="s">
        <v>551</v>
      </c>
      <c r="AA627" t="s">
        <v>551</v>
      </c>
      <c r="AB627" t="s">
        <v>551</v>
      </c>
      <c r="AC627" t="s">
        <v>559</v>
      </c>
      <c r="AD627" t="s">
        <v>558</v>
      </c>
      <c r="AE627">
        <v>25</v>
      </c>
      <c r="AF627">
        <v>1</v>
      </c>
      <c r="AH627" t="s">
        <v>494</v>
      </c>
      <c r="AJ627" t="s">
        <v>86</v>
      </c>
      <c r="AK627" t="s">
        <v>201</v>
      </c>
      <c r="AM627">
        <v>768</v>
      </c>
      <c r="AN627">
        <v>1767</v>
      </c>
    </row>
    <row r="628" spans="1:40" x14ac:dyDescent="0.25">
      <c r="A628" t="s">
        <v>551</v>
      </c>
      <c r="B628" t="s">
        <v>551</v>
      </c>
      <c r="C628" t="s">
        <v>551</v>
      </c>
      <c r="D628" t="s">
        <v>551</v>
      </c>
      <c r="E628" t="s">
        <v>551</v>
      </c>
      <c r="F628" t="s">
        <v>551</v>
      </c>
      <c r="G628" t="s">
        <v>551</v>
      </c>
      <c r="H628" t="s">
        <v>551</v>
      </c>
      <c r="I628" t="s">
        <v>551</v>
      </c>
      <c r="J628" t="s">
        <v>551</v>
      </c>
      <c r="K628" t="s">
        <v>551</v>
      </c>
      <c r="L628" t="s">
        <v>551</v>
      </c>
      <c r="M628" t="s">
        <v>551</v>
      </c>
      <c r="N628" t="s">
        <v>551</v>
      </c>
      <c r="O628" t="s">
        <v>551</v>
      </c>
      <c r="P628" t="s">
        <v>551</v>
      </c>
      <c r="Q628" t="s">
        <v>551</v>
      </c>
      <c r="R628" t="s">
        <v>551</v>
      </c>
      <c r="S628" t="s">
        <v>551</v>
      </c>
      <c r="T628" t="s">
        <v>551</v>
      </c>
      <c r="U628" t="s">
        <v>551</v>
      </c>
      <c r="V628" t="s">
        <v>551</v>
      </c>
      <c r="W628" t="s">
        <v>551</v>
      </c>
      <c r="X628" t="s">
        <v>551</v>
      </c>
      <c r="Y628" t="s">
        <v>551</v>
      </c>
      <c r="Z628" t="s">
        <v>551</v>
      </c>
      <c r="AA628" t="s">
        <v>551</v>
      </c>
      <c r="AB628" t="s">
        <v>551</v>
      </c>
      <c r="AC628" t="s">
        <v>559</v>
      </c>
      <c r="AD628" t="s">
        <v>558</v>
      </c>
      <c r="AE628">
        <v>25</v>
      </c>
      <c r="AF628">
        <v>2</v>
      </c>
      <c r="AH628" t="s">
        <v>494</v>
      </c>
      <c r="AJ628" t="s">
        <v>86</v>
      </c>
      <c r="AK628" t="s">
        <v>201</v>
      </c>
      <c r="AM628">
        <v>242</v>
      </c>
      <c r="AN628">
        <v>1049</v>
      </c>
    </row>
    <row r="629" spans="1:40" x14ac:dyDescent="0.25">
      <c r="A629" t="s">
        <v>551</v>
      </c>
      <c r="B629" t="s">
        <v>551</v>
      </c>
      <c r="C629" t="s">
        <v>551</v>
      </c>
      <c r="D629" t="s">
        <v>551</v>
      </c>
      <c r="E629" t="s">
        <v>551</v>
      </c>
      <c r="F629" t="s">
        <v>551</v>
      </c>
      <c r="G629" t="s">
        <v>551</v>
      </c>
      <c r="H629" t="s">
        <v>551</v>
      </c>
      <c r="I629" t="s">
        <v>551</v>
      </c>
      <c r="J629" t="s">
        <v>551</v>
      </c>
      <c r="K629" t="s">
        <v>551</v>
      </c>
      <c r="L629" t="s">
        <v>551</v>
      </c>
      <c r="M629" t="s">
        <v>551</v>
      </c>
      <c r="N629" t="s">
        <v>551</v>
      </c>
      <c r="O629" t="s">
        <v>551</v>
      </c>
      <c r="P629" t="s">
        <v>551</v>
      </c>
      <c r="Q629" t="s">
        <v>551</v>
      </c>
      <c r="R629" t="s">
        <v>551</v>
      </c>
      <c r="S629" t="s">
        <v>551</v>
      </c>
      <c r="T629" t="s">
        <v>551</v>
      </c>
      <c r="U629" t="s">
        <v>551</v>
      </c>
      <c r="V629" t="s">
        <v>551</v>
      </c>
      <c r="W629" t="s">
        <v>551</v>
      </c>
      <c r="X629" t="s">
        <v>551</v>
      </c>
      <c r="Y629" t="s">
        <v>551</v>
      </c>
      <c r="Z629" t="s">
        <v>551</v>
      </c>
      <c r="AA629" t="s">
        <v>551</v>
      </c>
      <c r="AB629" t="s">
        <v>551</v>
      </c>
      <c r="AC629" t="s">
        <v>559</v>
      </c>
      <c r="AD629" t="s">
        <v>558</v>
      </c>
      <c r="AE629">
        <v>25</v>
      </c>
      <c r="AF629">
        <v>3</v>
      </c>
      <c r="AG629">
        <v>3</v>
      </c>
      <c r="AH629" t="s">
        <v>491</v>
      </c>
      <c r="AJ629" t="s">
        <v>82</v>
      </c>
      <c r="AK629" t="s">
        <v>194</v>
      </c>
      <c r="AM629">
        <v>3549</v>
      </c>
      <c r="AN629">
        <v>2796</v>
      </c>
    </row>
    <row r="630" spans="1:40" x14ac:dyDescent="0.25">
      <c r="A630" t="s">
        <v>551</v>
      </c>
      <c r="B630" t="s">
        <v>551</v>
      </c>
      <c r="C630" t="s">
        <v>551</v>
      </c>
      <c r="D630" t="s">
        <v>551</v>
      </c>
      <c r="E630" t="s">
        <v>551</v>
      </c>
      <c r="F630" t="s">
        <v>551</v>
      </c>
      <c r="G630" t="s">
        <v>551</v>
      </c>
      <c r="H630" t="s">
        <v>551</v>
      </c>
      <c r="I630" t="s">
        <v>551</v>
      </c>
      <c r="J630" t="s">
        <v>551</v>
      </c>
      <c r="K630" t="s">
        <v>551</v>
      </c>
      <c r="L630" t="s">
        <v>551</v>
      </c>
      <c r="M630" t="s">
        <v>551</v>
      </c>
      <c r="N630" t="s">
        <v>551</v>
      </c>
      <c r="O630" t="s">
        <v>551</v>
      </c>
      <c r="P630" t="s">
        <v>551</v>
      </c>
      <c r="Q630" t="s">
        <v>551</v>
      </c>
      <c r="R630" t="s">
        <v>551</v>
      </c>
      <c r="S630" t="s">
        <v>551</v>
      </c>
      <c r="T630" t="s">
        <v>551</v>
      </c>
      <c r="U630" t="s">
        <v>551</v>
      </c>
      <c r="V630" t="s">
        <v>551</v>
      </c>
      <c r="W630" t="s">
        <v>551</v>
      </c>
      <c r="X630" t="s">
        <v>551</v>
      </c>
      <c r="Y630" t="s">
        <v>551</v>
      </c>
      <c r="Z630" t="s">
        <v>551</v>
      </c>
      <c r="AA630" t="s">
        <v>551</v>
      </c>
      <c r="AB630" t="s">
        <v>551</v>
      </c>
      <c r="AC630" t="s">
        <v>559</v>
      </c>
      <c r="AD630" t="s">
        <v>558</v>
      </c>
      <c r="AE630">
        <v>25</v>
      </c>
      <c r="AF630">
        <v>4</v>
      </c>
      <c r="AH630" t="s">
        <v>494</v>
      </c>
      <c r="AJ630" t="s">
        <v>86</v>
      </c>
      <c r="AK630" t="s">
        <v>201</v>
      </c>
      <c r="AM630">
        <v>899</v>
      </c>
      <c r="AN630">
        <v>2376</v>
      </c>
    </row>
    <row r="631" spans="1:40" x14ac:dyDescent="0.25">
      <c r="A631" t="s">
        <v>551</v>
      </c>
      <c r="B631" t="s">
        <v>551</v>
      </c>
      <c r="C631" t="s">
        <v>551</v>
      </c>
      <c r="D631" t="s">
        <v>551</v>
      </c>
      <c r="E631" t="s">
        <v>551</v>
      </c>
      <c r="F631" t="s">
        <v>551</v>
      </c>
      <c r="G631" t="s">
        <v>551</v>
      </c>
      <c r="H631" t="s">
        <v>551</v>
      </c>
      <c r="I631" t="s">
        <v>551</v>
      </c>
      <c r="J631" t="s">
        <v>551</v>
      </c>
      <c r="K631" t="s">
        <v>551</v>
      </c>
      <c r="L631" t="s">
        <v>551</v>
      </c>
      <c r="M631" t="s">
        <v>551</v>
      </c>
      <c r="N631" t="s">
        <v>551</v>
      </c>
      <c r="O631" t="s">
        <v>551</v>
      </c>
      <c r="P631" t="s">
        <v>551</v>
      </c>
      <c r="Q631" t="s">
        <v>551</v>
      </c>
      <c r="R631" t="s">
        <v>551</v>
      </c>
      <c r="S631" t="s">
        <v>551</v>
      </c>
      <c r="T631" t="s">
        <v>551</v>
      </c>
      <c r="U631" t="s">
        <v>551</v>
      </c>
      <c r="V631" t="s">
        <v>551</v>
      </c>
      <c r="W631" t="s">
        <v>551</v>
      </c>
      <c r="X631" t="s">
        <v>551</v>
      </c>
      <c r="Y631" t="s">
        <v>551</v>
      </c>
      <c r="Z631" t="s">
        <v>551</v>
      </c>
      <c r="AA631" t="s">
        <v>551</v>
      </c>
      <c r="AB631" t="s">
        <v>551</v>
      </c>
      <c r="AC631" t="s">
        <v>559</v>
      </c>
      <c r="AD631" t="s">
        <v>558</v>
      </c>
      <c r="AE631">
        <v>25</v>
      </c>
      <c r="AF631">
        <v>5</v>
      </c>
      <c r="AH631" t="s">
        <v>494</v>
      </c>
      <c r="AJ631" t="s">
        <v>86</v>
      </c>
      <c r="AK631" t="s">
        <v>201</v>
      </c>
      <c r="AM631">
        <v>647</v>
      </c>
      <c r="AN631">
        <v>1739</v>
      </c>
    </row>
    <row r="632" spans="1:40" x14ac:dyDescent="0.25">
      <c r="A632" t="s">
        <v>551</v>
      </c>
      <c r="B632" t="s">
        <v>551</v>
      </c>
      <c r="C632" t="s">
        <v>551</v>
      </c>
      <c r="D632" t="s">
        <v>551</v>
      </c>
      <c r="E632" t="s">
        <v>551</v>
      </c>
      <c r="F632" t="s">
        <v>551</v>
      </c>
      <c r="G632" t="s">
        <v>551</v>
      </c>
      <c r="H632" t="s">
        <v>551</v>
      </c>
      <c r="I632" t="s">
        <v>551</v>
      </c>
      <c r="J632" t="s">
        <v>551</v>
      </c>
      <c r="K632" t="s">
        <v>551</v>
      </c>
      <c r="L632" t="s">
        <v>551</v>
      </c>
      <c r="M632" t="s">
        <v>551</v>
      </c>
      <c r="N632" t="s">
        <v>551</v>
      </c>
      <c r="O632" t="s">
        <v>551</v>
      </c>
      <c r="P632" t="s">
        <v>551</v>
      </c>
      <c r="Q632" t="s">
        <v>551</v>
      </c>
      <c r="R632" t="s">
        <v>551</v>
      </c>
      <c r="S632" t="s">
        <v>551</v>
      </c>
      <c r="T632" t="s">
        <v>551</v>
      </c>
      <c r="U632" t="s">
        <v>551</v>
      </c>
      <c r="V632" t="s">
        <v>551</v>
      </c>
      <c r="W632" t="s">
        <v>551</v>
      </c>
      <c r="X632" t="s">
        <v>551</v>
      </c>
      <c r="Y632" t="s">
        <v>551</v>
      </c>
      <c r="Z632" t="s">
        <v>551</v>
      </c>
      <c r="AA632" t="s">
        <v>551</v>
      </c>
      <c r="AB632" t="s">
        <v>551</v>
      </c>
      <c r="AC632" t="s">
        <v>559</v>
      </c>
      <c r="AD632" t="s">
        <v>558</v>
      </c>
      <c r="AE632">
        <v>25</v>
      </c>
      <c r="AF632">
        <v>6</v>
      </c>
      <c r="AH632" t="s">
        <v>494</v>
      </c>
      <c r="AJ632" t="s">
        <v>86</v>
      </c>
      <c r="AK632" t="s">
        <v>201</v>
      </c>
      <c r="AM632">
        <v>1391</v>
      </c>
      <c r="AN632">
        <v>190</v>
      </c>
    </row>
    <row r="633" spans="1:40" x14ac:dyDescent="0.25">
      <c r="A633" t="s">
        <v>551</v>
      </c>
      <c r="B633" t="s">
        <v>551</v>
      </c>
      <c r="C633" t="s">
        <v>551</v>
      </c>
      <c r="D633" t="s">
        <v>551</v>
      </c>
      <c r="E633" t="s">
        <v>551</v>
      </c>
      <c r="F633" t="s">
        <v>551</v>
      </c>
      <c r="G633" t="s">
        <v>551</v>
      </c>
      <c r="H633" t="s">
        <v>551</v>
      </c>
      <c r="I633" t="s">
        <v>551</v>
      </c>
      <c r="J633" t="s">
        <v>551</v>
      </c>
      <c r="K633" t="s">
        <v>551</v>
      </c>
      <c r="L633" t="s">
        <v>551</v>
      </c>
      <c r="M633" t="s">
        <v>551</v>
      </c>
      <c r="N633" t="s">
        <v>551</v>
      </c>
      <c r="O633" t="s">
        <v>551</v>
      </c>
      <c r="P633" t="s">
        <v>551</v>
      </c>
      <c r="Q633" t="s">
        <v>551</v>
      </c>
      <c r="R633" t="s">
        <v>551</v>
      </c>
      <c r="S633" t="s">
        <v>551</v>
      </c>
      <c r="T633" t="s">
        <v>551</v>
      </c>
      <c r="U633" t="s">
        <v>551</v>
      </c>
      <c r="V633" t="s">
        <v>551</v>
      </c>
      <c r="W633" t="s">
        <v>551</v>
      </c>
      <c r="X633" t="s">
        <v>551</v>
      </c>
      <c r="Y633" t="s">
        <v>551</v>
      </c>
      <c r="Z633" t="s">
        <v>551</v>
      </c>
      <c r="AA633" t="s">
        <v>551</v>
      </c>
      <c r="AB633" t="s">
        <v>551</v>
      </c>
      <c r="AC633" t="s">
        <v>559</v>
      </c>
      <c r="AD633" t="s">
        <v>558</v>
      </c>
      <c r="AE633">
        <v>25</v>
      </c>
      <c r="AF633">
        <v>7</v>
      </c>
      <c r="AH633" t="s">
        <v>494</v>
      </c>
      <c r="AJ633" t="s">
        <v>86</v>
      </c>
      <c r="AK633" t="s">
        <v>201</v>
      </c>
      <c r="AM633">
        <v>3263</v>
      </c>
      <c r="AN633">
        <v>4</v>
      </c>
    </row>
    <row r="634" spans="1:40" x14ac:dyDescent="0.25">
      <c r="A634" t="s">
        <v>551</v>
      </c>
      <c r="B634" t="s">
        <v>551</v>
      </c>
      <c r="C634" t="s">
        <v>551</v>
      </c>
      <c r="D634" t="s">
        <v>551</v>
      </c>
      <c r="E634" t="s">
        <v>551</v>
      </c>
      <c r="F634" t="s">
        <v>551</v>
      </c>
      <c r="G634" t="s">
        <v>551</v>
      </c>
      <c r="H634" t="s">
        <v>551</v>
      </c>
      <c r="I634" t="s">
        <v>551</v>
      </c>
      <c r="J634" t="s">
        <v>551</v>
      </c>
      <c r="K634" t="s">
        <v>551</v>
      </c>
      <c r="L634" t="s">
        <v>551</v>
      </c>
      <c r="M634" t="s">
        <v>551</v>
      </c>
      <c r="N634" t="s">
        <v>551</v>
      </c>
      <c r="O634" t="s">
        <v>551</v>
      </c>
      <c r="P634" t="s">
        <v>551</v>
      </c>
      <c r="Q634" t="s">
        <v>551</v>
      </c>
      <c r="R634" t="s">
        <v>551</v>
      </c>
      <c r="S634" t="s">
        <v>551</v>
      </c>
      <c r="T634" t="s">
        <v>551</v>
      </c>
      <c r="U634" t="s">
        <v>551</v>
      </c>
      <c r="V634" t="s">
        <v>551</v>
      </c>
      <c r="W634" t="s">
        <v>551</v>
      </c>
      <c r="X634" t="s">
        <v>551</v>
      </c>
      <c r="Y634" t="s">
        <v>551</v>
      </c>
      <c r="Z634" t="s">
        <v>551</v>
      </c>
      <c r="AA634" t="s">
        <v>551</v>
      </c>
      <c r="AB634" t="s">
        <v>551</v>
      </c>
      <c r="AC634" t="s">
        <v>559</v>
      </c>
      <c r="AD634" t="s">
        <v>558</v>
      </c>
      <c r="AE634">
        <v>25</v>
      </c>
      <c r="AF634">
        <v>8</v>
      </c>
      <c r="AG634">
        <v>3</v>
      </c>
      <c r="AH634" t="s">
        <v>492</v>
      </c>
      <c r="AJ634" t="s">
        <v>84</v>
      </c>
      <c r="AK634" t="s">
        <v>194</v>
      </c>
      <c r="AM634">
        <v>2282</v>
      </c>
      <c r="AN634">
        <v>433</v>
      </c>
    </row>
    <row r="635" spans="1:40" x14ac:dyDescent="0.25">
      <c r="A635" t="s">
        <v>551</v>
      </c>
      <c r="B635" t="s">
        <v>551</v>
      </c>
      <c r="C635" t="s">
        <v>551</v>
      </c>
      <c r="D635" t="s">
        <v>551</v>
      </c>
      <c r="E635" t="s">
        <v>551</v>
      </c>
      <c r="F635" t="s">
        <v>551</v>
      </c>
      <c r="G635" t="s">
        <v>551</v>
      </c>
      <c r="H635" t="s">
        <v>551</v>
      </c>
      <c r="I635" t="s">
        <v>551</v>
      </c>
      <c r="J635" t="s">
        <v>551</v>
      </c>
      <c r="K635" t="s">
        <v>551</v>
      </c>
      <c r="L635" t="s">
        <v>551</v>
      </c>
      <c r="M635" t="s">
        <v>551</v>
      </c>
      <c r="N635" t="s">
        <v>551</v>
      </c>
      <c r="O635" t="s">
        <v>551</v>
      </c>
      <c r="P635" t="s">
        <v>551</v>
      </c>
      <c r="Q635" t="s">
        <v>551</v>
      </c>
      <c r="R635" t="s">
        <v>551</v>
      </c>
      <c r="S635" t="s">
        <v>551</v>
      </c>
      <c r="T635" t="s">
        <v>551</v>
      </c>
      <c r="U635" t="s">
        <v>551</v>
      </c>
      <c r="V635" t="s">
        <v>551</v>
      </c>
      <c r="W635" t="s">
        <v>551</v>
      </c>
      <c r="X635" t="s">
        <v>551</v>
      </c>
      <c r="Y635" t="s">
        <v>551</v>
      </c>
      <c r="Z635" t="s">
        <v>551</v>
      </c>
      <c r="AA635" t="s">
        <v>551</v>
      </c>
      <c r="AB635" t="s">
        <v>551</v>
      </c>
      <c r="AC635" t="s">
        <v>559</v>
      </c>
      <c r="AD635" t="s">
        <v>558</v>
      </c>
      <c r="AE635">
        <v>25</v>
      </c>
      <c r="AF635">
        <v>9</v>
      </c>
      <c r="AH635" t="s">
        <v>494</v>
      </c>
      <c r="AJ635" t="s">
        <v>86</v>
      </c>
      <c r="AK635" t="s">
        <v>201</v>
      </c>
      <c r="AM635">
        <v>1971</v>
      </c>
      <c r="AN635">
        <v>2732</v>
      </c>
    </row>
    <row r="636" spans="1:40" x14ac:dyDescent="0.25">
      <c r="A636" t="s">
        <v>551</v>
      </c>
      <c r="B636" t="s">
        <v>551</v>
      </c>
      <c r="C636" t="s">
        <v>551</v>
      </c>
      <c r="D636" t="s">
        <v>551</v>
      </c>
      <c r="E636" t="s">
        <v>551</v>
      </c>
      <c r="F636" t="s">
        <v>551</v>
      </c>
      <c r="G636" t="s">
        <v>551</v>
      </c>
      <c r="H636" t="s">
        <v>551</v>
      </c>
      <c r="I636" t="s">
        <v>551</v>
      </c>
      <c r="J636" t="s">
        <v>551</v>
      </c>
      <c r="K636" t="s">
        <v>551</v>
      </c>
      <c r="L636" t="s">
        <v>551</v>
      </c>
      <c r="M636" t="s">
        <v>551</v>
      </c>
      <c r="N636" t="s">
        <v>551</v>
      </c>
      <c r="O636" t="s">
        <v>551</v>
      </c>
      <c r="P636" t="s">
        <v>551</v>
      </c>
      <c r="Q636" t="s">
        <v>551</v>
      </c>
      <c r="R636" t="s">
        <v>551</v>
      </c>
      <c r="S636" t="s">
        <v>551</v>
      </c>
      <c r="T636" t="s">
        <v>551</v>
      </c>
      <c r="U636" t="s">
        <v>551</v>
      </c>
      <c r="V636" t="s">
        <v>551</v>
      </c>
      <c r="W636" t="s">
        <v>551</v>
      </c>
      <c r="X636" t="s">
        <v>551</v>
      </c>
      <c r="Y636" t="s">
        <v>551</v>
      </c>
      <c r="Z636" t="s">
        <v>551</v>
      </c>
      <c r="AA636" t="s">
        <v>551</v>
      </c>
      <c r="AB636" t="s">
        <v>551</v>
      </c>
      <c r="AC636" t="s">
        <v>559</v>
      </c>
      <c r="AD636" t="s">
        <v>558</v>
      </c>
      <c r="AE636">
        <v>25</v>
      </c>
      <c r="AF636">
        <v>10</v>
      </c>
      <c r="AG636">
        <v>3</v>
      </c>
      <c r="AH636" t="s">
        <v>492</v>
      </c>
      <c r="AJ636" t="s">
        <v>84</v>
      </c>
      <c r="AK636" t="s">
        <v>194</v>
      </c>
      <c r="AM636">
        <v>1762</v>
      </c>
      <c r="AN636">
        <v>1397</v>
      </c>
    </row>
    <row r="637" spans="1:40" x14ac:dyDescent="0.25">
      <c r="A637" t="s">
        <v>551</v>
      </c>
      <c r="B637" t="s">
        <v>551</v>
      </c>
      <c r="C637" t="s">
        <v>551</v>
      </c>
      <c r="D637" t="s">
        <v>551</v>
      </c>
      <c r="E637" t="s">
        <v>551</v>
      </c>
      <c r="F637" t="s">
        <v>551</v>
      </c>
      <c r="G637" t="s">
        <v>551</v>
      </c>
      <c r="H637" t="s">
        <v>551</v>
      </c>
      <c r="I637" t="s">
        <v>551</v>
      </c>
      <c r="J637" t="s">
        <v>551</v>
      </c>
      <c r="K637" t="s">
        <v>551</v>
      </c>
      <c r="L637" t="s">
        <v>551</v>
      </c>
      <c r="M637" t="s">
        <v>551</v>
      </c>
      <c r="N637" t="s">
        <v>551</v>
      </c>
      <c r="O637" t="s">
        <v>551</v>
      </c>
      <c r="P637" t="s">
        <v>551</v>
      </c>
      <c r="Q637" t="s">
        <v>551</v>
      </c>
      <c r="R637" t="s">
        <v>551</v>
      </c>
      <c r="S637" t="s">
        <v>551</v>
      </c>
      <c r="T637" t="s">
        <v>551</v>
      </c>
      <c r="U637" t="s">
        <v>551</v>
      </c>
      <c r="V637" t="s">
        <v>551</v>
      </c>
      <c r="W637" t="s">
        <v>551</v>
      </c>
      <c r="X637" t="s">
        <v>551</v>
      </c>
      <c r="Y637" t="s">
        <v>551</v>
      </c>
      <c r="Z637" t="s">
        <v>551</v>
      </c>
      <c r="AA637" t="s">
        <v>551</v>
      </c>
      <c r="AB637" t="s">
        <v>551</v>
      </c>
      <c r="AC637" t="s">
        <v>559</v>
      </c>
      <c r="AD637" t="s">
        <v>558</v>
      </c>
      <c r="AE637">
        <v>25</v>
      </c>
      <c r="AF637">
        <v>11</v>
      </c>
      <c r="AH637" t="s">
        <v>494</v>
      </c>
      <c r="AJ637" t="s">
        <v>86</v>
      </c>
      <c r="AK637" t="s">
        <v>201</v>
      </c>
      <c r="AM637">
        <v>1449</v>
      </c>
      <c r="AN637">
        <v>2962</v>
      </c>
    </row>
    <row r="638" spans="1:40" x14ac:dyDescent="0.25">
      <c r="A638" t="s">
        <v>551</v>
      </c>
      <c r="B638" t="s">
        <v>551</v>
      </c>
      <c r="C638" t="s">
        <v>551</v>
      </c>
      <c r="D638" t="s">
        <v>551</v>
      </c>
      <c r="E638" t="s">
        <v>551</v>
      </c>
      <c r="F638" t="s">
        <v>551</v>
      </c>
      <c r="G638" t="s">
        <v>551</v>
      </c>
      <c r="H638" t="s">
        <v>551</v>
      </c>
      <c r="I638" t="s">
        <v>551</v>
      </c>
      <c r="J638" t="s">
        <v>551</v>
      </c>
      <c r="K638" t="s">
        <v>551</v>
      </c>
      <c r="L638" t="s">
        <v>551</v>
      </c>
      <c r="M638" t="s">
        <v>551</v>
      </c>
      <c r="N638" t="s">
        <v>551</v>
      </c>
      <c r="O638" t="s">
        <v>551</v>
      </c>
      <c r="P638" t="s">
        <v>551</v>
      </c>
      <c r="Q638" t="s">
        <v>551</v>
      </c>
      <c r="R638" t="s">
        <v>551</v>
      </c>
      <c r="S638" t="s">
        <v>551</v>
      </c>
      <c r="T638" t="s">
        <v>551</v>
      </c>
      <c r="U638" t="s">
        <v>551</v>
      </c>
      <c r="V638" t="s">
        <v>551</v>
      </c>
      <c r="W638" t="s">
        <v>551</v>
      </c>
      <c r="X638" t="s">
        <v>551</v>
      </c>
      <c r="Y638" t="s">
        <v>551</v>
      </c>
      <c r="Z638" t="s">
        <v>551</v>
      </c>
      <c r="AA638" t="s">
        <v>551</v>
      </c>
      <c r="AB638" t="s">
        <v>551</v>
      </c>
      <c r="AC638" t="s">
        <v>559</v>
      </c>
      <c r="AD638" t="s">
        <v>558</v>
      </c>
      <c r="AE638">
        <v>25</v>
      </c>
      <c r="AF638">
        <v>12</v>
      </c>
      <c r="AH638" t="s">
        <v>494</v>
      </c>
      <c r="AJ638" t="s">
        <v>86</v>
      </c>
      <c r="AK638" t="s">
        <v>201</v>
      </c>
      <c r="AM638">
        <v>1253</v>
      </c>
      <c r="AN638">
        <v>2408</v>
      </c>
    </row>
    <row r="639" spans="1:40" x14ac:dyDescent="0.25">
      <c r="A639" t="s">
        <v>551</v>
      </c>
      <c r="B639" t="s">
        <v>551</v>
      </c>
      <c r="C639" t="s">
        <v>551</v>
      </c>
      <c r="D639" t="s">
        <v>551</v>
      </c>
      <c r="E639" t="s">
        <v>551</v>
      </c>
      <c r="F639" t="s">
        <v>551</v>
      </c>
      <c r="G639" t="s">
        <v>551</v>
      </c>
      <c r="H639" t="s">
        <v>551</v>
      </c>
      <c r="I639" t="s">
        <v>551</v>
      </c>
      <c r="J639" t="s">
        <v>551</v>
      </c>
      <c r="K639" t="s">
        <v>551</v>
      </c>
      <c r="L639" t="s">
        <v>551</v>
      </c>
      <c r="M639" t="s">
        <v>551</v>
      </c>
      <c r="N639" t="s">
        <v>551</v>
      </c>
      <c r="O639" t="s">
        <v>551</v>
      </c>
      <c r="P639" t="s">
        <v>551</v>
      </c>
      <c r="Q639" t="s">
        <v>551</v>
      </c>
      <c r="R639" t="s">
        <v>551</v>
      </c>
      <c r="S639" t="s">
        <v>551</v>
      </c>
      <c r="T639" t="s">
        <v>551</v>
      </c>
      <c r="U639" t="s">
        <v>551</v>
      </c>
      <c r="V639" t="s">
        <v>551</v>
      </c>
      <c r="W639" t="s">
        <v>551</v>
      </c>
      <c r="X639" t="s">
        <v>551</v>
      </c>
      <c r="Y639" t="s">
        <v>551</v>
      </c>
      <c r="Z639" t="s">
        <v>551</v>
      </c>
      <c r="AA639" t="s">
        <v>551</v>
      </c>
      <c r="AB639" t="s">
        <v>551</v>
      </c>
      <c r="AC639" t="s">
        <v>559</v>
      </c>
      <c r="AD639" t="s">
        <v>558</v>
      </c>
      <c r="AE639">
        <v>25</v>
      </c>
      <c r="AF639">
        <v>13</v>
      </c>
      <c r="AH639" t="s">
        <v>494</v>
      </c>
      <c r="AJ639" t="s">
        <v>86</v>
      </c>
      <c r="AK639" t="s">
        <v>201</v>
      </c>
      <c r="AM639">
        <v>3832</v>
      </c>
      <c r="AN639">
        <v>78</v>
      </c>
    </row>
    <row r="640" spans="1:40" x14ac:dyDescent="0.25">
      <c r="A640" t="s">
        <v>551</v>
      </c>
      <c r="B640" t="s">
        <v>551</v>
      </c>
      <c r="C640" t="s">
        <v>551</v>
      </c>
      <c r="D640" t="s">
        <v>551</v>
      </c>
      <c r="E640" t="s">
        <v>551</v>
      </c>
      <c r="F640" t="s">
        <v>551</v>
      </c>
      <c r="G640" t="s">
        <v>551</v>
      </c>
      <c r="H640" t="s">
        <v>551</v>
      </c>
      <c r="I640" t="s">
        <v>551</v>
      </c>
      <c r="J640" t="s">
        <v>551</v>
      </c>
      <c r="K640" t="s">
        <v>551</v>
      </c>
      <c r="L640" t="s">
        <v>551</v>
      </c>
      <c r="M640" t="s">
        <v>551</v>
      </c>
      <c r="N640" t="s">
        <v>551</v>
      </c>
      <c r="O640" t="s">
        <v>551</v>
      </c>
      <c r="P640" t="s">
        <v>551</v>
      </c>
      <c r="Q640" t="s">
        <v>551</v>
      </c>
      <c r="R640" t="s">
        <v>551</v>
      </c>
      <c r="S640" t="s">
        <v>551</v>
      </c>
      <c r="T640" t="s">
        <v>551</v>
      </c>
      <c r="U640" t="s">
        <v>551</v>
      </c>
      <c r="V640" t="s">
        <v>551</v>
      </c>
      <c r="W640" t="s">
        <v>551</v>
      </c>
      <c r="X640" t="s">
        <v>551</v>
      </c>
      <c r="Y640" t="s">
        <v>551</v>
      </c>
      <c r="Z640" t="s">
        <v>551</v>
      </c>
      <c r="AA640" t="s">
        <v>551</v>
      </c>
      <c r="AB640" t="s">
        <v>551</v>
      </c>
      <c r="AC640" t="s">
        <v>559</v>
      </c>
      <c r="AD640" t="s">
        <v>558</v>
      </c>
      <c r="AE640">
        <v>25</v>
      </c>
      <c r="AF640">
        <v>14</v>
      </c>
      <c r="AH640" t="s">
        <v>494</v>
      </c>
      <c r="AJ640" t="s">
        <v>86</v>
      </c>
      <c r="AK640" t="s">
        <v>201</v>
      </c>
      <c r="AM640">
        <v>2752</v>
      </c>
      <c r="AN640">
        <v>2238</v>
      </c>
    </row>
    <row r="641" spans="1:40" x14ac:dyDescent="0.25">
      <c r="A641" t="s">
        <v>551</v>
      </c>
      <c r="B641" t="s">
        <v>551</v>
      </c>
      <c r="C641" t="s">
        <v>551</v>
      </c>
      <c r="D641" t="s">
        <v>551</v>
      </c>
      <c r="E641" t="s">
        <v>551</v>
      </c>
      <c r="F641" t="s">
        <v>551</v>
      </c>
      <c r="G641" t="s">
        <v>551</v>
      </c>
      <c r="H641" t="s">
        <v>551</v>
      </c>
      <c r="I641" t="s">
        <v>551</v>
      </c>
      <c r="J641" t="s">
        <v>551</v>
      </c>
      <c r="K641" t="s">
        <v>551</v>
      </c>
      <c r="L641" t="s">
        <v>551</v>
      </c>
      <c r="M641" t="s">
        <v>551</v>
      </c>
      <c r="N641" t="s">
        <v>551</v>
      </c>
      <c r="O641" t="s">
        <v>551</v>
      </c>
      <c r="P641" t="s">
        <v>551</v>
      </c>
      <c r="Q641" t="s">
        <v>551</v>
      </c>
      <c r="R641" t="s">
        <v>551</v>
      </c>
      <c r="S641" t="s">
        <v>551</v>
      </c>
      <c r="T641" t="s">
        <v>551</v>
      </c>
      <c r="U641" t="s">
        <v>551</v>
      </c>
      <c r="V641" t="s">
        <v>551</v>
      </c>
      <c r="W641" t="s">
        <v>551</v>
      </c>
      <c r="X641" t="s">
        <v>551</v>
      </c>
      <c r="Y641" t="s">
        <v>551</v>
      </c>
      <c r="Z641" t="s">
        <v>551</v>
      </c>
      <c r="AA641" t="s">
        <v>551</v>
      </c>
      <c r="AB641" t="s">
        <v>551</v>
      </c>
      <c r="AC641" t="s">
        <v>559</v>
      </c>
      <c r="AD641" t="s">
        <v>558</v>
      </c>
      <c r="AE641">
        <v>25</v>
      </c>
      <c r="AF641">
        <v>15</v>
      </c>
      <c r="AG641">
        <v>3</v>
      </c>
      <c r="AH641" t="s">
        <v>491</v>
      </c>
      <c r="AJ641" t="s">
        <v>82</v>
      </c>
      <c r="AK641" t="s">
        <v>194</v>
      </c>
      <c r="AM641">
        <v>63</v>
      </c>
      <c r="AN641">
        <v>1802</v>
      </c>
    </row>
    <row r="642" spans="1:40" x14ac:dyDescent="0.25">
      <c r="A642" t="s">
        <v>551</v>
      </c>
      <c r="B642" t="s">
        <v>551</v>
      </c>
      <c r="C642" t="s">
        <v>551</v>
      </c>
      <c r="D642" t="s">
        <v>551</v>
      </c>
      <c r="E642" t="s">
        <v>551</v>
      </c>
      <c r="F642" t="s">
        <v>551</v>
      </c>
      <c r="G642" t="s">
        <v>551</v>
      </c>
      <c r="H642" t="s">
        <v>551</v>
      </c>
      <c r="I642" t="s">
        <v>551</v>
      </c>
      <c r="J642" t="s">
        <v>551</v>
      </c>
      <c r="K642" t="s">
        <v>551</v>
      </c>
      <c r="L642" t="s">
        <v>551</v>
      </c>
      <c r="M642" t="s">
        <v>551</v>
      </c>
      <c r="N642" t="s">
        <v>551</v>
      </c>
      <c r="O642" t="s">
        <v>551</v>
      </c>
      <c r="P642" t="s">
        <v>551</v>
      </c>
      <c r="Q642" t="s">
        <v>551</v>
      </c>
      <c r="R642" t="s">
        <v>551</v>
      </c>
      <c r="S642" t="s">
        <v>551</v>
      </c>
      <c r="T642" t="s">
        <v>551</v>
      </c>
      <c r="U642" t="s">
        <v>551</v>
      </c>
      <c r="V642" t="s">
        <v>551</v>
      </c>
      <c r="W642" t="s">
        <v>551</v>
      </c>
      <c r="X642" t="s">
        <v>551</v>
      </c>
      <c r="Y642" t="s">
        <v>551</v>
      </c>
      <c r="Z642" t="s">
        <v>551</v>
      </c>
      <c r="AA642" t="s">
        <v>551</v>
      </c>
      <c r="AB642" t="s">
        <v>551</v>
      </c>
      <c r="AC642" t="s">
        <v>559</v>
      </c>
      <c r="AD642" t="s">
        <v>558</v>
      </c>
      <c r="AE642">
        <v>25</v>
      </c>
      <c r="AF642">
        <v>16</v>
      </c>
      <c r="AH642" t="s">
        <v>494</v>
      </c>
      <c r="AJ642" t="s">
        <v>86</v>
      </c>
      <c r="AK642" t="s">
        <v>201</v>
      </c>
      <c r="AM642">
        <v>940</v>
      </c>
      <c r="AN642">
        <v>2500</v>
      </c>
    </row>
    <row r="643" spans="1:40" x14ac:dyDescent="0.25">
      <c r="A643" t="s">
        <v>551</v>
      </c>
      <c r="B643" t="s">
        <v>551</v>
      </c>
      <c r="C643" t="s">
        <v>551</v>
      </c>
      <c r="D643" t="s">
        <v>551</v>
      </c>
      <c r="E643" t="s">
        <v>551</v>
      </c>
      <c r="F643" t="s">
        <v>551</v>
      </c>
      <c r="G643" t="s">
        <v>551</v>
      </c>
      <c r="H643" t="s">
        <v>551</v>
      </c>
      <c r="I643" t="s">
        <v>551</v>
      </c>
      <c r="J643" t="s">
        <v>551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551</v>
      </c>
      <c r="U643" t="s">
        <v>551</v>
      </c>
      <c r="V643" t="s">
        <v>551</v>
      </c>
      <c r="W643" t="s">
        <v>551</v>
      </c>
      <c r="X643" t="s">
        <v>551</v>
      </c>
      <c r="Y643" t="s">
        <v>551</v>
      </c>
      <c r="Z643" t="s">
        <v>551</v>
      </c>
      <c r="AA643" t="s">
        <v>551</v>
      </c>
      <c r="AB643" t="s">
        <v>551</v>
      </c>
      <c r="AC643" t="s">
        <v>559</v>
      </c>
      <c r="AD643" t="s">
        <v>558</v>
      </c>
      <c r="AE643">
        <v>25</v>
      </c>
      <c r="AF643">
        <v>17</v>
      </c>
      <c r="AH643" t="s">
        <v>494</v>
      </c>
      <c r="AJ643" t="s">
        <v>86</v>
      </c>
      <c r="AK643" t="s">
        <v>201</v>
      </c>
      <c r="AM643">
        <v>3515</v>
      </c>
      <c r="AN643">
        <v>928</v>
      </c>
    </row>
    <row r="644" spans="1:40" x14ac:dyDescent="0.25">
      <c r="A644" t="s">
        <v>551</v>
      </c>
      <c r="B644" t="s">
        <v>551</v>
      </c>
      <c r="C644" t="s">
        <v>551</v>
      </c>
      <c r="D644" t="s">
        <v>551</v>
      </c>
      <c r="E644" t="s">
        <v>551</v>
      </c>
      <c r="F644" t="s">
        <v>551</v>
      </c>
      <c r="G644" t="s">
        <v>551</v>
      </c>
      <c r="H644" t="s">
        <v>551</v>
      </c>
      <c r="I644" t="s">
        <v>551</v>
      </c>
      <c r="J644" t="s">
        <v>551</v>
      </c>
      <c r="K644" t="s">
        <v>551</v>
      </c>
      <c r="L644" t="s">
        <v>551</v>
      </c>
      <c r="M644" t="s">
        <v>551</v>
      </c>
      <c r="N644" t="s">
        <v>551</v>
      </c>
      <c r="O644" t="s">
        <v>551</v>
      </c>
      <c r="P644" t="s">
        <v>551</v>
      </c>
      <c r="Q644" t="s">
        <v>551</v>
      </c>
      <c r="R644" t="s">
        <v>551</v>
      </c>
      <c r="S644" t="s">
        <v>551</v>
      </c>
      <c r="T644" t="s">
        <v>551</v>
      </c>
      <c r="U644" t="s">
        <v>551</v>
      </c>
      <c r="V644" t="s">
        <v>551</v>
      </c>
      <c r="W644" t="s">
        <v>551</v>
      </c>
      <c r="X644" t="s">
        <v>551</v>
      </c>
      <c r="Y644" t="s">
        <v>551</v>
      </c>
      <c r="Z644" t="s">
        <v>551</v>
      </c>
      <c r="AA644" t="s">
        <v>551</v>
      </c>
      <c r="AB644" t="s">
        <v>551</v>
      </c>
      <c r="AC644" t="s">
        <v>559</v>
      </c>
      <c r="AD644" t="s">
        <v>558</v>
      </c>
      <c r="AE644">
        <v>25</v>
      </c>
      <c r="AF644">
        <v>18</v>
      </c>
      <c r="AH644" t="s">
        <v>494</v>
      </c>
      <c r="AJ644" t="s">
        <v>86</v>
      </c>
      <c r="AK644" t="s">
        <v>201</v>
      </c>
      <c r="AM644">
        <v>2692</v>
      </c>
      <c r="AN644">
        <v>1618</v>
      </c>
    </row>
    <row r="645" spans="1:40" x14ac:dyDescent="0.25">
      <c r="A645" t="s">
        <v>551</v>
      </c>
      <c r="B645" t="s">
        <v>551</v>
      </c>
      <c r="C645" t="s">
        <v>551</v>
      </c>
      <c r="D645" t="s">
        <v>551</v>
      </c>
      <c r="E645" t="s">
        <v>551</v>
      </c>
      <c r="F645" t="s">
        <v>551</v>
      </c>
      <c r="G645" t="s">
        <v>551</v>
      </c>
      <c r="H645" t="s">
        <v>551</v>
      </c>
      <c r="I645" t="s">
        <v>551</v>
      </c>
      <c r="J645" t="s">
        <v>551</v>
      </c>
      <c r="K645" t="s">
        <v>551</v>
      </c>
      <c r="L645" t="s">
        <v>551</v>
      </c>
      <c r="M645" t="s">
        <v>551</v>
      </c>
      <c r="N645" t="s">
        <v>551</v>
      </c>
      <c r="O645" t="s">
        <v>551</v>
      </c>
      <c r="P645" t="s">
        <v>551</v>
      </c>
      <c r="Q645" t="s">
        <v>551</v>
      </c>
      <c r="R645" t="s">
        <v>551</v>
      </c>
      <c r="S645" t="s">
        <v>551</v>
      </c>
      <c r="T645" t="s">
        <v>551</v>
      </c>
      <c r="U645" t="s">
        <v>551</v>
      </c>
      <c r="V645" t="s">
        <v>551</v>
      </c>
      <c r="W645" t="s">
        <v>551</v>
      </c>
      <c r="X645" t="s">
        <v>551</v>
      </c>
      <c r="Y645" t="s">
        <v>551</v>
      </c>
      <c r="Z645" t="s">
        <v>551</v>
      </c>
      <c r="AA645" t="s">
        <v>551</v>
      </c>
      <c r="AB645" t="s">
        <v>551</v>
      </c>
      <c r="AC645" t="s">
        <v>559</v>
      </c>
      <c r="AD645" t="s">
        <v>558</v>
      </c>
      <c r="AE645">
        <v>25</v>
      </c>
      <c r="AF645">
        <v>19</v>
      </c>
      <c r="AH645" t="s">
        <v>503</v>
      </c>
      <c r="AJ645" t="s">
        <v>96</v>
      </c>
      <c r="AK645" t="s">
        <v>201</v>
      </c>
      <c r="AM645">
        <v>2344</v>
      </c>
      <c r="AN645">
        <v>710</v>
      </c>
    </row>
    <row r="646" spans="1:40" x14ac:dyDescent="0.25">
      <c r="A646" t="s">
        <v>551</v>
      </c>
      <c r="B646" t="s">
        <v>551</v>
      </c>
      <c r="C646" t="s">
        <v>551</v>
      </c>
      <c r="D646" t="s">
        <v>551</v>
      </c>
      <c r="E646" t="s">
        <v>551</v>
      </c>
      <c r="F646" t="s">
        <v>551</v>
      </c>
      <c r="G646" t="s">
        <v>551</v>
      </c>
      <c r="H646" t="s">
        <v>551</v>
      </c>
      <c r="I646" t="s">
        <v>551</v>
      </c>
      <c r="J646" t="s">
        <v>551</v>
      </c>
      <c r="K646" t="s">
        <v>551</v>
      </c>
      <c r="L646" t="s">
        <v>551</v>
      </c>
      <c r="M646" t="s">
        <v>551</v>
      </c>
      <c r="N646" t="s">
        <v>551</v>
      </c>
      <c r="O646" t="s">
        <v>551</v>
      </c>
      <c r="P646" t="s">
        <v>551</v>
      </c>
      <c r="Q646" t="s">
        <v>551</v>
      </c>
      <c r="R646" t="s">
        <v>551</v>
      </c>
      <c r="S646" t="s">
        <v>551</v>
      </c>
      <c r="T646" t="s">
        <v>551</v>
      </c>
      <c r="U646" t="s">
        <v>551</v>
      </c>
      <c r="V646" t="s">
        <v>551</v>
      </c>
      <c r="W646" t="s">
        <v>551</v>
      </c>
      <c r="X646" t="s">
        <v>551</v>
      </c>
      <c r="Y646" t="s">
        <v>551</v>
      </c>
      <c r="Z646" t="s">
        <v>551</v>
      </c>
      <c r="AA646" t="s">
        <v>551</v>
      </c>
      <c r="AB646" t="s">
        <v>551</v>
      </c>
      <c r="AC646" t="s">
        <v>559</v>
      </c>
      <c r="AD646" t="s">
        <v>558</v>
      </c>
      <c r="AE646">
        <v>25</v>
      </c>
      <c r="AF646">
        <v>20</v>
      </c>
      <c r="AH646" t="s">
        <v>494</v>
      </c>
      <c r="AJ646" t="s">
        <v>86</v>
      </c>
      <c r="AK646" t="s">
        <v>201</v>
      </c>
      <c r="AM646">
        <v>385</v>
      </c>
      <c r="AN646">
        <v>2434</v>
      </c>
    </row>
    <row r="647" spans="1:40" x14ac:dyDescent="0.25">
      <c r="A647" t="s">
        <v>551</v>
      </c>
      <c r="B647" t="s">
        <v>551</v>
      </c>
      <c r="C647" t="s">
        <v>551</v>
      </c>
      <c r="D647" t="s">
        <v>551</v>
      </c>
      <c r="E647" t="s">
        <v>551</v>
      </c>
      <c r="F647" t="s">
        <v>551</v>
      </c>
      <c r="G647" t="s">
        <v>551</v>
      </c>
      <c r="H647" t="s">
        <v>551</v>
      </c>
      <c r="I647" t="s">
        <v>551</v>
      </c>
      <c r="J647" t="s">
        <v>551</v>
      </c>
      <c r="K647" t="s">
        <v>551</v>
      </c>
      <c r="L647" t="s">
        <v>551</v>
      </c>
      <c r="M647" t="s">
        <v>551</v>
      </c>
      <c r="N647" t="s">
        <v>551</v>
      </c>
      <c r="O647" t="s">
        <v>551</v>
      </c>
      <c r="P647" t="s">
        <v>551</v>
      </c>
      <c r="Q647" t="s">
        <v>551</v>
      </c>
      <c r="R647" t="s">
        <v>551</v>
      </c>
      <c r="S647" t="s">
        <v>551</v>
      </c>
      <c r="T647" t="s">
        <v>551</v>
      </c>
      <c r="U647" t="s">
        <v>551</v>
      </c>
      <c r="V647" t="s">
        <v>551</v>
      </c>
      <c r="W647" t="s">
        <v>551</v>
      </c>
      <c r="X647" t="s">
        <v>551</v>
      </c>
      <c r="Y647" t="s">
        <v>551</v>
      </c>
      <c r="Z647" t="s">
        <v>551</v>
      </c>
      <c r="AA647" t="s">
        <v>551</v>
      </c>
      <c r="AB647" t="s">
        <v>551</v>
      </c>
      <c r="AC647" t="s">
        <v>559</v>
      </c>
      <c r="AD647" t="s">
        <v>558</v>
      </c>
      <c r="AE647">
        <v>25</v>
      </c>
      <c r="AF647">
        <v>21</v>
      </c>
      <c r="AH647" t="s">
        <v>498</v>
      </c>
      <c r="AJ647" t="s">
        <v>91</v>
      </c>
      <c r="AK647" t="s">
        <v>203</v>
      </c>
      <c r="AM647">
        <v>2339</v>
      </c>
      <c r="AN647">
        <v>2600</v>
      </c>
    </row>
    <row r="648" spans="1:40" x14ac:dyDescent="0.25">
      <c r="A648" t="s">
        <v>551</v>
      </c>
      <c r="B648" t="s">
        <v>551</v>
      </c>
      <c r="C648" t="s">
        <v>551</v>
      </c>
      <c r="D648" t="s">
        <v>551</v>
      </c>
      <c r="E648" t="s">
        <v>551</v>
      </c>
      <c r="F648" t="s">
        <v>551</v>
      </c>
      <c r="G648" t="s">
        <v>551</v>
      </c>
      <c r="H648" t="s">
        <v>551</v>
      </c>
      <c r="I648" t="s">
        <v>551</v>
      </c>
      <c r="J648" t="s">
        <v>551</v>
      </c>
      <c r="K648" t="s">
        <v>551</v>
      </c>
      <c r="L648" t="s">
        <v>551</v>
      </c>
      <c r="M648" t="s">
        <v>551</v>
      </c>
      <c r="N648" t="s">
        <v>551</v>
      </c>
      <c r="O648" t="s">
        <v>551</v>
      </c>
      <c r="P648" t="s">
        <v>551</v>
      </c>
      <c r="Q648" t="s">
        <v>551</v>
      </c>
      <c r="R648" t="s">
        <v>551</v>
      </c>
      <c r="S648" t="s">
        <v>551</v>
      </c>
      <c r="T648" t="s">
        <v>551</v>
      </c>
      <c r="U648" t="s">
        <v>551</v>
      </c>
      <c r="V648" t="s">
        <v>551</v>
      </c>
      <c r="W648" t="s">
        <v>551</v>
      </c>
      <c r="X648" t="s">
        <v>551</v>
      </c>
      <c r="Y648" t="s">
        <v>551</v>
      </c>
      <c r="Z648" t="s">
        <v>551</v>
      </c>
      <c r="AA648" t="s">
        <v>551</v>
      </c>
      <c r="AB648" t="s">
        <v>551</v>
      </c>
      <c r="AC648" t="s">
        <v>559</v>
      </c>
      <c r="AD648" t="s">
        <v>558</v>
      </c>
      <c r="AE648">
        <v>25</v>
      </c>
      <c r="AF648">
        <v>22</v>
      </c>
      <c r="AG648">
        <v>3</v>
      </c>
      <c r="AH648" t="s">
        <v>492</v>
      </c>
      <c r="AJ648" t="s">
        <v>84</v>
      </c>
      <c r="AK648" t="s">
        <v>194</v>
      </c>
      <c r="AM648">
        <v>113</v>
      </c>
      <c r="AN648">
        <v>1295</v>
      </c>
    </row>
    <row r="649" spans="1:40" x14ac:dyDescent="0.25">
      <c r="A649" t="s">
        <v>551</v>
      </c>
      <c r="B649" t="s">
        <v>551</v>
      </c>
      <c r="C649" t="s">
        <v>551</v>
      </c>
      <c r="D649" t="s">
        <v>551</v>
      </c>
      <c r="E649" t="s">
        <v>551</v>
      </c>
      <c r="F649" t="s">
        <v>551</v>
      </c>
      <c r="G649" t="s">
        <v>551</v>
      </c>
      <c r="H649" t="s">
        <v>551</v>
      </c>
      <c r="I649" t="s">
        <v>551</v>
      </c>
      <c r="J649" t="s">
        <v>551</v>
      </c>
      <c r="K649" t="s">
        <v>551</v>
      </c>
      <c r="L649" t="s">
        <v>551</v>
      </c>
      <c r="M649" t="s">
        <v>551</v>
      </c>
      <c r="N649" t="s">
        <v>551</v>
      </c>
      <c r="O649" t="s">
        <v>551</v>
      </c>
      <c r="P649" t="s">
        <v>551</v>
      </c>
      <c r="Q649" t="s">
        <v>551</v>
      </c>
      <c r="R649" t="s">
        <v>551</v>
      </c>
      <c r="S649" t="s">
        <v>551</v>
      </c>
      <c r="T649" t="s">
        <v>551</v>
      </c>
      <c r="U649" t="s">
        <v>551</v>
      </c>
      <c r="V649" t="s">
        <v>551</v>
      </c>
      <c r="W649" t="s">
        <v>551</v>
      </c>
      <c r="X649" t="s">
        <v>551</v>
      </c>
      <c r="Y649" t="s">
        <v>551</v>
      </c>
      <c r="Z649" t="s">
        <v>551</v>
      </c>
      <c r="AA649" t="s">
        <v>551</v>
      </c>
      <c r="AB649" t="s">
        <v>551</v>
      </c>
      <c r="AC649" t="s">
        <v>559</v>
      </c>
      <c r="AD649" t="s">
        <v>558</v>
      </c>
      <c r="AE649">
        <v>25</v>
      </c>
      <c r="AF649">
        <v>23</v>
      </c>
      <c r="AH649" t="s">
        <v>498</v>
      </c>
      <c r="AJ649" t="s">
        <v>91</v>
      </c>
      <c r="AK649" t="s">
        <v>203</v>
      </c>
      <c r="AM649">
        <v>2240</v>
      </c>
      <c r="AN649">
        <v>2646</v>
      </c>
    </row>
    <row r="650" spans="1:40" x14ac:dyDescent="0.25">
      <c r="A650" t="s">
        <v>551</v>
      </c>
      <c r="B650" t="s">
        <v>551</v>
      </c>
      <c r="C650" t="s">
        <v>551</v>
      </c>
      <c r="D650" t="s">
        <v>551</v>
      </c>
      <c r="E650" t="s">
        <v>551</v>
      </c>
      <c r="F650" t="s">
        <v>551</v>
      </c>
      <c r="G650" t="s">
        <v>551</v>
      </c>
      <c r="H650" t="s">
        <v>551</v>
      </c>
      <c r="I650" t="s">
        <v>551</v>
      </c>
      <c r="J650" t="s">
        <v>551</v>
      </c>
      <c r="K650" t="s">
        <v>551</v>
      </c>
      <c r="L650" t="s">
        <v>551</v>
      </c>
      <c r="M650" t="s">
        <v>551</v>
      </c>
      <c r="N650" t="s">
        <v>551</v>
      </c>
      <c r="O650" t="s">
        <v>551</v>
      </c>
      <c r="P650" t="s">
        <v>551</v>
      </c>
      <c r="Q650" t="s">
        <v>551</v>
      </c>
      <c r="R650" t="s">
        <v>551</v>
      </c>
      <c r="S650" t="s">
        <v>551</v>
      </c>
      <c r="T650" t="s">
        <v>551</v>
      </c>
      <c r="U650" t="s">
        <v>551</v>
      </c>
      <c r="V650" t="s">
        <v>551</v>
      </c>
      <c r="W650" t="s">
        <v>551</v>
      </c>
      <c r="X650" t="s">
        <v>551</v>
      </c>
      <c r="Y650" t="s">
        <v>551</v>
      </c>
      <c r="Z650" t="s">
        <v>551</v>
      </c>
      <c r="AA650" t="s">
        <v>551</v>
      </c>
      <c r="AB650" t="s">
        <v>551</v>
      </c>
      <c r="AC650" t="s">
        <v>559</v>
      </c>
      <c r="AD650" t="s">
        <v>558</v>
      </c>
      <c r="AE650">
        <v>25</v>
      </c>
      <c r="AF650">
        <v>24</v>
      </c>
      <c r="AH650" t="s">
        <v>494</v>
      </c>
      <c r="AJ650" t="s">
        <v>86</v>
      </c>
      <c r="AK650" t="s">
        <v>201</v>
      </c>
      <c r="AM650">
        <v>1786</v>
      </c>
      <c r="AN650">
        <v>8</v>
      </c>
    </row>
    <row r="651" spans="1:40" x14ac:dyDescent="0.25">
      <c r="A651" t="s">
        <v>551</v>
      </c>
      <c r="B651" t="s">
        <v>551</v>
      </c>
      <c r="C651" t="s">
        <v>551</v>
      </c>
      <c r="D651" t="s">
        <v>551</v>
      </c>
      <c r="E651" t="s">
        <v>551</v>
      </c>
      <c r="F651" t="s">
        <v>551</v>
      </c>
      <c r="G651" t="s">
        <v>551</v>
      </c>
      <c r="H651" t="s">
        <v>551</v>
      </c>
      <c r="I651" t="s">
        <v>551</v>
      </c>
      <c r="J651" t="s">
        <v>551</v>
      </c>
      <c r="K651" t="s">
        <v>551</v>
      </c>
      <c r="L651" t="s">
        <v>551</v>
      </c>
      <c r="M651" t="s">
        <v>551</v>
      </c>
      <c r="N651" t="s">
        <v>551</v>
      </c>
      <c r="O651" t="s">
        <v>551</v>
      </c>
      <c r="P651" t="s">
        <v>551</v>
      </c>
      <c r="Q651" t="s">
        <v>551</v>
      </c>
      <c r="R651" t="s">
        <v>551</v>
      </c>
      <c r="S651" t="s">
        <v>551</v>
      </c>
      <c r="T651" t="s">
        <v>551</v>
      </c>
      <c r="U651" t="s">
        <v>551</v>
      </c>
      <c r="V651" t="s">
        <v>551</v>
      </c>
      <c r="W651" t="s">
        <v>551</v>
      </c>
      <c r="X651" t="s">
        <v>551</v>
      </c>
      <c r="Y651" t="s">
        <v>551</v>
      </c>
      <c r="Z651" t="s">
        <v>551</v>
      </c>
      <c r="AA651" t="s">
        <v>551</v>
      </c>
      <c r="AB651" t="s">
        <v>551</v>
      </c>
      <c r="AC651" t="s">
        <v>559</v>
      </c>
      <c r="AD651" t="s">
        <v>558</v>
      </c>
      <c r="AE651">
        <v>25</v>
      </c>
      <c r="AF651">
        <v>25</v>
      </c>
      <c r="AH651" t="s">
        <v>494</v>
      </c>
      <c r="AJ651" t="s">
        <v>86</v>
      </c>
      <c r="AK651" t="s">
        <v>201</v>
      </c>
      <c r="AM651">
        <v>2676</v>
      </c>
      <c r="AN651">
        <v>2185</v>
      </c>
    </row>
    <row r="652" spans="1:40" x14ac:dyDescent="0.25">
      <c r="A652" t="s">
        <v>551</v>
      </c>
      <c r="B652" t="s">
        <v>551</v>
      </c>
      <c r="C652" t="s">
        <v>551</v>
      </c>
      <c r="D652" t="s">
        <v>551</v>
      </c>
      <c r="E652" t="s">
        <v>551</v>
      </c>
      <c r="F652" t="s">
        <v>551</v>
      </c>
      <c r="G652" t="s">
        <v>551</v>
      </c>
      <c r="H652" t="s">
        <v>551</v>
      </c>
      <c r="I652" t="s">
        <v>551</v>
      </c>
      <c r="J652" t="s">
        <v>551</v>
      </c>
      <c r="K652" t="s">
        <v>551</v>
      </c>
      <c r="L652" t="s">
        <v>551</v>
      </c>
      <c r="M652" t="s">
        <v>551</v>
      </c>
      <c r="N652" t="s">
        <v>551</v>
      </c>
      <c r="O652" t="s">
        <v>551</v>
      </c>
      <c r="P652" t="s">
        <v>551</v>
      </c>
      <c r="Q652" t="s">
        <v>551</v>
      </c>
      <c r="R652" t="s">
        <v>551</v>
      </c>
      <c r="S652" t="s">
        <v>551</v>
      </c>
      <c r="T652" t="s">
        <v>551</v>
      </c>
      <c r="U652" t="s">
        <v>551</v>
      </c>
      <c r="V652" t="s">
        <v>551</v>
      </c>
      <c r="W652" t="s">
        <v>551</v>
      </c>
      <c r="X652" t="s">
        <v>551</v>
      </c>
      <c r="Y652" t="s">
        <v>551</v>
      </c>
      <c r="Z652" t="s">
        <v>551</v>
      </c>
      <c r="AA652" t="s">
        <v>551</v>
      </c>
      <c r="AB652" t="s">
        <v>551</v>
      </c>
      <c r="AC652" t="s">
        <v>561</v>
      </c>
      <c r="AD652" t="s">
        <v>560</v>
      </c>
      <c r="AE652">
        <v>25</v>
      </c>
      <c r="AF652">
        <v>1</v>
      </c>
      <c r="AG652">
        <v>3</v>
      </c>
      <c r="AH652" t="s">
        <v>492</v>
      </c>
      <c r="AJ652" t="s">
        <v>84</v>
      </c>
      <c r="AK652" t="s">
        <v>194</v>
      </c>
      <c r="AM652">
        <v>1355</v>
      </c>
      <c r="AN652">
        <v>578</v>
      </c>
    </row>
    <row r="653" spans="1:40" x14ac:dyDescent="0.25">
      <c r="A653" t="s">
        <v>551</v>
      </c>
      <c r="B653" t="s">
        <v>551</v>
      </c>
      <c r="C653" t="s">
        <v>551</v>
      </c>
      <c r="D653" t="s">
        <v>551</v>
      </c>
      <c r="E653" t="s">
        <v>551</v>
      </c>
      <c r="F653" t="s">
        <v>551</v>
      </c>
      <c r="G653" t="s">
        <v>551</v>
      </c>
      <c r="H653" t="s">
        <v>551</v>
      </c>
      <c r="I653" t="s">
        <v>551</v>
      </c>
      <c r="J653" t="s">
        <v>551</v>
      </c>
      <c r="K653" t="s">
        <v>551</v>
      </c>
      <c r="L653" t="s">
        <v>551</v>
      </c>
      <c r="M653" t="s">
        <v>551</v>
      </c>
      <c r="N653" t="s">
        <v>551</v>
      </c>
      <c r="O653" t="s">
        <v>551</v>
      </c>
      <c r="P653" t="s">
        <v>551</v>
      </c>
      <c r="Q653" t="s">
        <v>551</v>
      </c>
      <c r="R653" t="s">
        <v>551</v>
      </c>
      <c r="S653" t="s">
        <v>551</v>
      </c>
      <c r="T653" t="s">
        <v>551</v>
      </c>
      <c r="U653" t="s">
        <v>551</v>
      </c>
      <c r="V653" t="s">
        <v>551</v>
      </c>
      <c r="W653" t="s">
        <v>551</v>
      </c>
      <c r="X653" t="s">
        <v>551</v>
      </c>
      <c r="Y653" t="s">
        <v>551</v>
      </c>
      <c r="Z653" t="s">
        <v>551</v>
      </c>
      <c r="AA653" t="s">
        <v>551</v>
      </c>
      <c r="AB653" t="s">
        <v>551</v>
      </c>
      <c r="AC653" t="s">
        <v>561</v>
      </c>
      <c r="AD653" t="s">
        <v>560</v>
      </c>
      <c r="AE653">
        <v>25</v>
      </c>
      <c r="AF653">
        <v>2</v>
      </c>
      <c r="AG653">
        <v>3</v>
      </c>
      <c r="AH653" t="s">
        <v>491</v>
      </c>
      <c r="AJ653" t="s">
        <v>82</v>
      </c>
      <c r="AK653" t="s">
        <v>194</v>
      </c>
      <c r="AM653">
        <v>257</v>
      </c>
      <c r="AN653">
        <v>109</v>
      </c>
    </row>
    <row r="654" spans="1:40" x14ac:dyDescent="0.25">
      <c r="A654" t="s">
        <v>551</v>
      </c>
      <c r="B654" t="s">
        <v>551</v>
      </c>
      <c r="C654" t="s">
        <v>551</v>
      </c>
      <c r="D654" t="s">
        <v>551</v>
      </c>
      <c r="E654" t="s">
        <v>551</v>
      </c>
      <c r="F654" t="s">
        <v>551</v>
      </c>
      <c r="G654" t="s">
        <v>551</v>
      </c>
      <c r="H654" t="s">
        <v>551</v>
      </c>
      <c r="I654" t="s">
        <v>551</v>
      </c>
      <c r="J654" t="s">
        <v>551</v>
      </c>
      <c r="K654" t="s">
        <v>551</v>
      </c>
      <c r="L654" t="s">
        <v>551</v>
      </c>
      <c r="M654" t="s">
        <v>551</v>
      </c>
      <c r="N654" t="s">
        <v>551</v>
      </c>
      <c r="O654" t="s">
        <v>551</v>
      </c>
      <c r="P654" t="s">
        <v>551</v>
      </c>
      <c r="Q654" t="s">
        <v>551</v>
      </c>
      <c r="R654" t="s">
        <v>551</v>
      </c>
      <c r="S654" t="s">
        <v>551</v>
      </c>
      <c r="T654" t="s">
        <v>551</v>
      </c>
      <c r="U654" t="s">
        <v>551</v>
      </c>
      <c r="V654" t="s">
        <v>551</v>
      </c>
      <c r="W654" t="s">
        <v>551</v>
      </c>
      <c r="X654" t="s">
        <v>551</v>
      </c>
      <c r="Y654" t="s">
        <v>551</v>
      </c>
      <c r="Z654" t="s">
        <v>551</v>
      </c>
      <c r="AA654" t="s">
        <v>551</v>
      </c>
      <c r="AB654" t="s">
        <v>551</v>
      </c>
      <c r="AC654" t="s">
        <v>561</v>
      </c>
      <c r="AD654" t="s">
        <v>560</v>
      </c>
      <c r="AE654">
        <v>25</v>
      </c>
      <c r="AF654">
        <v>3</v>
      </c>
      <c r="AG654">
        <v>3</v>
      </c>
      <c r="AH654" t="s">
        <v>492</v>
      </c>
      <c r="AJ654" t="s">
        <v>84</v>
      </c>
      <c r="AK654" t="s">
        <v>194</v>
      </c>
      <c r="AM654">
        <v>3235</v>
      </c>
      <c r="AN654">
        <v>2641</v>
      </c>
    </row>
    <row r="655" spans="1:40" x14ac:dyDescent="0.25">
      <c r="A655" t="s">
        <v>551</v>
      </c>
      <c r="B655" t="s">
        <v>551</v>
      </c>
      <c r="C655" t="s">
        <v>551</v>
      </c>
      <c r="D655" t="s">
        <v>551</v>
      </c>
      <c r="E655" t="s">
        <v>551</v>
      </c>
      <c r="F655" t="s">
        <v>551</v>
      </c>
      <c r="G655" t="s">
        <v>551</v>
      </c>
      <c r="H655" t="s">
        <v>551</v>
      </c>
      <c r="I655" t="s">
        <v>551</v>
      </c>
      <c r="J655" t="s">
        <v>551</v>
      </c>
      <c r="K655" t="s">
        <v>551</v>
      </c>
      <c r="L655" t="s">
        <v>551</v>
      </c>
      <c r="M655" t="s">
        <v>551</v>
      </c>
      <c r="N655" t="s">
        <v>551</v>
      </c>
      <c r="O655" t="s">
        <v>551</v>
      </c>
      <c r="P655" t="s">
        <v>551</v>
      </c>
      <c r="Q655" t="s">
        <v>551</v>
      </c>
      <c r="R655" t="s">
        <v>551</v>
      </c>
      <c r="S655" t="s">
        <v>551</v>
      </c>
      <c r="T655" t="s">
        <v>551</v>
      </c>
      <c r="U655" t="s">
        <v>551</v>
      </c>
      <c r="V655" t="s">
        <v>551</v>
      </c>
      <c r="W655" t="s">
        <v>551</v>
      </c>
      <c r="X655" t="s">
        <v>551</v>
      </c>
      <c r="Y655" t="s">
        <v>551</v>
      </c>
      <c r="Z655" t="s">
        <v>551</v>
      </c>
      <c r="AA655" t="s">
        <v>551</v>
      </c>
      <c r="AB655" t="s">
        <v>551</v>
      </c>
      <c r="AC655" t="s">
        <v>561</v>
      </c>
      <c r="AD655" t="s">
        <v>560</v>
      </c>
      <c r="AE655">
        <v>25</v>
      </c>
      <c r="AF655">
        <v>4</v>
      </c>
      <c r="AG655">
        <v>3</v>
      </c>
      <c r="AH655" t="s">
        <v>491</v>
      </c>
      <c r="AJ655" t="s">
        <v>82</v>
      </c>
      <c r="AK655" t="s">
        <v>194</v>
      </c>
      <c r="AM655">
        <v>3571</v>
      </c>
      <c r="AN655">
        <v>721</v>
      </c>
    </row>
    <row r="656" spans="1:40" x14ac:dyDescent="0.25">
      <c r="A656" t="s">
        <v>551</v>
      </c>
      <c r="B656" t="s">
        <v>551</v>
      </c>
      <c r="C656" t="s">
        <v>551</v>
      </c>
      <c r="D656" t="s">
        <v>551</v>
      </c>
      <c r="E656" t="s">
        <v>551</v>
      </c>
      <c r="F656" t="s">
        <v>551</v>
      </c>
      <c r="G656" t="s">
        <v>551</v>
      </c>
      <c r="H656" t="s">
        <v>551</v>
      </c>
      <c r="I656" t="s">
        <v>551</v>
      </c>
      <c r="J656" t="s">
        <v>551</v>
      </c>
      <c r="K656" t="s">
        <v>551</v>
      </c>
      <c r="L656" t="s">
        <v>551</v>
      </c>
      <c r="M656" t="s">
        <v>551</v>
      </c>
      <c r="N656" t="s">
        <v>551</v>
      </c>
      <c r="O656" t="s">
        <v>551</v>
      </c>
      <c r="P656" t="s">
        <v>551</v>
      </c>
      <c r="Q656" t="s">
        <v>551</v>
      </c>
      <c r="R656" t="s">
        <v>551</v>
      </c>
      <c r="S656" t="s">
        <v>551</v>
      </c>
      <c r="T656" t="s">
        <v>551</v>
      </c>
      <c r="U656" t="s">
        <v>551</v>
      </c>
      <c r="V656" t="s">
        <v>551</v>
      </c>
      <c r="W656" t="s">
        <v>551</v>
      </c>
      <c r="X656" t="s">
        <v>551</v>
      </c>
      <c r="Y656" t="s">
        <v>551</v>
      </c>
      <c r="Z656" t="s">
        <v>551</v>
      </c>
      <c r="AA656" t="s">
        <v>551</v>
      </c>
      <c r="AB656" t="s">
        <v>551</v>
      </c>
      <c r="AC656" t="s">
        <v>561</v>
      </c>
      <c r="AD656" t="s">
        <v>560</v>
      </c>
      <c r="AE656">
        <v>25</v>
      </c>
      <c r="AF656">
        <v>5</v>
      </c>
      <c r="AH656" t="s">
        <v>494</v>
      </c>
      <c r="AJ656" t="s">
        <v>86</v>
      </c>
      <c r="AK656" t="s">
        <v>201</v>
      </c>
      <c r="AM656">
        <v>2894</v>
      </c>
      <c r="AN656">
        <v>2350</v>
      </c>
    </row>
    <row r="657" spans="1:40" x14ac:dyDescent="0.25">
      <c r="A657" t="s">
        <v>551</v>
      </c>
      <c r="B657" t="s">
        <v>551</v>
      </c>
      <c r="C657" t="s">
        <v>551</v>
      </c>
      <c r="D657" t="s">
        <v>551</v>
      </c>
      <c r="E657" t="s">
        <v>551</v>
      </c>
      <c r="F657" t="s">
        <v>551</v>
      </c>
      <c r="G657" t="s">
        <v>551</v>
      </c>
      <c r="H657" t="s">
        <v>551</v>
      </c>
      <c r="I657" t="s">
        <v>551</v>
      </c>
      <c r="J657" t="s">
        <v>551</v>
      </c>
      <c r="K657" t="s">
        <v>551</v>
      </c>
      <c r="L657" t="s">
        <v>551</v>
      </c>
      <c r="M657" t="s">
        <v>551</v>
      </c>
      <c r="N657" t="s">
        <v>551</v>
      </c>
      <c r="O657" t="s">
        <v>551</v>
      </c>
      <c r="P657" t="s">
        <v>551</v>
      </c>
      <c r="Q657" t="s">
        <v>551</v>
      </c>
      <c r="R657" t="s">
        <v>551</v>
      </c>
      <c r="S657" t="s">
        <v>551</v>
      </c>
      <c r="T657" t="s">
        <v>551</v>
      </c>
      <c r="U657" t="s">
        <v>551</v>
      </c>
      <c r="V657" t="s">
        <v>551</v>
      </c>
      <c r="W657" t="s">
        <v>551</v>
      </c>
      <c r="X657" t="s">
        <v>551</v>
      </c>
      <c r="Y657" t="s">
        <v>551</v>
      </c>
      <c r="Z657" t="s">
        <v>551</v>
      </c>
      <c r="AA657" t="s">
        <v>551</v>
      </c>
      <c r="AB657" t="s">
        <v>551</v>
      </c>
      <c r="AC657" t="s">
        <v>561</v>
      </c>
      <c r="AD657" t="s">
        <v>560</v>
      </c>
      <c r="AE657">
        <v>25</v>
      </c>
      <c r="AF657">
        <v>6</v>
      </c>
      <c r="AG657">
        <v>3</v>
      </c>
      <c r="AH657" t="s">
        <v>491</v>
      </c>
      <c r="AJ657" t="s">
        <v>82</v>
      </c>
      <c r="AK657" t="s">
        <v>194</v>
      </c>
      <c r="AM657">
        <v>540</v>
      </c>
      <c r="AN657">
        <v>2750</v>
      </c>
    </row>
    <row r="658" spans="1:40" x14ac:dyDescent="0.25">
      <c r="A658" t="s">
        <v>551</v>
      </c>
      <c r="B658" t="s">
        <v>551</v>
      </c>
      <c r="C658" t="s">
        <v>551</v>
      </c>
      <c r="D658" t="s">
        <v>551</v>
      </c>
      <c r="E658" t="s">
        <v>551</v>
      </c>
      <c r="F658" t="s">
        <v>551</v>
      </c>
      <c r="G658" t="s">
        <v>551</v>
      </c>
      <c r="H658" t="s">
        <v>551</v>
      </c>
      <c r="I658" t="s">
        <v>551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561</v>
      </c>
      <c r="AD658" t="s">
        <v>560</v>
      </c>
      <c r="AE658">
        <v>25</v>
      </c>
      <c r="AF658">
        <v>7</v>
      </c>
      <c r="AG658">
        <v>3</v>
      </c>
      <c r="AH658" t="s">
        <v>491</v>
      </c>
      <c r="AJ658" t="s">
        <v>82</v>
      </c>
      <c r="AK658" t="s">
        <v>194</v>
      </c>
      <c r="AM658">
        <v>686</v>
      </c>
      <c r="AN658">
        <v>2520</v>
      </c>
    </row>
    <row r="659" spans="1:40" x14ac:dyDescent="0.25">
      <c r="A659" t="s">
        <v>551</v>
      </c>
      <c r="B659" t="s">
        <v>551</v>
      </c>
      <c r="C659" t="s">
        <v>551</v>
      </c>
      <c r="D659" t="s">
        <v>551</v>
      </c>
      <c r="E659" t="s">
        <v>551</v>
      </c>
      <c r="F659" t="s">
        <v>551</v>
      </c>
      <c r="G659" t="s">
        <v>551</v>
      </c>
      <c r="H659" t="s">
        <v>551</v>
      </c>
      <c r="I659" t="s">
        <v>551</v>
      </c>
      <c r="J659" t="s">
        <v>551</v>
      </c>
      <c r="K659" t="s">
        <v>551</v>
      </c>
      <c r="L659" t="s">
        <v>551</v>
      </c>
      <c r="M659" t="s">
        <v>551</v>
      </c>
      <c r="N659" t="s">
        <v>551</v>
      </c>
      <c r="O659" t="s">
        <v>551</v>
      </c>
      <c r="P659" t="s">
        <v>551</v>
      </c>
      <c r="Q659" t="s">
        <v>551</v>
      </c>
      <c r="R659" t="s">
        <v>551</v>
      </c>
      <c r="S659" t="s">
        <v>551</v>
      </c>
      <c r="T659" t="s">
        <v>551</v>
      </c>
      <c r="U659" t="s">
        <v>551</v>
      </c>
      <c r="V659" t="s">
        <v>551</v>
      </c>
      <c r="W659" t="s">
        <v>551</v>
      </c>
      <c r="X659" t="s">
        <v>551</v>
      </c>
      <c r="Y659" t="s">
        <v>551</v>
      </c>
      <c r="Z659" t="s">
        <v>551</v>
      </c>
      <c r="AA659" t="s">
        <v>551</v>
      </c>
      <c r="AB659" t="s">
        <v>551</v>
      </c>
      <c r="AC659" t="s">
        <v>561</v>
      </c>
      <c r="AD659" t="s">
        <v>560</v>
      </c>
      <c r="AE659">
        <v>25</v>
      </c>
      <c r="AF659">
        <v>8</v>
      </c>
      <c r="AH659" t="s">
        <v>499</v>
      </c>
      <c r="AJ659" t="s">
        <v>92</v>
      </c>
      <c r="AK659" t="s">
        <v>201</v>
      </c>
      <c r="AM659">
        <v>1682</v>
      </c>
      <c r="AN659">
        <v>1540</v>
      </c>
    </row>
    <row r="660" spans="1:40" x14ac:dyDescent="0.25">
      <c r="A660" t="s">
        <v>551</v>
      </c>
      <c r="B660" t="s">
        <v>551</v>
      </c>
      <c r="C660" t="s">
        <v>551</v>
      </c>
      <c r="D660" t="s">
        <v>551</v>
      </c>
      <c r="E660" t="s">
        <v>551</v>
      </c>
      <c r="F660" t="s">
        <v>551</v>
      </c>
      <c r="G660" t="s">
        <v>551</v>
      </c>
      <c r="H660" t="s">
        <v>551</v>
      </c>
      <c r="I660" t="s">
        <v>551</v>
      </c>
      <c r="J660" t="s">
        <v>551</v>
      </c>
      <c r="K660" t="s">
        <v>551</v>
      </c>
      <c r="L660" t="s">
        <v>551</v>
      </c>
      <c r="M660" t="s">
        <v>551</v>
      </c>
      <c r="N660" t="s">
        <v>551</v>
      </c>
      <c r="O660" t="s">
        <v>551</v>
      </c>
      <c r="P660" t="s">
        <v>551</v>
      </c>
      <c r="Q660" t="s">
        <v>551</v>
      </c>
      <c r="R660" t="s">
        <v>551</v>
      </c>
      <c r="S660" t="s">
        <v>551</v>
      </c>
      <c r="T660" t="s">
        <v>551</v>
      </c>
      <c r="U660" t="s">
        <v>551</v>
      </c>
      <c r="V660" t="s">
        <v>551</v>
      </c>
      <c r="W660" t="s">
        <v>551</v>
      </c>
      <c r="X660" t="s">
        <v>551</v>
      </c>
      <c r="Y660" t="s">
        <v>551</v>
      </c>
      <c r="Z660" t="s">
        <v>551</v>
      </c>
      <c r="AA660" t="s">
        <v>551</v>
      </c>
      <c r="AB660" t="s">
        <v>551</v>
      </c>
      <c r="AC660" t="s">
        <v>561</v>
      </c>
      <c r="AD660" t="s">
        <v>560</v>
      </c>
      <c r="AE660">
        <v>25</v>
      </c>
      <c r="AF660">
        <v>9</v>
      </c>
      <c r="AG660">
        <v>3</v>
      </c>
      <c r="AH660" t="s">
        <v>491</v>
      </c>
      <c r="AJ660" t="s">
        <v>82</v>
      </c>
      <c r="AK660" t="s">
        <v>194</v>
      </c>
      <c r="AM660">
        <v>423</v>
      </c>
      <c r="AN660">
        <v>2625</v>
      </c>
    </row>
    <row r="661" spans="1:40" x14ac:dyDescent="0.25">
      <c r="A661" t="s">
        <v>551</v>
      </c>
      <c r="B661" t="s">
        <v>551</v>
      </c>
      <c r="C661" t="s">
        <v>551</v>
      </c>
      <c r="D661" t="s">
        <v>551</v>
      </c>
      <c r="E661" t="s">
        <v>551</v>
      </c>
      <c r="F661" t="s">
        <v>551</v>
      </c>
      <c r="G661" t="s">
        <v>551</v>
      </c>
      <c r="H661" t="s">
        <v>551</v>
      </c>
      <c r="I661" t="s">
        <v>551</v>
      </c>
      <c r="J661" t="s">
        <v>551</v>
      </c>
      <c r="K661" t="s">
        <v>551</v>
      </c>
      <c r="L661" t="s">
        <v>551</v>
      </c>
      <c r="M661" t="s">
        <v>551</v>
      </c>
      <c r="N661" t="s">
        <v>551</v>
      </c>
      <c r="O661" t="s">
        <v>551</v>
      </c>
      <c r="P661" t="s">
        <v>551</v>
      </c>
      <c r="Q661" t="s">
        <v>551</v>
      </c>
      <c r="R661" t="s">
        <v>551</v>
      </c>
      <c r="S661" t="s">
        <v>551</v>
      </c>
      <c r="T661" t="s">
        <v>551</v>
      </c>
      <c r="U661" t="s">
        <v>551</v>
      </c>
      <c r="V661" t="s">
        <v>551</v>
      </c>
      <c r="W661" t="s">
        <v>551</v>
      </c>
      <c r="X661" t="s">
        <v>551</v>
      </c>
      <c r="Y661" t="s">
        <v>551</v>
      </c>
      <c r="Z661" t="s">
        <v>551</v>
      </c>
      <c r="AA661" t="s">
        <v>551</v>
      </c>
      <c r="AB661" t="s">
        <v>551</v>
      </c>
      <c r="AC661" t="s">
        <v>561</v>
      </c>
      <c r="AD661" t="s">
        <v>560</v>
      </c>
      <c r="AE661">
        <v>25</v>
      </c>
      <c r="AF661">
        <v>10</v>
      </c>
      <c r="AG661">
        <v>3</v>
      </c>
      <c r="AH661" t="s">
        <v>492</v>
      </c>
      <c r="AJ661" t="s">
        <v>84</v>
      </c>
      <c r="AK661" t="s">
        <v>194</v>
      </c>
      <c r="AM661">
        <v>1331</v>
      </c>
      <c r="AN661">
        <v>858</v>
      </c>
    </row>
    <row r="662" spans="1:40" x14ac:dyDescent="0.25">
      <c r="A662" t="s">
        <v>551</v>
      </c>
      <c r="B662" t="s">
        <v>551</v>
      </c>
      <c r="C662" t="s">
        <v>551</v>
      </c>
      <c r="D662" t="s">
        <v>551</v>
      </c>
      <c r="E662" t="s">
        <v>551</v>
      </c>
      <c r="F662" t="s">
        <v>551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561</v>
      </c>
      <c r="AD662" t="s">
        <v>560</v>
      </c>
      <c r="AE662">
        <v>25</v>
      </c>
      <c r="AF662">
        <v>11</v>
      </c>
      <c r="AG662">
        <v>3</v>
      </c>
      <c r="AH662" t="s">
        <v>491</v>
      </c>
      <c r="AJ662" t="s">
        <v>82</v>
      </c>
      <c r="AK662" t="s">
        <v>194</v>
      </c>
      <c r="AM662">
        <v>3306</v>
      </c>
      <c r="AN662">
        <v>1594</v>
      </c>
    </row>
    <row r="663" spans="1:40" x14ac:dyDescent="0.25">
      <c r="A663" t="s">
        <v>551</v>
      </c>
      <c r="B663" t="s">
        <v>551</v>
      </c>
      <c r="C663" t="s">
        <v>551</v>
      </c>
      <c r="D663" t="s">
        <v>551</v>
      </c>
      <c r="E663" t="s">
        <v>551</v>
      </c>
      <c r="F663" t="s">
        <v>551</v>
      </c>
      <c r="G663" t="s">
        <v>551</v>
      </c>
      <c r="H663" t="s">
        <v>551</v>
      </c>
      <c r="I663" t="s">
        <v>551</v>
      </c>
      <c r="J663" t="s">
        <v>551</v>
      </c>
      <c r="K663" t="s">
        <v>551</v>
      </c>
      <c r="L663" t="s">
        <v>551</v>
      </c>
      <c r="M663" t="s">
        <v>551</v>
      </c>
      <c r="N663" t="s">
        <v>551</v>
      </c>
      <c r="O663" t="s">
        <v>551</v>
      </c>
      <c r="P663" t="s">
        <v>551</v>
      </c>
      <c r="Q663" t="s">
        <v>551</v>
      </c>
      <c r="R663" t="s">
        <v>551</v>
      </c>
      <c r="S663" t="s">
        <v>551</v>
      </c>
      <c r="T663" t="s">
        <v>551</v>
      </c>
      <c r="U663" t="s">
        <v>551</v>
      </c>
      <c r="V663" t="s">
        <v>551</v>
      </c>
      <c r="W663" t="s">
        <v>551</v>
      </c>
      <c r="X663" t="s">
        <v>551</v>
      </c>
      <c r="Y663" t="s">
        <v>551</v>
      </c>
      <c r="Z663" t="s">
        <v>551</v>
      </c>
      <c r="AA663" t="s">
        <v>551</v>
      </c>
      <c r="AB663" t="s">
        <v>551</v>
      </c>
      <c r="AC663" t="s">
        <v>561</v>
      </c>
      <c r="AD663" t="s">
        <v>560</v>
      </c>
      <c r="AE663">
        <v>25</v>
      </c>
      <c r="AF663">
        <v>12</v>
      </c>
      <c r="AG663">
        <v>3</v>
      </c>
      <c r="AH663" t="s">
        <v>492</v>
      </c>
      <c r="AJ663" t="s">
        <v>84</v>
      </c>
      <c r="AK663" t="s">
        <v>194</v>
      </c>
      <c r="AM663">
        <v>2634</v>
      </c>
      <c r="AN663">
        <v>495</v>
      </c>
    </row>
    <row r="664" spans="1:40" x14ac:dyDescent="0.25">
      <c r="A664" t="s">
        <v>551</v>
      </c>
      <c r="B664" t="s">
        <v>551</v>
      </c>
      <c r="C664" t="s">
        <v>551</v>
      </c>
      <c r="D664" t="s">
        <v>551</v>
      </c>
      <c r="E664" t="s">
        <v>551</v>
      </c>
      <c r="F664" t="s">
        <v>551</v>
      </c>
      <c r="G664" t="s">
        <v>551</v>
      </c>
      <c r="H664" t="s">
        <v>551</v>
      </c>
      <c r="I664" t="s">
        <v>551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561</v>
      </c>
      <c r="AD664" t="s">
        <v>560</v>
      </c>
      <c r="AE664">
        <v>25</v>
      </c>
      <c r="AF664">
        <v>13</v>
      </c>
      <c r="AH664" t="s">
        <v>494</v>
      </c>
      <c r="AJ664" t="s">
        <v>86</v>
      </c>
      <c r="AK664" t="s">
        <v>201</v>
      </c>
      <c r="AM664">
        <v>275</v>
      </c>
      <c r="AN664">
        <v>1568</v>
      </c>
    </row>
    <row r="665" spans="1:40" x14ac:dyDescent="0.25">
      <c r="A665" t="s">
        <v>551</v>
      </c>
      <c r="B665" t="s">
        <v>551</v>
      </c>
      <c r="C665" t="s">
        <v>551</v>
      </c>
      <c r="D665" t="s">
        <v>551</v>
      </c>
      <c r="E665" t="s">
        <v>551</v>
      </c>
      <c r="F665" t="s">
        <v>551</v>
      </c>
      <c r="G665" t="s">
        <v>551</v>
      </c>
      <c r="H665" t="s">
        <v>551</v>
      </c>
      <c r="I665" t="s">
        <v>551</v>
      </c>
      <c r="J665" t="s">
        <v>551</v>
      </c>
      <c r="K665" t="s">
        <v>551</v>
      </c>
      <c r="L665" t="s">
        <v>551</v>
      </c>
      <c r="M665" t="s">
        <v>551</v>
      </c>
      <c r="N665" t="s">
        <v>551</v>
      </c>
      <c r="O665" t="s">
        <v>551</v>
      </c>
      <c r="P665" t="s">
        <v>551</v>
      </c>
      <c r="Q665" t="s">
        <v>551</v>
      </c>
      <c r="R665" t="s">
        <v>551</v>
      </c>
      <c r="S665" t="s">
        <v>551</v>
      </c>
      <c r="T665" t="s">
        <v>551</v>
      </c>
      <c r="U665" t="s">
        <v>551</v>
      </c>
      <c r="V665" t="s">
        <v>551</v>
      </c>
      <c r="W665" t="s">
        <v>551</v>
      </c>
      <c r="X665" t="s">
        <v>551</v>
      </c>
      <c r="Y665" t="s">
        <v>551</v>
      </c>
      <c r="Z665" t="s">
        <v>551</v>
      </c>
      <c r="AA665" t="s">
        <v>551</v>
      </c>
      <c r="AB665" t="s">
        <v>551</v>
      </c>
      <c r="AC665" t="s">
        <v>561</v>
      </c>
      <c r="AD665" t="s">
        <v>560</v>
      </c>
      <c r="AE665">
        <v>25</v>
      </c>
      <c r="AF665">
        <v>14</v>
      </c>
      <c r="AG665">
        <v>3</v>
      </c>
      <c r="AH665" t="s">
        <v>492</v>
      </c>
      <c r="AJ665" t="s">
        <v>84</v>
      </c>
      <c r="AK665" t="s">
        <v>194</v>
      </c>
      <c r="AM665">
        <v>2727</v>
      </c>
      <c r="AN665">
        <v>657</v>
      </c>
    </row>
    <row r="666" spans="1:40" x14ac:dyDescent="0.25">
      <c r="A666" t="s">
        <v>551</v>
      </c>
      <c r="B666" t="s">
        <v>551</v>
      </c>
      <c r="C666" t="s">
        <v>551</v>
      </c>
      <c r="D666" t="s">
        <v>551</v>
      </c>
      <c r="E666" t="s">
        <v>551</v>
      </c>
      <c r="F666" t="s">
        <v>551</v>
      </c>
      <c r="G666" t="s">
        <v>551</v>
      </c>
      <c r="H666" t="s">
        <v>551</v>
      </c>
      <c r="I666" t="s">
        <v>551</v>
      </c>
      <c r="J666" t="s">
        <v>551</v>
      </c>
      <c r="K666" t="s">
        <v>551</v>
      </c>
      <c r="L666" t="s">
        <v>551</v>
      </c>
      <c r="M666" t="s">
        <v>551</v>
      </c>
      <c r="N666" t="s">
        <v>551</v>
      </c>
      <c r="O666" t="s">
        <v>551</v>
      </c>
      <c r="P666" t="s">
        <v>551</v>
      </c>
      <c r="Q666" t="s">
        <v>551</v>
      </c>
      <c r="R666" t="s">
        <v>551</v>
      </c>
      <c r="S666" t="s">
        <v>551</v>
      </c>
      <c r="T666" t="s">
        <v>551</v>
      </c>
      <c r="U666" t="s">
        <v>551</v>
      </c>
      <c r="V666" t="s">
        <v>551</v>
      </c>
      <c r="W666" t="s">
        <v>551</v>
      </c>
      <c r="X666" t="s">
        <v>551</v>
      </c>
      <c r="Y666" t="s">
        <v>551</v>
      </c>
      <c r="Z666" t="s">
        <v>551</v>
      </c>
      <c r="AA666" t="s">
        <v>551</v>
      </c>
      <c r="AB666" t="s">
        <v>551</v>
      </c>
      <c r="AC666" t="s">
        <v>561</v>
      </c>
      <c r="AD666" t="s">
        <v>560</v>
      </c>
      <c r="AE666">
        <v>25</v>
      </c>
      <c r="AF666">
        <v>15</v>
      </c>
      <c r="AG666">
        <v>3</v>
      </c>
      <c r="AH666" t="s">
        <v>492</v>
      </c>
      <c r="AJ666" t="s">
        <v>84</v>
      </c>
      <c r="AK666" t="s">
        <v>194</v>
      </c>
      <c r="AM666">
        <v>2429</v>
      </c>
      <c r="AN666">
        <v>963</v>
      </c>
    </row>
    <row r="667" spans="1:40" x14ac:dyDescent="0.25">
      <c r="A667" t="s">
        <v>551</v>
      </c>
      <c r="B667" t="s">
        <v>551</v>
      </c>
      <c r="C667" t="s">
        <v>551</v>
      </c>
      <c r="D667" t="s">
        <v>551</v>
      </c>
      <c r="E667" t="s">
        <v>551</v>
      </c>
      <c r="F667" t="s">
        <v>551</v>
      </c>
      <c r="G667" t="s">
        <v>551</v>
      </c>
      <c r="H667" t="s">
        <v>551</v>
      </c>
      <c r="I667" t="s">
        <v>551</v>
      </c>
      <c r="J667" t="s">
        <v>551</v>
      </c>
      <c r="K667" t="s">
        <v>551</v>
      </c>
      <c r="L667" t="s">
        <v>551</v>
      </c>
      <c r="M667" t="s">
        <v>551</v>
      </c>
      <c r="N667" t="s">
        <v>551</v>
      </c>
      <c r="O667" t="s">
        <v>551</v>
      </c>
      <c r="P667" t="s">
        <v>551</v>
      </c>
      <c r="Q667" t="s">
        <v>551</v>
      </c>
      <c r="R667" t="s">
        <v>551</v>
      </c>
      <c r="S667" t="s">
        <v>551</v>
      </c>
      <c r="T667" t="s">
        <v>551</v>
      </c>
      <c r="U667" t="s">
        <v>551</v>
      </c>
      <c r="V667" t="s">
        <v>551</v>
      </c>
      <c r="W667" t="s">
        <v>551</v>
      </c>
      <c r="X667" t="s">
        <v>551</v>
      </c>
      <c r="Y667" t="s">
        <v>551</v>
      </c>
      <c r="Z667" t="s">
        <v>551</v>
      </c>
      <c r="AA667" t="s">
        <v>551</v>
      </c>
      <c r="AB667" t="s">
        <v>551</v>
      </c>
      <c r="AC667" t="s">
        <v>561</v>
      </c>
      <c r="AD667" t="s">
        <v>560</v>
      </c>
      <c r="AE667">
        <v>25</v>
      </c>
      <c r="AF667">
        <v>16</v>
      </c>
      <c r="AG667">
        <v>3</v>
      </c>
      <c r="AH667" t="s">
        <v>492</v>
      </c>
      <c r="AJ667" t="s">
        <v>84</v>
      </c>
      <c r="AK667" t="s">
        <v>194</v>
      </c>
      <c r="AM667">
        <v>1947</v>
      </c>
      <c r="AN667">
        <v>752</v>
      </c>
    </row>
    <row r="668" spans="1:40" x14ac:dyDescent="0.25">
      <c r="A668" t="s">
        <v>551</v>
      </c>
      <c r="B668" t="s">
        <v>551</v>
      </c>
      <c r="C668" t="s">
        <v>551</v>
      </c>
      <c r="D668" t="s">
        <v>551</v>
      </c>
      <c r="E668" t="s">
        <v>551</v>
      </c>
      <c r="F668" t="s">
        <v>551</v>
      </c>
      <c r="G668" t="s">
        <v>551</v>
      </c>
      <c r="H668" t="s">
        <v>551</v>
      </c>
      <c r="I668" t="s">
        <v>551</v>
      </c>
      <c r="J668" t="s">
        <v>551</v>
      </c>
      <c r="K668" t="s">
        <v>551</v>
      </c>
      <c r="L668" t="s">
        <v>551</v>
      </c>
      <c r="M668" t="s">
        <v>551</v>
      </c>
      <c r="N668" t="s">
        <v>551</v>
      </c>
      <c r="O668" t="s">
        <v>551</v>
      </c>
      <c r="P668" t="s">
        <v>551</v>
      </c>
      <c r="Q668" t="s">
        <v>551</v>
      </c>
      <c r="R668" t="s">
        <v>551</v>
      </c>
      <c r="S668" t="s">
        <v>551</v>
      </c>
      <c r="T668" t="s">
        <v>551</v>
      </c>
      <c r="U668" t="s">
        <v>551</v>
      </c>
      <c r="V668" t="s">
        <v>551</v>
      </c>
      <c r="W668" t="s">
        <v>551</v>
      </c>
      <c r="X668" t="s">
        <v>551</v>
      </c>
      <c r="Y668" t="s">
        <v>551</v>
      </c>
      <c r="Z668" t="s">
        <v>551</v>
      </c>
      <c r="AA668" t="s">
        <v>551</v>
      </c>
      <c r="AB668" t="s">
        <v>551</v>
      </c>
      <c r="AC668" t="s">
        <v>561</v>
      </c>
      <c r="AD668" t="s">
        <v>560</v>
      </c>
      <c r="AE668">
        <v>25</v>
      </c>
      <c r="AF668">
        <v>17</v>
      </c>
      <c r="AG668">
        <v>3</v>
      </c>
      <c r="AH668" t="s">
        <v>492</v>
      </c>
      <c r="AJ668" t="s">
        <v>84</v>
      </c>
      <c r="AK668" t="s">
        <v>194</v>
      </c>
      <c r="AM668">
        <v>3606</v>
      </c>
      <c r="AN668">
        <v>2106</v>
      </c>
    </row>
    <row r="669" spans="1:40" x14ac:dyDescent="0.25">
      <c r="A669" t="s">
        <v>551</v>
      </c>
      <c r="B669" t="s">
        <v>551</v>
      </c>
      <c r="C669" t="s">
        <v>551</v>
      </c>
      <c r="D669" t="s">
        <v>551</v>
      </c>
      <c r="E669" t="s">
        <v>551</v>
      </c>
      <c r="F669" t="s">
        <v>551</v>
      </c>
      <c r="G669" t="s">
        <v>551</v>
      </c>
      <c r="H669" t="s">
        <v>551</v>
      </c>
      <c r="I669" t="s">
        <v>551</v>
      </c>
      <c r="J669" t="s">
        <v>551</v>
      </c>
      <c r="K669" t="s">
        <v>551</v>
      </c>
      <c r="L669" t="s">
        <v>551</v>
      </c>
      <c r="M669" t="s">
        <v>551</v>
      </c>
      <c r="N669" t="s">
        <v>551</v>
      </c>
      <c r="O669" t="s">
        <v>551</v>
      </c>
      <c r="P669" t="s">
        <v>551</v>
      </c>
      <c r="Q669" t="s">
        <v>551</v>
      </c>
      <c r="R669" t="s">
        <v>551</v>
      </c>
      <c r="S669" t="s">
        <v>551</v>
      </c>
      <c r="T669" t="s">
        <v>551</v>
      </c>
      <c r="U669" t="s">
        <v>551</v>
      </c>
      <c r="V669" t="s">
        <v>551</v>
      </c>
      <c r="W669" t="s">
        <v>551</v>
      </c>
      <c r="X669" t="s">
        <v>551</v>
      </c>
      <c r="Y669" t="s">
        <v>551</v>
      </c>
      <c r="Z669" t="s">
        <v>551</v>
      </c>
      <c r="AA669" t="s">
        <v>551</v>
      </c>
      <c r="AB669" t="s">
        <v>551</v>
      </c>
      <c r="AC669" t="s">
        <v>561</v>
      </c>
      <c r="AD669" t="s">
        <v>560</v>
      </c>
      <c r="AE669">
        <v>25</v>
      </c>
      <c r="AF669">
        <v>18</v>
      </c>
      <c r="AG669">
        <v>3</v>
      </c>
      <c r="AH669" t="s">
        <v>492</v>
      </c>
      <c r="AJ669" t="s">
        <v>84</v>
      </c>
      <c r="AK669" t="s">
        <v>194</v>
      </c>
      <c r="AM669">
        <v>2609</v>
      </c>
      <c r="AN669">
        <v>2469</v>
      </c>
    </row>
    <row r="670" spans="1:40" x14ac:dyDescent="0.25">
      <c r="A670" t="s">
        <v>551</v>
      </c>
      <c r="B670" t="s">
        <v>551</v>
      </c>
      <c r="C670" t="s">
        <v>551</v>
      </c>
      <c r="D670" t="s">
        <v>551</v>
      </c>
      <c r="E670" t="s">
        <v>551</v>
      </c>
      <c r="F670" t="s">
        <v>551</v>
      </c>
      <c r="G670" t="s">
        <v>551</v>
      </c>
      <c r="H670" t="s">
        <v>551</v>
      </c>
      <c r="I670" t="s">
        <v>551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561</v>
      </c>
      <c r="AD670" t="s">
        <v>560</v>
      </c>
      <c r="AE670">
        <v>25</v>
      </c>
      <c r="AF670">
        <v>19</v>
      </c>
      <c r="AH670" t="s">
        <v>494</v>
      </c>
      <c r="AJ670" t="s">
        <v>86</v>
      </c>
      <c r="AK670" t="s">
        <v>201</v>
      </c>
      <c r="AM670">
        <v>2034</v>
      </c>
      <c r="AN670">
        <v>2136</v>
      </c>
    </row>
    <row r="671" spans="1:40" x14ac:dyDescent="0.25">
      <c r="A671" t="s">
        <v>551</v>
      </c>
      <c r="B671" t="s">
        <v>551</v>
      </c>
      <c r="C671" t="s">
        <v>551</v>
      </c>
      <c r="D671" t="s">
        <v>551</v>
      </c>
      <c r="E671" t="s">
        <v>551</v>
      </c>
      <c r="F671" t="s">
        <v>551</v>
      </c>
      <c r="G671" t="s">
        <v>551</v>
      </c>
      <c r="H671" t="s">
        <v>551</v>
      </c>
      <c r="I671" t="s">
        <v>551</v>
      </c>
      <c r="J671" t="s">
        <v>551</v>
      </c>
      <c r="K671" t="s">
        <v>551</v>
      </c>
      <c r="L671" t="s">
        <v>551</v>
      </c>
      <c r="M671" t="s">
        <v>551</v>
      </c>
      <c r="N671" t="s">
        <v>551</v>
      </c>
      <c r="O671" t="s">
        <v>551</v>
      </c>
      <c r="P671" t="s">
        <v>551</v>
      </c>
      <c r="Q671" t="s">
        <v>551</v>
      </c>
      <c r="R671" t="s">
        <v>551</v>
      </c>
      <c r="S671" t="s">
        <v>551</v>
      </c>
      <c r="T671" t="s">
        <v>551</v>
      </c>
      <c r="U671" t="s">
        <v>551</v>
      </c>
      <c r="V671" t="s">
        <v>551</v>
      </c>
      <c r="W671" t="s">
        <v>551</v>
      </c>
      <c r="X671" t="s">
        <v>551</v>
      </c>
      <c r="Y671" t="s">
        <v>551</v>
      </c>
      <c r="Z671" t="s">
        <v>551</v>
      </c>
      <c r="AA671" t="s">
        <v>551</v>
      </c>
      <c r="AB671" t="s">
        <v>551</v>
      </c>
      <c r="AC671" t="s">
        <v>561</v>
      </c>
      <c r="AD671" t="s">
        <v>560</v>
      </c>
      <c r="AE671">
        <v>25</v>
      </c>
      <c r="AF671">
        <v>20</v>
      </c>
      <c r="AG671">
        <v>3</v>
      </c>
      <c r="AH671" t="s">
        <v>492</v>
      </c>
      <c r="AJ671" t="s">
        <v>84</v>
      </c>
      <c r="AK671" t="s">
        <v>194</v>
      </c>
      <c r="AM671">
        <v>1442</v>
      </c>
      <c r="AN671">
        <v>1218</v>
      </c>
    </row>
    <row r="672" spans="1:40" x14ac:dyDescent="0.25">
      <c r="A672" t="s">
        <v>551</v>
      </c>
      <c r="B672" t="s">
        <v>551</v>
      </c>
      <c r="C672" t="s">
        <v>551</v>
      </c>
      <c r="D672" t="s">
        <v>551</v>
      </c>
      <c r="E672" t="s">
        <v>551</v>
      </c>
      <c r="F672" t="s">
        <v>551</v>
      </c>
      <c r="G672" t="s">
        <v>551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561</v>
      </c>
      <c r="AD672" t="s">
        <v>560</v>
      </c>
      <c r="AE672">
        <v>25</v>
      </c>
      <c r="AF672">
        <v>21</v>
      </c>
      <c r="AG672">
        <v>3</v>
      </c>
      <c r="AH672" t="s">
        <v>492</v>
      </c>
      <c r="AJ672" t="s">
        <v>84</v>
      </c>
      <c r="AK672" t="s">
        <v>194</v>
      </c>
      <c r="AM672">
        <v>1131</v>
      </c>
      <c r="AN672">
        <v>2186</v>
      </c>
    </row>
    <row r="673" spans="1:40" x14ac:dyDescent="0.25">
      <c r="A673" t="s">
        <v>551</v>
      </c>
      <c r="B673" t="s">
        <v>551</v>
      </c>
      <c r="C673" t="s">
        <v>551</v>
      </c>
      <c r="D673" t="s">
        <v>551</v>
      </c>
      <c r="E673" t="s">
        <v>551</v>
      </c>
      <c r="F673" t="s">
        <v>551</v>
      </c>
      <c r="G673" t="s">
        <v>551</v>
      </c>
      <c r="H673" t="s">
        <v>551</v>
      </c>
      <c r="I673" t="s">
        <v>551</v>
      </c>
      <c r="J673" t="s">
        <v>551</v>
      </c>
      <c r="K673" t="s">
        <v>551</v>
      </c>
      <c r="L673" t="s">
        <v>551</v>
      </c>
      <c r="M673" t="s">
        <v>551</v>
      </c>
      <c r="N673" t="s">
        <v>551</v>
      </c>
      <c r="O673" t="s">
        <v>551</v>
      </c>
      <c r="P673" t="s">
        <v>551</v>
      </c>
      <c r="Q673" t="s">
        <v>551</v>
      </c>
      <c r="R673" t="s">
        <v>551</v>
      </c>
      <c r="S673" t="s">
        <v>551</v>
      </c>
      <c r="T673" t="s">
        <v>551</v>
      </c>
      <c r="U673" t="s">
        <v>551</v>
      </c>
      <c r="V673" t="s">
        <v>551</v>
      </c>
      <c r="W673" t="s">
        <v>551</v>
      </c>
      <c r="X673" t="s">
        <v>551</v>
      </c>
      <c r="Y673" t="s">
        <v>551</v>
      </c>
      <c r="Z673" t="s">
        <v>551</v>
      </c>
      <c r="AA673" t="s">
        <v>551</v>
      </c>
      <c r="AB673" t="s">
        <v>551</v>
      </c>
      <c r="AC673" t="s">
        <v>561</v>
      </c>
      <c r="AD673" t="s">
        <v>560</v>
      </c>
      <c r="AE673">
        <v>25</v>
      </c>
      <c r="AF673">
        <v>22</v>
      </c>
      <c r="AG673">
        <v>3</v>
      </c>
      <c r="AH673" t="s">
        <v>492</v>
      </c>
      <c r="AJ673" t="s">
        <v>84</v>
      </c>
      <c r="AK673" t="s">
        <v>194</v>
      </c>
      <c r="AM673">
        <v>2027</v>
      </c>
      <c r="AN673">
        <v>1657</v>
      </c>
    </row>
    <row r="674" spans="1:40" x14ac:dyDescent="0.25">
      <c r="A674" t="s">
        <v>551</v>
      </c>
      <c r="B674" t="s">
        <v>551</v>
      </c>
      <c r="C674" t="s">
        <v>551</v>
      </c>
      <c r="D674" t="s">
        <v>551</v>
      </c>
      <c r="E674" t="s">
        <v>551</v>
      </c>
      <c r="F674" t="s">
        <v>551</v>
      </c>
      <c r="G674" t="s">
        <v>551</v>
      </c>
      <c r="H674" t="s">
        <v>551</v>
      </c>
      <c r="I674" t="s">
        <v>551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561</v>
      </c>
      <c r="AD674" t="s">
        <v>560</v>
      </c>
      <c r="AE674">
        <v>25</v>
      </c>
      <c r="AF674">
        <v>23</v>
      </c>
      <c r="AG674">
        <v>3</v>
      </c>
      <c r="AH674" t="s">
        <v>492</v>
      </c>
      <c r="AJ674" t="s">
        <v>84</v>
      </c>
      <c r="AK674" t="s">
        <v>194</v>
      </c>
      <c r="AM674">
        <v>562</v>
      </c>
      <c r="AN674">
        <v>1143</v>
      </c>
    </row>
    <row r="675" spans="1:40" x14ac:dyDescent="0.25">
      <c r="A675" t="s">
        <v>551</v>
      </c>
      <c r="B675" t="s">
        <v>551</v>
      </c>
      <c r="C675" t="s">
        <v>551</v>
      </c>
      <c r="D675" t="s">
        <v>551</v>
      </c>
      <c r="E675" t="s">
        <v>551</v>
      </c>
      <c r="F675" t="s">
        <v>551</v>
      </c>
      <c r="G675" t="s">
        <v>551</v>
      </c>
      <c r="H675" t="s">
        <v>551</v>
      </c>
      <c r="I675" t="s">
        <v>551</v>
      </c>
      <c r="J675" t="s">
        <v>551</v>
      </c>
      <c r="K675" t="s">
        <v>551</v>
      </c>
      <c r="L675" t="s">
        <v>551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561</v>
      </c>
      <c r="AD675" t="s">
        <v>560</v>
      </c>
      <c r="AE675">
        <v>25</v>
      </c>
      <c r="AF675">
        <v>24</v>
      </c>
      <c r="AG675">
        <v>3</v>
      </c>
      <c r="AH675" t="s">
        <v>492</v>
      </c>
      <c r="AJ675" t="s">
        <v>84</v>
      </c>
      <c r="AK675" t="s">
        <v>194</v>
      </c>
      <c r="AM675">
        <v>402</v>
      </c>
      <c r="AN675">
        <v>1445</v>
      </c>
    </row>
    <row r="676" spans="1:40" x14ac:dyDescent="0.25">
      <c r="A676" t="s">
        <v>551</v>
      </c>
      <c r="B676" t="s">
        <v>551</v>
      </c>
      <c r="C676" t="s">
        <v>551</v>
      </c>
      <c r="D676" t="s">
        <v>551</v>
      </c>
      <c r="E676" t="s">
        <v>551</v>
      </c>
      <c r="F676" t="s">
        <v>551</v>
      </c>
      <c r="G676" t="s">
        <v>551</v>
      </c>
      <c r="H676" t="s">
        <v>551</v>
      </c>
      <c r="I676" t="s">
        <v>551</v>
      </c>
      <c r="J676" t="s">
        <v>551</v>
      </c>
      <c r="K676" t="s">
        <v>551</v>
      </c>
      <c r="L676" t="s">
        <v>551</v>
      </c>
      <c r="M676" t="s">
        <v>551</v>
      </c>
      <c r="N676" t="s">
        <v>551</v>
      </c>
      <c r="O676" t="s">
        <v>551</v>
      </c>
      <c r="P676" t="s">
        <v>551</v>
      </c>
      <c r="Q676" t="s">
        <v>551</v>
      </c>
      <c r="R676" t="s">
        <v>551</v>
      </c>
      <c r="S676" t="s">
        <v>551</v>
      </c>
      <c r="T676" t="s">
        <v>551</v>
      </c>
      <c r="U676" t="s">
        <v>551</v>
      </c>
      <c r="V676" t="s">
        <v>551</v>
      </c>
      <c r="W676" t="s">
        <v>551</v>
      </c>
      <c r="X676" t="s">
        <v>551</v>
      </c>
      <c r="Y676" t="s">
        <v>551</v>
      </c>
      <c r="Z676" t="s">
        <v>551</v>
      </c>
      <c r="AA676" t="s">
        <v>551</v>
      </c>
      <c r="AB676" t="s">
        <v>551</v>
      </c>
      <c r="AC676" t="s">
        <v>561</v>
      </c>
      <c r="AD676" t="s">
        <v>560</v>
      </c>
      <c r="AE676">
        <v>25</v>
      </c>
      <c r="AF676">
        <v>25</v>
      </c>
      <c r="AG676">
        <v>3</v>
      </c>
      <c r="AH676" t="s">
        <v>492</v>
      </c>
      <c r="AJ676" t="s">
        <v>84</v>
      </c>
      <c r="AK676" t="s">
        <v>194</v>
      </c>
      <c r="AM676">
        <v>544</v>
      </c>
      <c r="AN676">
        <v>1273</v>
      </c>
    </row>
    <row r="677" spans="1:40" x14ac:dyDescent="0.25">
      <c r="A677" t="s">
        <v>551</v>
      </c>
      <c r="B677" t="s">
        <v>551</v>
      </c>
      <c r="C677" t="s">
        <v>551</v>
      </c>
      <c r="D677" t="s">
        <v>551</v>
      </c>
      <c r="E677" t="s">
        <v>551</v>
      </c>
      <c r="F677" t="s">
        <v>551</v>
      </c>
      <c r="G677" t="s">
        <v>551</v>
      </c>
      <c r="H677" t="s">
        <v>551</v>
      </c>
      <c r="I677" t="s">
        <v>551</v>
      </c>
      <c r="J677" t="s">
        <v>551</v>
      </c>
      <c r="K677" t="s">
        <v>551</v>
      </c>
      <c r="L677" t="s">
        <v>551</v>
      </c>
      <c r="M677" t="s">
        <v>551</v>
      </c>
      <c r="N677" t="s">
        <v>551</v>
      </c>
      <c r="O677" t="s">
        <v>551</v>
      </c>
      <c r="P677" t="s">
        <v>551</v>
      </c>
      <c r="Q677" t="s">
        <v>551</v>
      </c>
      <c r="R677" t="s">
        <v>551</v>
      </c>
      <c r="S677" t="s">
        <v>551</v>
      </c>
      <c r="T677" t="s">
        <v>551</v>
      </c>
      <c r="U677" t="s">
        <v>551</v>
      </c>
      <c r="V677" t="s">
        <v>551</v>
      </c>
      <c r="W677" t="s">
        <v>551</v>
      </c>
      <c r="X677" t="s">
        <v>551</v>
      </c>
      <c r="Y677" t="s">
        <v>551</v>
      </c>
      <c r="Z677" t="s">
        <v>551</v>
      </c>
      <c r="AA677" t="s">
        <v>551</v>
      </c>
      <c r="AB677" t="s">
        <v>551</v>
      </c>
      <c r="AC677" t="s">
        <v>563</v>
      </c>
      <c r="AD677" t="s">
        <v>562</v>
      </c>
      <c r="AE677">
        <v>25</v>
      </c>
      <c r="AF677">
        <v>1</v>
      </c>
      <c r="AG677">
        <v>3</v>
      </c>
      <c r="AH677" t="s">
        <v>492</v>
      </c>
      <c r="AJ677" t="s">
        <v>84</v>
      </c>
      <c r="AK677" t="s">
        <v>194</v>
      </c>
      <c r="AM677">
        <v>3838</v>
      </c>
      <c r="AN677">
        <v>1144</v>
      </c>
    </row>
    <row r="678" spans="1:40" x14ac:dyDescent="0.25">
      <c r="A678" t="s">
        <v>551</v>
      </c>
      <c r="B678" t="s">
        <v>551</v>
      </c>
      <c r="C678" t="s">
        <v>551</v>
      </c>
      <c r="D678" t="s">
        <v>551</v>
      </c>
      <c r="E678" t="s">
        <v>551</v>
      </c>
      <c r="F678" t="s">
        <v>551</v>
      </c>
      <c r="G678" t="s">
        <v>551</v>
      </c>
      <c r="H678" t="s">
        <v>551</v>
      </c>
      <c r="I678" t="s">
        <v>551</v>
      </c>
      <c r="J678" t="s">
        <v>551</v>
      </c>
      <c r="K678" t="s">
        <v>551</v>
      </c>
      <c r="L678" t="s">
        <v>551</v>
      </c>
      <c r="M678" t="s">
        <v>551</v>
      </c>
      <c r="N678" t="s">
        <v>551</v>
      </c>
      <c r="O678" t="s">
        <v>551</v>
      </c>
      <c r="P678" t="s">
        <v>551</v>
      </c>
      <c r="Q678" t="s">
        <v>551</v>
      </c>
      <c r="R678" t="s">
        <v>551</v>
      </c>
      <c r="S678" t="s">
        <v>551</v>
      </c>
      <c r="T678" t="s">
        <v>551</v>
      </c>
      <c r="U678" t="s">
        <v>551</v>
      </c>
      <c r="V678" t="s">
        <v>551</v>
      </c>
      <c r="W678" t="s">
        <v>551</v>
      </c>
      <c r="X678" t="s">
        <v>551</v>
      </c>
      <c r="Y678" t="s">
        <v>551</v>
      </c>
      <c r="Z678" t="s">
        <v>551</v>
      </c>
      <c r="AA678" t="s">
        <v>551</v>
      </c>
      <c r="AB678" t="s">
        <v>551</v>
      </c>
      <c r="AC678" t="s">
        <v>563</v>
      </c>
      <c r="AD678" t="s">
        <v>562</v>
      </c>
      <c r="AE678">
        <v>25</v>
      </c>
      <c r="AF678">
        <v>2</v>
      </c>
      <c r="AH678" t="s">
        <v>511</v>
      </c>
      <c r="AJ678" t="s">
        <v>101</v>
      </c>
      <c r="AK678" t="s">
        <v>198</v>
      </c>
      <c r="AM678">
        <v>1957</v>
      </c>
      <c r="AN678">
        <v>2024</v>
      </c>
    </row>
    <row r="679" spans="1:40" x14ac:dyDescent="0.25">
      <c r="A679" t="s">
        <v>551</v>
      </c>
      <c r="B679" t="s">
        <v>551</v>
      </c>
      <c r="C679" t="s">
        <v>551</v>
      </c>
      <c r="D679" t="s">
        <v>551</v>
      </c>
      <c r="E679" t="s">
        <v>551</v>
      </c>
      <c r="F679" t="s">
        <v>551</v>
      </c>
      <c r="G679" t="s">
        <v>551</v>
      </c>
      <c r="H679" t="s">
        <v>551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563</v>
      </c>
      <c r="AD679" t="s">
        <v>562</v>
      </c>
      <c r="AE679">
        <v>25</v>
      </c>
      <c r="AF679">
        <v>3</v>
      </c>
      <c r="AH679" t="s">
        <v>494</v>
      </c>
      <c r="AJ679" t="s">
        <v>86</v>
      </c>
      <c r="AK679" t="s">
        <v>201</v>
      </c>
      <c r="AM679">
        <v>2956</v>
      </c>
      <c r="AN679">
        <v>2865</v>
      </c>
    </row>
    <row r="680" spans="1:40" x14ac:dyDescent="0.25">
      <c r="A680" t="s">
        <v>551</v>
      </c>
      <c r="B680" t="s">
        <v>551</v>
      </c>
      <c r="C680" t="s">
        <v>551</v>
      </c>
      <c r="D680" t="s">
        <v>551</v>
      </c>
      <c r="E680" t="s">
        <v>551</v>
      </c>
      <c r="F680" t="s">
        <v>551</v>
      </c>
      <c r="G680" t="s">
        <v>551</v>
      </c>
      <c r="H680" t="s">
        <v>551</v>
      </c>
      <c r="I680" t="s">
        <v>551</v>
      </c>
      <c r="J680" t="s">
        <v>551</v>
      </c>
      <c r="K680" t="s">
        <v>551</v>
      </c>
      <c r="L680" t="s">
        <v>551</v>
      </c>
      <c r="M680" t="s">
        <v>551</v>
      </c>
      <c r="N680" t="s">
        <v>551</v>
      </c>
      <c r="O680" t="s">
        <v>551</v>
      </c>
      <c r="P680" t="s">
        <v>551</v>
      </c>
      <c r="Q680" t="s">
        <v>551</v>
      </c>
      <c r="R680" t="s">
        <v>551</v>
      </c>
      <c r="S680" t="s">
        <v>551</v>
      </c>
      <c r="T680" t="s">
        <v>551</v>
      </c>
      <c r="U680" t="s">
        <v>551</v>
      </c>
      <c r="V680" t="s">
        <v>551</v>
      </c>
      <c r="W680" t="s">
        <v>551</v>
      </c>
      <c r="X680" t="s">
        <v>551</v>
      </c>
      <c r="Y680" t="s">
        <v>551</v>
      </c>
      <c r="Z680" t="s">
        <v>551</v>
      </c>
      <c r="AA680" t="s">
        <v>551</v>
      </c>
      <c r="AB680" t="s">
        <v>551</v>
      </c>
      <c r="AC680" t="s">
        <v>563</v>
      </c>
      <c r="AD680" t="s">
        <v>562</v>
      </c>
      <c r="AE680">
        <v>25</v>
      </c>
      <c r="AF680">
        <v>4</v>
      </c>
      <c r="AH680" t="s">
        <v>494</v>
      </c>
      <c r="AJ680" t="s">
        <v>86</v>
      </c>
      <c r="AK680" t="s">
        <v>201</v>
      </c>
      <c r="AM680">
        <v>206</v>
      </c>
      <c r="AN680">
        <v>1907</v>
      </c>
    </row>
    <row r="681" spans="1:40" x14ac:dyDescent="0.25">
      <c r="A681" t="s">
        <v>551</v>
      </c>
      <c r="B681" t="s">
        <v>551</v>
      </c>
      <c r="C681" t="s">
        <v>551</v>
      </c>
      <c r="D681" t="s">
        <v>551</v>
      </c>
      <c r="E681" t="s">
        <v>551</v>
      </c>
      <c r="F681" t="s">
        <v>551</v>
      </c>
      <c r="G681" t="s">
        <v>551</v>
      </c>
      <c r="H681" t="s">
        <v>551</v>
      </c>
      <c r="I681" t="s">
        <v>551</v>
      </c>
      <c r="J681" t="s">
        <v>551</v>
      </c>
      <c r="K681" t="s">
        <v>551</v>
      </c>
      <c r="L681" t="s">
        <v>551</v>
      </c>
      <c r="M681" t="s">
        <v>551</v>
      </c>
      <c r="N681" t="s">
        <v>551</v>
      </c>
      <c r="O681" t="s">
        <v>551</v>
      </c>
      <c r="P681" t="s">
        <v>551</v>
      </c>
      <c r="Q681" t="s">
        <v>551</v>
      </c>
      <c r="R681" t="s">
        <v>551</v>
      </c>
      <c r="S681" t="s">
        <v>551</v>
      </c>
      <c r="T681" t="s">
        <v>551</v>
      </c>
      <c r="U681" t="s">
        <v>551</v>
      </c>
      <c r="V681" t="s">
        <v>551</v>
      </c>
      <c r="W681" t="s">
        <v>551</v>
      </c>
      <c r="X681" t="s">
        <v>551</v>
      </c>
      <c r="Y681" t="s">
        <v>551</v>
      </c>
      <c r="Z681" t="s">
        <v>551</v>
      </c>
      <c r="AA681" t="s">
        <v>551</v>
      </c>
      <c r="AB681" t="s">
        <v>551</v>
      </c>
      <c r="AC681" t="s">
        <v>563</v>
      </c>
      <c r="AD681" t="s">
        <v>562</v>
      </c>
      <c r="AE681">
        <v>25</v>
      </c>
      <c r="AF681">
        <v>5</v>
      </c>
      <c r="AH681" t="s">
        <v>498</v>
      </c>
      <c r="AJ681" t="s">
        <v>91</v>
      </c>
      <c r="AK681" t="s">
        <v>203</v>
      </c>
      <c r="AM681">
        <v>2340</v>
      </c>
      <c r="AN681">
        <v>2485</v>
      </c>
    </row>
    <row r="682" spans="1:40" x14ac:dyDescent="0.25">
      <c r="A682" t="s">
        <v>551</v>
      </c>
      <c r="B682" t="s">
        <v>551</v>
      </c>
      <c r="C682" t="s">
        <v>551</v>
      </c>
      <c r="D682" t="s">
        <v>551</v>
      </c>
      <c r="E682" t="s">
        <v>551</v>
      </c>
      <c r="F682" t="s">
        <v>551</v>
      </c>
      <c r="G682" t="s">
        <v>551</v>
      </c>
      <c r="H682" t="s">
        <v>551</v>
      </c>
      <c r="I682" t="s">
        <v>551</v>
      </c>
      <c r="J682" t="s">
        <v>551</v>
      </c>
      <c r="K682" t="s">
        <v>551</v>
      </c>
      <c r="L682" t="s">
        <v>551</v>
      </c>
      <c r="M682" t="s">
        <v>551</v>
      </c>
      <c r="N682" t="s">
        <v>551</v>
      </c>
      <c r="O682" t="s">
        <v>551</v>
      </c>
      <c r="P682" t="s">
        <v>551</v>
      </c>
      <c r="Q682" t="s">
        <v>551</v>
      </c>
      <c r="R682" t="s">
        <v>551</v>
      </c>
      <c r="S682" t="s">
        <v>551</v>
      </c>
      <c r="T682" t="s">
        <v>551</v>
      </c>
      <c r="U682" t="s">
        <v>551</v>
      </c>
      <c r="V682" t="s">
        <v>551</v>
      </c>
      <c r="W682" t="s">
        <v>551</v>
      </c>
      <c r="X682" t="s">
        <v>551</v>
      </c>
      <c r="Y682" t="s">
        <v>551</v>
      </c>
      <c r="Z682" t="s">
        <v>551</v>
      </c>
      <c r="AA682" t="s">
        <v>551</v>
      </c>
      <c r="AB682" t="s">
        <v>551</v>
      </c>
      <c r="AC682" t="s">
        <v>563</v>
      </c>
      <c r="AD682" t="s">
        <v>562</v>
      </c>
      <c r="AE682">
        <v>25</v>
      </c>
      <c r="AF682">
        <v>6</v>
      </c>
      <c r="AH682" t="s">
        <v>494</v>
      </c>
      <c r="AJ682" t="s">
        <v>86</v>
      </c>
      <c r="AK682" t="s">
        <v>201</v>
      </c>
      <c r="AM682">
        <v>3357</v>
      </c>
      <c r="AN682">
        <v>780</v>
      </c>
    </row>
    <row r="683" spans="1:40" x14ac:dyDescent="0.25">
      <c r="A683" t="s">
        <v>551</v>
      </c>
      <c r="B683" t="s">
        <v>551</v>
      </c>
      <c r="C683" t="s">
        <v>551</v>
      </c>
      <c r="D683" t="s">
        <v>551</v>
      </c>
      <c r="E683" t="s">
        <v>551</v>
      </c>
      <c r="F683" t="s">
        <v>551</v>
      </c>
      <c r="G683" t="s">
        <v>551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563</v>
      </c>
      <c r="AD683" t="s">
        <v>562</v>
      </c>
      <c r="AE683">
        <v>25</v>
      </c>
      <c r="AF683">
        <v>7</v>
      </c>
      <c r="AH683" t="s">
        <v>494</v>
      </c>
      <c r="AJ683" t="s">
        <v>86</v>
      </c>
      <c r="AK683" t="s">
        <v>201</v>
      </c>
      <c r="AM683">
        <v>50</v>
      </c>
      <c r="AN683">
        <v>672</v>
      </c>
    </row>
    <row r="684" spans="1:40" x14ac:dyDescent="0.25">
      <c r="A684" t="s">
        <v>551</v>
      </c>
      <c r="B684" t="s">
        <v>551</v>
      </c>
      <c r="C684" t="s">
        <v>551</v>
      </c>
      <c r="D684" t="s">
        <v>551</v>
      </c>
      <c r="E684" t="s">
        <v>551</v>
      </c>
      <c r="F684" t="s">
        <v>551</v>
      </c>
      <c r="G684" t="s">
        <v>551</v>
      </c>
      <c r="H684" t="s">
        <v>551</v>
      </c>
      <c r="I684" t="s">
        <v>551</v>
      </c>
      <c r="J684" t="s">
        <v>551</v>
      </c>
      <c r="K684" t="s">
        <v>551</v>
      </c>
      <c r="L684" t="s">
        <v>551</v>
      </c>
      <c r="M684" t="s">
        <v>551</v>
      </c>
      <c r="N684" t="s">
        <v>551</v>
      </c>
      <c r="O684" t="s">
        <v>551</v>
      </c>
      <c r="P684" t="s">
        <v>551</v>
      </c>
      <c r="Q684" t="s">
        <v>551</v>
      </c>
      <c r="R684" t="s">
        <v>551</v>
      </c>
      <c r="S684" t="s">
        <v>551</v>
      </c>
      <c r="T684" t="s">
        <v>551</v>
      </c>
      <c r="U684" t="s">
        <v>551</v>
      </c>
      <c r="V684" t="s">
        <v>551</v>
      </c>
      <c r="W684" t="s">
        <v>551</v>
      </c>
      <c r="X684" t="s">
        <v>551</v>
      </c>
      <c r="Y684" t="s">
        <v>551</v>
      </c>
      <c r="Z684" t="s">
        <v>551</v>
      </c>
      <c r="AA684" t="s">
        <v>551</v>
      </c>
      <c r="AB684" t="s">
        <v>551</v>
      </c>
      <c r="AC684" t="s">
        <v>563</v>
      </c>
      <c r="AD684" t="s">
        <v>562</v>
      </c>
      <c r="AE684">
        <v>25</v>
      </c>
      <c r="AF684">
        <v>8</v>
      </c>
      <c r="AG684">
        <v>3</v>
      </c>
      <c r="AH684" t="s">
        <v>492</v>
      </c>
      <c r="AJ684" t="s">
        <v>84</v>
      </c>
      <c r="AK684" t="s">
        <v>194</v>
      </c>
      <c r="AM684">
        <v>1556</v>
      </c>
      <c r="AN684">
        <v>2742</v>
      </c>
    </row>
    <row r="685" spans="1:40" x14ac:dyDescent="0.25">
      <c r="A685" t="s">
        <v>551</v>
      </c>
      <c r="B685" t="s">
        <v>551</v>
      </c>
      <c r="C685" t="s">
        <v>551</v>
      </c>
      <c r="D685" t="s">
        <v>551</v>
      </c>
      <c r="E685" t="s">
        <v>551</v>
      </c>
      <c r="F685" t="s">
        <v>551</v>
      </c>
      <c r="G685" t="s">
        <v>551</v>
      </c>
      <c r="H685" t="s">
        <v>551</v>
      </c>
      <c r="I685" t="s">
        <v>551</v>
      </c>
      <c r="J685" t="s">
        <v>551</v>
      </c>
      <c r="K685" t="s">
        <v>551</v>
      </c>
      <c r="L685" t="s">
        <v>551</v>
      </c>
      <c r="M685" t="s">
        <v>551</v>
      </c>
      <c r="N685" t="s">
        <v>551</v>
      </c>
      <c r="O685" t="s">
        <v>551</v>
      </c>
      <c r="P685" t="s">
        <v>551</v>
      </c>
      <c r="Q685" t="s">
        <v>551</v>
      </c>
      <c r="R685" t="s">
        <v>551</v>
      </c>
      <c r="S685" t="s">
        <v>551</v>
      </c>
      <c r="T685" t="s">
        <v>551</v>
      </c>
      <c r="U685" t="s">
        <v>551</v>
      </c>
      <c r="V685" t="s">
        <v>551</v>
      </c>
      <c r="W685" t="s">
        <v>551</v>
      </c>
      <c r="X685" t="s">
        <v>551</v>
      </c>
      <c r="Y685" t="s">
        <v>551</v>
      </c>
      <c r="Z685" t="s">
        <v>551</v>
      </c>
      <c r="AA685" t="s">
        <v>551</v>
      </c>
      <c r="AB685" t="s">
        <v>551</v>
      </c>
      <c r="AC685" t="s">
        <v>563</v>
      </c>
      <c r="AD685" t="s">
        <v>562</v>
      </c>
      <c r="AE685">
        <v>25</v>
      </c>
      <c r="AF685">
        <v>9</v>
      </c>
      <c r="AG685">
        <v>3</v>
      </c>
      <c r="AH685" t="s">
        <v>492</v>
      </c>
      <c r="AJ685" t="s">
        <v>84</v>
      </c>
      <c r="AK685" t="s">
        <v>194</v>
      </c>
      <c r="AM685">
        <v>2844</v>
      </c>
      <c r="AN685">
        <v>1414</v>
      </c>
    </row>
    <row r="686" spans="1:40" x14ac:dyDescent="0.25">
      <c r="A686" t="s">
        <v>551</v>
      </c>
      <c r="B686" t="s">
        <v>551</v>
      </c>
      <c r="C686" t="s">
        <v>551</v>
      </c>
      <c r="D686" t="s">
        <v>551</v>
      </c>
      <c r="E686" t="s">
        <v>551</v>
      </c>
      <c r="F686" t="s">
        <v>551</v>
      </c>
      <c r="G686" t="s">
        <v>551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563</v>
      </c>
      <c r="AD686" t="s">
        <v>562</v>
      </c>
      <c r="AE686">
        <v>25</v>
      </c>
      <c r="AF686">
        <v>10</v>
      </c>
      <c r="AH686" t="s">
        <v>494</v>
      </c>
      <c r="AJ686" t="s">
        <v>86</v>
      </c>
      <c r="AK686" t="s">
        <v>201</v>
      </c>
      <c r="AM686">
        <v>219</v>
      </c>
      <c r="AN686">
        <v>2856</v>
      </c>
    </row>
    <row r="687" spans="1:40" x14ac:dyDescent="0.25">
      <c r="A687" t="s">
        <v>551</v>
      </c>
      <c r="B687" t="s">
        <v>551</v>
      </c>
      <c r="C687" t="s">
        <v>551</v>
      </c>
      <c r="D687" t="s">
        <v>551</v>
      </c>
      <c r="E687" t="s">
        <v>551</v>
      </c>
      <c r="F687" t="s">
        <v>551</v>
      </c>
      <c r="G687" t="s">
        <v>551</v>
      </c>
      <c r="H687" t="s">
        <v>551</v>
      </c>
      <c r="I687" t="s">
        <v>551</v>
      </c>
      <c r="J687" t="s">
        <v>551</v>
      </c>
      <c r="K687" t="s">
        <v>551</v>
      </c>
      <c r="L687" t="s">
        <v>551</v>
      </c>
      <c r="M687" t="s">
        <v>551</v>
      </c>
      <c r="N687" t="s">
        <v>551</v>
      </c>
      <c r="O687" t="s">
        <v>551</v>
      </c>
      <c r="P687" t="s">
        <v>551</v>
      </c>
      <c r="Q687" t="s">
        <v>551</v>
      </c>
      <c r="R687" t="s">
        <v>551</v>
      </c>
      <c r="S687" t="s">
        <v>551</v>
      </c>
      <c r="T687" t="s">
        <v>551</v>
      </c>
      <c r="U687" t="s">
        <v>551</v>
      </c>
      <c r="V687" t="s">
        <v>551</v>
      </c>
      <c r="W687" t="s">
        <v>551</v>
      </c>
      <c r="X687" t="s">
        <v>551</v>
      </c>
      <c r="Y687" t="s">
        <v>551</v>
      </c>
      <c r="Z687" t="s">
        <v>551</v>
      </c>
      <c r="AA687" t="s">
        <v>551</v>
      </c>
      <c r="AB687" t="s">
        <v>551</v>
      </c>
      <c r="AC687" t="s">
        <v>563</v>
      </c>
      <c r="AD687" t="s">
        <v>562</v>
      </c>
      <c r="AE687">
        <v>25</v>
      </c>
      <c r="AF687">
        <v>11</v>
      </c>
      <c r="AH687" t="s">
        <v>494</v>
      </c>
      <c r="AJ687" t="s">
        <v>86</v>
      </c>
      <c r="AK687" t="s">
        <v>201</v>
      </c>
      <c r="AM687">
        <v>570</v>
      </c>
      <c r="AN687">
        <v>2496</v>
      </c>
    </row>
    <row r="688" spans="1:40" x14ac:dyDescent="0.25">
      <c r="A688" t="s">
        <v>551</v>
      </c>
      <c r="B688" t="s">
        <v>551</v>
      </c>
      <c r="C688" t="s">
        <v>551</v>
      </c>
      <c r="D688" t="s">
        <v>551</v>
      </c>
      <c r="E688" t="s">
        <v>551</v>
      </c>
      <c r="F688" t="s">
        <v>551</v>
      </c>
      <c r="G688" t="s">
        <v>551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563</v>
      </c>
      <c r="AD688" t="s">
        <v>562</v>
      </c>
      <c r="AE688">
        <v>25</v>
      </c>
      <c r="AF688">
        <v>12</v>
      </c>
      <c r="AH688" t="s">
        <v>498</v>
      </c>
      <c r="AJ688" t="s">
        <v>91</v>
      </c>
      <c r="AK688" t="s">
        <v>203</v>
      </c>
      <c r="AM688">
        <v>2281</v>
      </c>
      <c r="AN688">
        <v>1890</v>
      </c>
    </row>
    <row r="689" spans="1:40" x14ac:dyDescent="0.25">
      <c r="A689" t="s">
        <v>551</v>
      </c>
      <c r="B689" t="s">
        <v>551</v>
      </c>
      <c r="C689" t="s">
        <v>551</v>
      </c>
      <c r="D689" t="s">
        <v>551</v>
      </c>
      <c r="E689" t="s">
        <v>551</v>
      </c>
      <c r="F689" t="s">
        <v>551</v>
      </c>
      <c r="G689" t="s">
        <v>551</v>
      </c>
      <c r="H689" t="s">
        <v>551</v>
      </c>
      <c r="I689" t="s">
        <v>551</v>
      </c>
      <c r="J689" t="s">
        <v>551</v>
      </c>
      <c r="K689" t="s">
        <v>551</v>
      </c>
      <c r="L689" t="s">
        <v>551</v>
      </c>
      <c r="M689" t="s">
        <v>551</v>
      </c>
      <c r="N689" t="s">
        <v>551</v>
      </c>
      <c r="O689" t="s">
        <v>551</v>
      </c>
      <c r="P689" t="s">
        <v>551</v>
      </c>
      <c r="Q689" t="s">
        <v>551</v>
      </c>
      <c r="R689" t="s">
        <v>551</v>
      </c>
      <c r="S689" t="s">
        <v>551</v>
      </c>
      <c r="T689" t="s">
        <v>551</v>
      </c>
      <c r="U689" t="s">
        <v>551</v>
      </c>
      <c r="V689" t="s">
        <v>551</v>
      </c>
      <c r="W689" t="s">
        <v>551</v>
      </c>
      <c r="X689" t="s">
        <v>551</v>
      </c>
      <c r="Y689" t="s">
        <v>551</v>
      </c>
      <c r="Z689" t="s">
        <v>551</v>
      </c>
      <c r="AA689" t="s">
        <v>551</v>
      </c>
      <c r="AB689" t="s">
        <v>551</v>
      </c>
      <c r="AC689" t="s">
        <v>563</v>
      </c>
      <c r="AD689" t="s">
        <v>562</v>
      </c>
      <c r="AE689">
        <v>25</v>
      </c>
      <c r="AF689">
        <v>13</v>
      </c>
      <c r="AG689">
        <v>3</v>
      </c>
      <c r="AH689" t="s">
        <v>491</v>
      </c>
      <c r="AJ689" t="s">
        <v>82</v>
      </c>
      <c r="AK689" t="s">
        <v>194</v>
      </c>
      <c r="AM689">
        <v>339</v>
      </c>
      <c r="AN689">
        <v>1315</v>
      </c>
    </row>
    <row r="690" spans="1:40" x14ac:dyDescent="0.25">
      <c r="A690" t="s">
        <v>551</v>
      </c>
      <c r="B690" t="s">
        <v>551</v>
      </c>
      <c r="C690" t="s">
        <v>551</v>
      </c>
      <c r="D690" t="s">
        <v>551</v>
      </c>
      <c r="E690" t="s">
        <v>551</v>
      </c>
      <c r="F690" t="s">
        <v>551</v>
      </c>
      <c r="G690" t="s">
        <v>551</v>
      </c>
      <c r="H690" t="s">
        <v>551</v>
      </c>
      <c r="I690" t="s">
        <v>551</v>
      </c>
      <c r="J690" t="s">
        <v>551</v>
      </c>
      <c r="K690" t="s">
        <v>551</v>
      </c>
      <c r="L690" t="s">
        <v>551</v>
      </c>
      <c r="M690" t="s">
        <v>551</v>
      </c>
      <c r="N690" t="s">
        <v>551</v>
      </c>
      <c r="O690" t="s">
        <v>551</v>
      </c>
      <c r="P690" t="s">
        <v>551</v>
      </c>
      <c r="Q690" t="s">
        <v>551</v>
      </c>
      <c r="R690" t="s">
        <v>551</v>
      </c>
      <c r="S690" t="s">
        <v>551</v>
      </c>
      <c r="T690" t="s">
        <v>551</v>
      </c>
      <c r="U690" t="s">
        <v>551</v>
      </c>
      <c r="V690" t="s">
        <v>551</v>
      </c>
      <c r="W690" t="s">
        <v>551</v>
      </c>
      <c r="X690" t="s">
        <v>551</v>
      </c>
      <c r="Y690" t="s">
        <v>551</v>
      </c>
      <c r="Z690" t="s">
        <v>551</v>
      </c>
      <c r="AA690" t="s">
        <v>551</v>
      </c>
      <c r="AB690" t="s">
        <v>551</v>
      </c>
      <c r="AC690" t="s">
        <v>563</v>
      </c>
      <c r="AD690" t="s">
        <v>562</v>
      </c>
      <c r="AE690">
        <v>25</v>
      </c>
      <c r="AF690">
        <v>14</v>
      </c>
      <c r="AG690">
        <v>3</v>
      </c>
      <c r="AH690" t="s">
        <v>491</v>
      </c>
      <c r="AJ690" t="s">
        <v>82</v>
      </c>
      <c r="AK690" t="s">
        <v>194</v>
      </c>
      <c r="AM690">
        <v>366</v>
      </c>
      <c r="AN690">
        <v>271</v>
      </c>
    </row>
    <row r="691" spans="1:40" x14ac:dyDescent="0.25">
      <c r="A691" t="s">
        <v>551</v>
      </c>
      <c r="B691" t="s">
        <v>551</v>
      </c>
      <c r="C691" t="s">
        <v>551</v>
      </c>
      <c r="D691" t="s">
        <v>551</v>
      </c>
      <c r="E691" t="s">
        <v>551</v>
      </c>
      <c r="F691" t="s">
        <v>551</v>
      </c>
      <c r="G691" t="s">
        <v>551</v>
      </c>
      <c r="H691" t="s">
        <v>551</v>
      </c>
      <c r="I691" t="s">
        <v>551</v>
      </c>
      <c r="J691" t="s">
        <v>551</v>
      </c>
      <c r="K691" t="s">
        <v>551</v>
      </c>
      <c r="L691" t="s">
        <v>551</v>
      </c>
      <c r="M691" t="s">
        <v>551</v>
      </c>
      <c r="N691" t="s">
        <v>551</v>
      </c>
      <c r="O691" t="s">
        <v>551</v>
      </c>
      <c r="P691" t="s">
        <v>551</v>
      </c>
      <c r="Q691" t="s">
        <v>551</v>
      </c>
      <c r="R691" t="s">
        <v>551</v>
      </c>
      <c r="S691" t="s">
        <v>551</v>
      </c>
      <c r="T691" t="s">
        <v>551</v>
      </c>
      <c r="U691" t="s">
        <v>551</v>
      </c>
      <c r="V691" t="s">
        <v>551</v>
      </c>
      <c r="W691" t="s">
        <v>551</v>
      </c>
      <c r="X691" t="s">
        <v>551</v>
      </c>
      <c r="Y691" t="s">
        <v>551</v>
      </c>
      <c r="Z691" t="s">
        <v>551</v>
      </c>
      <c r="AA691" t="s">
        <v>551</v>
      </c>
      <c r="AB691" t="s">
        <v>551</v>
      </c>
      <c r="AC691" t="s">
        <v>563</v>
      </c>
      <c r="AD691" t="s">
        <v>562</v>
      </c>
      <c r="AE691">
        <v>25</v>
      </c>
      <c r="AF691">
        <v>15</v>
      </c>
      <c r="AH691" t="s">
        <v>495</v>
      </c>
      <c r="AJ691" t="s">
        <v>88</v>
      </c>
      <c r="AK691" t="s">
        <v>203</v>
      </c>
      <c r="AM691">
        <v>2937</v>
      </c>
      <c r="AN691">
        <v>1227</v>
      </c>
    </row>
    <row r="692" spans="1:40" x14ac:dyDescent="0.25">
      <c r="A692" t="s">
        <v>551</v>
      </c>
      <c r="B692" t="s">
        <v>551</v>
      </c>
      <c r="C692" t="s">
        <v>551</v>
      </c>
      <c r="D692" t="s">
        <v>551</v>
      </c>
      <c r="E692" t="s">
        <v>551</v>
      </c>
      <c r="F692" t="s">
        <v>551</v>
      </c>
      <c r="G692" t="s">
        <v>551</v>
      </c>
      <c r="H692" t="s">
        <v>551</v>
      </c>
      <c r="I692" t="s">
        <v>551</v>
      </c>
      <c r="J692" t="s">
        <v>551</v>
      </c>
      <c r="K692" t="s">
        <v>551</v>
      </c>
      <c r="L692" t="s">
        <v>551</v>
      </c>
      <c r="M692" t="s">
        <v>551</v>
      </c>
      <c r="N692" t="s">
        <v>551</v>
      </c>
      <c r="O692" t="s">
        <v>551</v>
      </c>
      <c r="P692" t="s">
        <v>551</v>
      </c>
      <c r="Q692" t="s">
        <v>551</v>
      </c>
      <c r="R692" t="s">
        <v>551</v>
      </c>
      <c r="S692" t="s">
        <v>551</v>
      </c>
      <c r="T692" t="s">
        <v>551</v>
      </c>
      <c r="U692" t="s">
        <v>551</v>
      </c>
      <c r="V692" t="s">
        <v>551</v>
      </c>
      <c r="W692" t="s">
        <v>551</v>
      </c>
      <c r="X692" t="s">
        <v>551</v>
      </c>
      <c r="Y692" t="s">
        <v>551</v>
      </c>
      <c r="Z692" t="s">
        <v>551</v>
      </c>
      <c r="AA692" t="s">
        <v>551</v>
      </c>
      <c r="AB692" t="s">
        <v>551</v>
      </c>
      <c r="AC692" t="s">
        <v>563</v>
      </c>
      <c r="AD692" t="s">
        <v>562</v>
      </c>
      <c r="AE692">
        <v>25</v>
      </c>
      <c r="AF692">
        <v>16</v>
      </c>
      <c r="AG692">
        <v>3</v>
      </c>
      <c r="AH692" t="s">
        <v>491</v>
      </c>
      <c r="AJ692" t="s">
        <v>82</v>
      </c>
      <c r="AK692" t="s">
        <v>194</v>
      </c>
      <c r="AM692">
        <v>1624</v>
      </c>
      <c r="AN692">
        <v>2210</v>
      </c>
    </row>
    <row r="693" spans="1:40" x14ac:dyDescent="0.25">
      <c r="A693" t="s">
        <v>551</v>
      </c>
      <c r="B693" t="s">
        <v>551</v>
      </c>
      <c r="C693" t="s">
        <v>551</v>
      </c>
      <c r="D693" t="s">
        <v>551</v>
      </c>
      <c r="E693" t="s">
        <v>551</v>
      </c>
      <c r="F693" t="s">
        <v>551</v>
      </c>
      <c r="G693" t="s">
        <v>551</v>
      </c>
      <c r="H693" t="s">
        <v>551</v>
      </c>
      <c r="I693" t="s">
        <v>551</v>
      </c>
      <c r="J693" t="s">
        <v>551</v>
      </c>
      <c r="K693" t="s">
        <v>551</v>
      </c>
      <c r="L693" t="s">
        <v>551</v>
      </c>
      <c r="M693" t="s">
        <v>551</v>
      </c>
      <c r="N693" t="s">
        <v>551</v>
      </c>
      <c r="O693" t="s">
        <v>551</v>
      </c>
      <c r="P693" t="s">
        <v>551</v>
      </c>
      <c r="Q693" t="s">
        <v>551</v>
      </c>
      <c r="R693" t="s">
        <v>551</v>
      </c>
      <c r="S693" t="s">
        <v>551</v>
      </c>
      <c r="T693" t="s">
        <v>551</v>
      </c>
      <c r="U693" t="s">
        <v>551</v>
      </c>
      <c r="V693" t="s">
        <v>551</v>
      </c>
      <c r="W693" t="s">
        <v>551</v>
      </c>
      <c r="X693" t="s">
        <v>551</v>
      </c>
      <c r="Y693" t="s">
        <v>551</v>
      </c>
      <c r="Z693" t="s">
        <v>551</v>
      </c>
      <c r="AA693" t="s">
        <v>551</v>
      </c>
      <c r="AB693" t="s">
        <v>551</v>
      </c>
      <c r="AC693" t="s">
        <v>563</v>
      </c>
      <c r="AD693" t="s">
        <v>562</v>
      </c>
      <c r="AE693">
        <v>25</v>
      </c>
      <c r="AF693">
        <v>17</v>
      </c>
      <c r="AH693" t="s">
        <v>494</v>
      </c>
      <c r="AJ693" t="s">
        <v>86</v>
      </c>
      <c r="AK693" t="s">
        <v>201</v>
      </c>
      <c r="AM693">
        <v>1104</v>
      </c>
      <c r="AN693">
        <v>1449</v>
      </c>
    </row>
    <row r="694" spans="1:40" x14ac:dyDescent="0.25">
      <c r="A694" t="s">
        <v>551</v>
      </c>
      <c r="B694" t="s">
        <v>551</v>
      </c>
      <c r="C694" t="s">
        <v>551</v>
      </c>
      <c r="D694" t="s">
        <v>551</v>
      </c>
      <c r="E694" t="s">
        <v>551</v>
      </c>
      <c r="F694" t="s">
        <v>551</v>
      </c>
      <c r="G694" t="s">
        <v>551</v>
      </c>
      <c r="H694" t="s">
        <v>551</v>
      </c>
      <c r="I694" t="s">
        <v>551</v>
      </c>
      <c r="J694" t="s">
        <v>551</v>
      </c>
      <c r="K694" t="s">
        <v>551</v>
      </c>
      <c r="L694" t="s">
        <v>551</v>
      </c>
      <c r="M694" t="s">
        <v>551</v>
      </c>
      <c r="N694" t="s">
        <v>551</v>
      </c>
      <c r="O694" t="s">
        <v>551</v>
      </c>
      <c r="P694" t="s">
        <v>551</v>
      </c>
      <c r="Q694" t="s">
        <v>551</v>
      </c>
      <c r="R694" t="s">
        <v>551</v>
      </c>
      <c r="S694" t="s">
        <v>551</v>
      </c>
      <c r="T694" t="s">
        <v>551</v>
      </c>
      <c r="U694" t="s">
        <v>551</v>
      </c>
      <c r="V694" t="s">
        <v>551</v>
      </c>
      <c r="W694" t="s">
        <v>551</v>
      </c>
      <c r="X694" t="s">
        <v>551</v>
      </c>
      <c r="Y694" t="s">
        <v>551</v>
      </c>
      <c r="Z694" t="s">
        <v>551</v>
      </c>
      <c r="AA694" t="s">
        <v>551</v>
      </c>
      <c r="AB694" t="s">
        <v>551</v>
      </c>
      <c r="AC694" t="s">
        <v>563</v>
      </c>
      <c r="AD694" t="s">
        <v>562</v>
      </c>
      <c r="AE694">
        <v>25</v>
      </c>
      <c r="AF694">
        <v>18</v>
      </c>
      <c r="AG694">
        <v>3</v>
      </c>
      <c r="AH694" t="s">
        <v>492</v>
      </c>
      <c r="AJ694" t="s">
        <v>84</v>
      </c>
      <c r="AK694" t="s">
        <v>194</v>
      </c>
      <c r="AM694">
        <v>3181</v>
      </c>
      <c r="AN694">
        <v>451</v>
      </c>
    </row>
    <row r="695" spans="1:40" x14ac:dyDescent="0.25">
      <c r="A695" t="s">
        <v>551</v>
      </c>
      <c r="B695" t="s">
        <v>551</v>
      </c>
      <c r="C695" t="s">
        <v>551</v>
      </c>
      <c r="D695" t="s">
        <v>551</v>
      </c>
      <c r="E695" t="s">
        <v>551</v>
      </c>
      <c r="F695" t="s">
        <v>551</v>
      </c>
      <c r="G695" t="s">
        <v>551</v>
      </c>
      <c r="H695" t="s">
        <v>551</v>
      </c>
      <c r="I695" t="s">
        <v>551</v>
      </c>
      <c r="J695" t="s">
        <v>551</v>
      </c>
      <c r="K695" t="s">
        <v>551</v>
      </c>
      <c r="L695" t="s">
        <v>551</v>
      </c>
      <c r="M695" t="s">
        <v>551</v>
      </c>
      <c r="N695" t="s">
        <v>551</v>
      </c>
      <c r="O695" t="s">
        <v>551</v>
      </c>
      <c r="P695" t="s">
        <v>551</v>
      </c>
      <c r="Q695" t="s">
        <v>551</v>
      </c>
      <c r="R695" t="s">
        <v>551</v>
      </c>
      <c r="S695" t="s">
        <v>551</v>
      </c>
      <c r="T695" t="s">
        <v>551</v>
      </c>
      <c r="U695" t="s">
        <v>551</v>
      </c>
      <c r="V695" t="s">
        <v>551</v>
      </c>
      <c r="W695" t="s">
        <v>551</v>
      </c>
      <c r="X695" t="s">
        <v>551</v>
      </c>
      <c r="Y695" t="s">
        <v>551</v>
      </c>
      <c r="Z695" t="s">
        <v>551</v>
      </c>
      <c r="AA695" t="s">
        <v>551</v>
      </c>
      <c r="AB695" t="s">
        <v>551</v>
      </c>
      <c r="AC695" t="s">
        <v>563</v>
      </c>
      <c r="AD695" t="s">
        <v>562</v>
      </c>
      <c r="AE695">
        <v>25</v>
      </c>
      <c r="AF695">
        <v>19</v>
      </c>
      <c r="AG695">
        <v>3</v>
      </c>
      <c r="AH695" t="s">
        <v>492</v>
      </c>
      <c r="AJ695" t="s">
        <v>84</v>
      </c>
      <c r="AK695" t="s">
        <v>194</v>
      </c>
      <c r="AM695">
        <v>1114</v>
      </c>
      <c r="AN695">
        <v>625</v>
      </c>
    </row>
    <row r="696" spans="1:40" x14ac:dyDescent="0.25">
      <c r="A696" t="s">
        <v>551</v>
      </c>
      <c r="B696" t="s">
        <v>551</v>
      </c>
      <c r="C696" t="s">
        <v>551</v>
      </c>
      <c r="D696" t="s">
        <v>551</v>
      </c>
      <c r="E696" t="s">
        <v>551</v>
      </c>
      <c r="F696" t="s">
        <v>551</v>
      </c>
      <c r="G696" t="s">
        <v>551</v>
      </c>
      <c r="H696" t="s">
        <v>551</v>
      </c>
      <c r="I696" t="s">
        <v>551</v>
      </c>
      <c r="J696" t="s">
        <v>551</v>
      </c>
      <c r="K696" t="s">
        <v>551</v>
      </c>
      <c r="L696" t="s">
        <v>551</v>
      </c>
      <c r="M696" t="s">
        <v>551</v>
      </c>
      <c r="N696" t="s">
        <v>551</v>
      </c>
      <c r="O696" t="s">
        <v>551</v>
      </c>
      <c r="P696" t="s">
        <v>551</v>
      </c>
      <c r="Q696" t="s">
        <v>551</v>
      </c>
      <c r="R696" t="s">
        <v>551</v>
      </c>
      <c r="S696" t="s">
        <v>551</v>
      </c>
      <c r="T696" t="s">
        <v>551</v>
      </c>
      <c r="U696" t="s">
        <v>551</v>
      </c>
      <c r="V696" t="s">
        <v>551</v>
      </c>
      <c r="W696" t="s">
        <v>551</v>
      </c>
      <c r="X696" t="s">
        <v>551</v>
      </c>
      <c r="Y696" t="s">
        <v>551</v>
      </c>
      <c r="Z696" t="s">
        <v>551</v>
      </c>
      <c r="AA696" t="s">
        <v>551</v>
      </c>
      <c r="AB696" t="s">
        <v>551</v>
      </c>
      <c r="AC696" t="s">
        <v>563</v>
      </c>
      <c r="AD696" t="s">
        <v>562</v>
      </c>
      <c r="AE696">
        <v>25</v>
      </c>
      <c r="AF696">
        <v>20</v>
      </c>
      <c r="AH696" t="s">
        <v>494</v>
      </c>
      <c r="AJ696" t="s">
        <v>86</v>
      </c>
      <c r="AK696" t="s">
        <v>201</v>
      </c>
      <c r="AM696">
        <v>3622</v>
      </c>
      <c r="AN696">
        <v>1101</v>
      </c>
    </row>
    <row r="697" spans="1:40" x14ac:dyDescent="0.25">
      <c r="A697" t="s">
        <v>551</v>
      </c>
      <c r="B697" t="s">
        <v>551</v>
      </c>
      <c r="C697" t="s">
        <v>551</v>
      </c>
      <c r="D697" t="s">
        <v>551</v>
      </c>
      <c r="E697" t="s">
        <v>551</v>
      </c>
      <c r="F697" t="s">
        <v>551</v>
      </c>
      <c r="G697" t="s">
        <v>551</v>
      </c>
      <c r="H697" t="s">
        <v>551</v>
      </c>
      <c r="I697" t="s">
        <v>551</v>
      </c>
      <c r="J697" t="s">
        <v>551</v>
      </c>
      <c r="K697" t="s">
        <v>551</v>
      </c>
      <c r="L697" t="s">
        <v>551</v>
      </c>
      <c r="M697" t="s">
        <v>551</v>
      </c>
      <c r="N697" t="s">
        <v>551</v>
      </c>
      <c r="O697" t="s">
        <v>551</v>
      </c>
      <c r="P697" t="s">
        <v>551</v>
      </c>
      <c r="Q697" t="s">
        <v>551</v>
      </c>
      <c r="R697" t="s">
        <v>551</v>
      </c>
      <c r="S697" t="s">
        <v>551</v>
      </c>
      <c r="T697" t="s">
        <v>551</v>
      </c>
      <c r="U697" t="s">
        <v>551</v>
      </c>
      <c r="V697" t="s">
        <v>551</v>
      </c>
      <c r="W697" t="s">
        <v>551</v>
      </c>
      <c r="X697" t="s">
        <v>551</v>
      </c>
      <c r="Y697" t="s">
        <v>551</v>
      </c>
      <c r="Z697" t="s">
        <v>551</v>
      </c>
      <c r="AA697" t="s">
        <v>551</v>
      </c>
      <c r="AB697" t="s">
        <v>551</v>
      </c>
      <c r="AC697" t="s">
        <v>563</v>
      </c>
      <c r="AD697" t="s">
        <v>562</v>
      </c>
      <c r="AE697">
        <v>25</v>
      </c>
      <c r="AF697">
        <v>21</v>
      </c>
      <c r="AH697" t="s">
        <v>498</v>
      </c>
      <c r="AJ697" t="s">
        <v>91</v>
      </c>
      <c r="AK697" t="s">
        <v>203</v>
      </c>
      <c r="AM697">
        <v>2453</v>
      </c>
      <c r="AN697">
        <v>2134</v>
      </c>
    </row>
    <row r="698" spans="1:40" x14ac:dyDescent="0.25">
      <c r="A698" t="s">
        <v>551</v>
      </c>
      <c r="B698" t="s">
        <v>551</v>
      </c>
      <c r="C698" t="s">
        <v>551</v>
      </c>
      <c r="D698" t="s">
        <v>551</v>
      </c>
      <c r="E698" t="s">
        <v>551</v>
      </c>
      <c r="F698" t="s">
        <v>551</v>
      </c>
      <c r="G698" t="s">
        <v>551</v>
      </c>
      <c r="H698" t="s">
        <v>551</v>
      </c>
      <c r="I698" t="s">
        <v>551</v>
      </c>
      <c r="J698" t="s">
        <v>551</v>
      </c>
      <c r="K698" t="s">
        <v>551</v>
      </c>
      <c r="L698" t="s">
        <v>551</v>
      </c>
      <c r="M698" t="s">
        <v>551</v>
      </c>
      <c r="N698" t="s">
        <v>551</v>
      </c>
      <c r="O698" t="s">
        <v>551</v>
      </c>
      <c r="P698" t="s">
        <v>551</v>
      </c>
      <c r="Q698" t="s">
        <v>551</v>
      </c>
      <c r="R698" t="s">
        <v>551</v>
      </c>
      <c r="S698" t="s">
        <v>551</v>
      </c>
      <c r="T698" t="s">
        <v>551</v>
      </c>
      <c r="U698" t="s">
        <v>551</v>
      </c>
      <c r="V698" t="s">
        <v>551</v>
      </c>
      <c r="W698" t="s">
        <v>551</v>
      </c>
      <c r="X698" t="s">
        <v>551</v>
      </c>
      <c r="Y698" t="s">
        <v>551</v>
      </c>
      <c r="Z698" t="s">
        <v>551</v>
      </c>
      <c r="AA698" t="s">
        <v>551</v>
      </c>
      <c r="AB698" t="s">
        <v>551</v>
      </c>
      <c r="AC698" t="s">
        <v>563</v>
      </c>
      <c r="AD698" t="s">
        <v>562</v>
      </c>
      <c r="AE698">
        <v>25</v>
      </c>
      <c r="AF698">
        <v>22</v>
      </c>
      <c r="AG698">
        <v>3</v>
      </c>
      <c r="AH698" t="s">
        <v>491</v>
      </c>
      <c r="AJ698" t="s">
        <v>82</v>
      </c>
      <c r="AK698" t="s">
        <v>194</v>
      </c>
      <c r="AM698">
        <v>3561</v>
      </c>
      <c r="AN698">
        <v>2572</v>
      </c>
    </row>
    <row r="699" spans="1:40" x14ac:dyDescent="0.25">
      <c r="A699" t="s">
        <v>551</v>
      </c>
      <c r="B699" t="s">
        <v>551</v>
      </c>
      <c r="C699" t="s">
        <v>551</v>
      </c>
      <c r="D699" t="s">
        <v>551</v>
      </c>
      <c r="E699" t="s">
        <v>551</v>
      </c>
      <c r="F699" t="s">
        <v>551</v>
      </c>
      <c r="G699" t="s">
        <v>551</v>
      </c>
      <c r="H699" t="s">
        <v>551</v>
      </c>
      <c r="I699" t="s">
        <v>551</v>
      </c>
      <c r="J699" t="s">
        <v>551</v>
      </c>
      <c r="K699" t="s">
        <v>551</v>
      </c>
      <c r="L699" t="s">
        <v>551</v>
      </c>
      <c r="M699" t="s">
        <v>551</v>
      </c>
      <c r="N699" t="s">
        <v>551</v>
      </c>
      <c r="O699" t="s">
        <v>551</v>
      </c>
      <c r="P699" t="s">
        <v>551</v>
      </c>
      <c r="Q699" t="s">
        <v>551</v>
      </c>
      <c r="R699" t="s">
        <v>551</v>
      </c>
      <c r="S699" t="s">
        <v>551</v>
      </c>
      <c r="T699" t="s">
        <v>551</v>
      </c>
      <c r="U699" t="s">
        <v>551</v>
      </c>
      <c r="V699" t="s">
        <v>551</v>
      </c>
      <c r="W699" t="s">
        <v>551</v>
      </c>
      <c r="X699" t="s">
        <v>551</v>
      </c>
      <c r="Y699" t="s">
        <v>551</v>
      </c>
      <c r="Z699" t="s">
        <v>551</v>
      </c>
      <c r="AA699" t="s">
        <v>551</v>
      </c>
      <c r="AB699" t="s">
        <v>551</v>
      </c>
      <c r="AC699" t="s">
        <v>563</v>
      </c>
      <c r="AD699" t="s">
        <v>562</v>
      </c>
      <c r="AE699">
        <v>25</v>
      </c>
      <c r="AF699">
        <v>23</v>
      </c>
      <c r="AH699" t="s">
        <v>499</v>
      </c>
      <c r="AJ699" t="s">
        <v>92</v>
      </c>
      <c r="AK699" t="s">
        <v>201</v>
      </c>
      <c r="AM699">
        <v>1508</v>
      </c>
      <c r="AN699">
        <v>105</v>
      </c>
    </row>
    <row r="700" spans="1:40" x14ac:dyDescent="0.25">
      <c r="A700" t="s">
        <v>551</v>
      </c>
      <c r="B700" t="s">
        <v>551</v>
      </c>
      <c r="C700" t="s">
        <v>551</v>
      </c>
      <c r="D700" t="s">
        <v>551</v>
      </c>
      <c r="E700" t="s">
        <v>551</v>
      </c>
      <c r="F700" t="s">
        <v>551</v>
      </c>
      <c r="G700" t="s">
        <v>551</v>
      </c>
      <c r="H700" t="s">
        <v>551</v>
      </c>
      <c r="I700" t="s">
        <v>551</v>
      </c>
      <c r="J700" t="s">
        <v>551</v>
      </c>
      <c r="K700" t="s">
        <v>551</v>
      </c>
      <c r="L700" t="s">
        <v>551</v>
      </c>
      <c r="M700" t="s">
        <v>551</v>
      </c>
      <c r="N700" t="s">
        <v>551</v>
      </c>
      <c r="O700" t="s">
        <v>551</v>
      </c>
      <c r="P700" t="s">
        <v>551</v>
      </c>
      <c r="Q700" t="s">
        <v>551</v>
      </c>
      <c r="R700" t="s">
        <v>551</v>
      </c>
      <c r="S700" t="s">
        <v>551</v>
      </c>
      <c r="T700" t="s">
        <v>551</v>
      </c>
      <c r="U700" t="s">
        <v>551</v>
      </c>
      <c r="V700" t="s">
        <v>551</v>
      </c>
      <c r="W700" t="s">
        <v>551</v>
      </c>
      <c r="X700" t="s">
        <v>551</v>
      </c>
      <c r="Y700" t="s">
        <v>551</v>
      </c>
      <c r="Z700" t="s">
        <v>551</v>
      </c>
      <c r="AA700" t="s">
        <v>551</v>
      </c>
      <c r="AB700" t="s">
        <v>551</v>
      </c>
      <c r="AC700" t="s">
        <v>563</v>
      </c>
      <c r="AD700" t="s">
        <v>562</v>
      </c>
      <c r="AE700">
        <v>25</v>
      </c>
      <c r="AF700">
        <v>24</v>
      </c>
      <c r="AH700" t="s">
        <v>495</v>
      </c>
      <c r="AJ700" t="s">
        <v>88</v>
      </c>
      <c r="AK700" t="s">
        <v>203</v>
      </c>
      <c r="AM700">
        <v>3219</v>
      </c>
      <c r="AN700">
        <v>2806</v>
      </c>
    </row>
    <row r="701" spans="1:40" x14ac:dyDescent="0.25">
      <c r="A701" t="s">
        <v>551</v>
      </c>
      <c r="B701" t="s">
        <v>551</v>
      </c>
      <c r="C701" t="s">
        <v>551</v>
      </c>
      <c r="D701" t="s">
        <v>551</v>
      </c>
      <c r="E701" t="s">
        <v>551</v>
      </c>
      <c r="F701" t="s">
        <v>551</v>
      </c>
      <c r="G701" t="s">
        <v>551</v>
      </c>
      <c r="H701" t="s">
        <v>551</v>
      </c>
      <c r="I701" t="s">
        <v>551</v>
      </c>
      <c r="J701" t="s">
        <v>551</v>
      </c>
      <c r="K701" t="s">
        <v>551</v>
      </c>
      <c r="L701" t="s">
        <v>551</v>
      </c>
      <c r="M701" t="s">
        <v>551</v>
      </c>
      <c r="N701" t="s">
        <v>551</v>
      </c>
      <c r="O701" t="s">
        <v>551</v>
      </c>
      <c r="P701" t="s">
        <v>551</v>
      </c>
      <c r="Q701" t="s">
        <v>551</v>
      </c>
      <c r="R701" t="s">
        <v>551</v>
      </c>
      <c r="S701" t="s">
        <v>551</v>
      </c>
      <c r="T701" t="s">
        <v>551</v>
      </c>
      <c r="U701" t="s">
        <v>551</v>
      </c>
      <c r="V701" t="s">
        <v>551</v>
      </c>
      <c r="W701" t="s">
        <v>551</v>
      </c>
      <c r="X701" t="s">
        <v>551</v>
      </c>
      <c r="Y701" t="s">
        <v>551</v>
      </c>
      <c r="Z701" t="s">
        <v>551</v>
      </c>
      <c r="AA701" t="s">
        <v>551</v>
      </c>
      <c r="AB701" t="s">
        <v>551</v>
      </c>
      <c r="AC701" t="s">
        <v>563</v>
      </c>
      <c r="AD701" t="s">
        <v>562</v>
      </c>
      <c r="AE701">
        <v>25</v>
      </c>
      <c r="AF701">
        <v>25</v>
      </c>
      <c r="AH701" t="s">
        <v>494</v>
      </c>
      <c r="AJ701" t="s">
        <v>86</v>
      </c>
      <c r="AK701" t="s">
        <v>201</v>
      </c>
      <c r="AM701">
        <v>659</v>
      </c>
      <c r="AN701">
        <v>1938</v>
      </c>
    </row>
    <row r="702" spans="1:40" x14ac:dyDescent="0.25">
      <c r="A702" t="s">
        <v>551</v>
      </c>
      <c r="B702" t="s">
        <v>551</v>
      </c>
      <c r="C702" t="s">
        <v>551</v>
      </c>
      <c r="D702" t="s">
        <v>551</v>
      </c>
      <c r="E702" t="s">
        <v>551</v>
      </c>
      <c r="F702" t="s">
        <v>551</v>
      </c>
      <c r="G702" t="s">
        <v>551</v>
      </c>
      <c r="H702" t="s">
        <v>551</v>
      </c>
      <c r="I702" t="s">
        <v>551</v>
      </c>
      <c r="J702" t="s">
        <v>551</v>
      </c>
      <c r="K702" t="s">
        <v>551</v>
      </c>
      <c r="L702" t="s">
        <v>551</v>
      </c>
      <c r="M702" t="s">
        <v>551</v>
      </c>
      <c r="N702" t="s">
        <v>551</v>
      </c>
      <c r="O702" t="s">
        <v>551</v>
      </c>
      <c r="P702" t="s">
        <v>551</v>
      </c>
      <c r="Q702" t="s">
        <v>551</v>
      </c>
      <c r="R702" t="s">
        <v>551</v>
      </c>
      <c r="S702" t="s">
        <v>551</v>
      </c>
      <c r="T702" t="s">
        <v>551</v>
      </c>
      <c r="U702" t="s">
        <v>551</v>
      </c>
      <c r="V702" t="s">
        <v>551</v>
      </c>
      <c r="W702" t="s">
        <v>551</v>
      </c>
      <c r="X702" t="s">
        <v>551</v>
      </c>
      <c r="Y702" t="s">
        <v>551</v>
      </c>
      <c r="Z702" t="s">
        <v>551</v>
      </c>
      <c r="AA702" t="s">
        <v>551</v>
      </c>
      <c r="AB702" t="s">
        <v>551</v>
      </c>
      <c r="AC702" t="s">
        <v>565</v>
      </c>
      <c r="AD702" t="s">
        <v>564</v>
      </c>
      <c r="AE702">
        <v>25</v>
      </c>
      <c r="AF702">
        <v>1</v>
      </c>
      <c r="AG702">
        <v>3</v>
      </c>
      <c r="AH702" t="s">
        <v>492</v>
      </c>
      <c r="AJ702" t="s">
        <v>84</v>
      </c>
      <c r="AK702" t="s">
        <v>194</v>
      </c>
      <c r="AM702">
        <v>3531</v>
      </c>
      <c r="AN702">
        <v>2227</v>
      </c>
    </row>
    <row r="703" spans="1:40" x14ac:dyDescent="0.25">
      <c r="A703" t="s">
        <v>551</v>
      </c>
      <c r="B703" t="s">
        <v>551</v>
      </c>
      <c r="C703" t="s">
        <v>551</v>
      </c>
      <c r="D703" t="s">
        <v>551</v>
      </c>
      <c r="E703" t="s">
        <v>551</v>
      </c>
      <c r="F703" t="s">
        <v>551</v>
      </c>
      <c r="G703" t="s">
        <v>551</v>
      </c>
      <c r="H703" t="s">
        <v>551</v>
      </c>
      <c r="I703" t="s">
        <v>551</v>
      </c>
      <c r="J703" t="s">
        <v>551</v>
      </c>
      <c r="K703" t="s">
        <v>551</v>
      </c>
      <c r="L703" t="s">
        <v>551</v>
      </c>
      <c r="M703" t="s">
        <v>551</v>
      </c>
      <c r="N703" t="s">
        <v>551</v>
      </c>
      <c r="O703" t="s">
        <v>551</v>
      </c>
      <c r="P703" t="s">
        <v>551</v>
      </c>
      <c r="Q703" t="s">
        <v>551</v>
      </c>
      <c r="R703" t="s">
        <v>551</v>
      </c>
      <c r="S703" t="s">
        <v>551</v>
      </c>
      <c r="T703" t="s">
        <v>551</v>
      </c>
      <c r="U703" t="s">
        <v>551</v>
      </c>
      <c r="V703" t="s">
        <v>551</v>
      </c>
      <c r="W703" t="s">
        <v>551</v>
      </c>
      <c r="X703" t="s">
        <v>551</v>
      </c>
      <c r="Y703" t="s">
        <v>551</v>
      </c>
      <c r="Z703" t="s">
        <v>551</v>
      </c>
      <c r="AA703" t="s">
        <v>551</v>
      </c>
      <c r="AB703" t="s">
        <v>551</v>
      </c>
      <c r="AC703" t="s">
        <v>565</v>
      </c>
      <c r="AD703" t="s">
        <v>564</v>
      </c>
      <c r="AE703">
        <v>25</v>
      </c>
      <c r="AF703">
        <v>2</v>
      </c>
      <c r="AG703">
        <v>3</v>
      </c>
      <c r="AH703" t="s">
        <v>492</v>
      </c>
      <c r="AJ703" t="s">
        <v>84</v>
      </c>
      <c r="AK703" t="s">
        <v>194</v>
      </c>
      <c r="AM703">
        <v>2708</v>
      </c>
      <c r="AN703">
        <v>2813</v>
      </c>
    </row>
    <row r="704" spans="1:40" x14ac:dyDescent="0.25">
      <c r="A704" t="s">
        <v>551</v>
      </c>
      <c r="B704" t="s">
        <v>551</v>
      </c>
      <c r="C704" t="s">
        <v>551</v>
      </c>
      <c r="D704" t="s">
        <v>551</v>
      </c>
      <c r="E704" t="s">
        <v>551</v>
      </c>
      <c r="F704" t="s">
        <v>551</v>
      </c>
      <c r="G704" t="s">
        <v>551</v>
      </c>
      <c r="H704" t="s">
        <v>551</v>
      </c>
      <c r="I704" t="s">
        <v>551</v>
      </c>
      <c r="J704" t="s">
        <v>551</v>
      </c>
      <c r="K704" t="s">
        <v>551</v>
      </c>
      <c r="L704" t="s">
        <v>551</v>
      </c>
      <c r="M704" t="s">
        <v>551</v>
      </c>
      <c r="N704" t="s">
        <v>551</v>
      </c>
      <c r="O704" t="s">
        <v>551</v>
      </c>
      <c r="P704" t="s">
        <v>551</v>
      </c>
      <c r="Q704" t="s">
        <v>551</v>
      </c>
      <c r="R704" t="s">
        <v>551</v>
      </c>
      <c r="S704" t="s">
        <v>551</v>
      </c>
      <c r="T704" t="s">
        <v>551</v>
      </c>
      <c r="U704" t="s">
        <v>551</v>
      </c>
      <c r="V704" t="s">
        <v>551</v>
      </c>
      <c r="W704" t="s">
        <v>551</v>
      </c>
      <c r="X704" t="s">
        <v>551</v>
      </c>
      <c r="Y704" t="s">
        <v>551</v>
      </c>
      <c r="Z704" t="s">
        <v>551</v>
      </c>
      <c r="AA704" t="s">
        <v>551</v>
      </c>
      <c r="AB704" t="s">
        <v>551</v>
      </c>
      <c r="AC704" t="s">
        <v>565</v>
      </c>
      <c r="AD704" t="s">
        <v>564</v>
      </c>
      <c r="AE704">
        <v>25</v>
      </c>
      <c r="AF704">
        <v>3</v>
      </c>
      <c r="AG704">
        <v>3</v>
      </c>
      <c r="AH704" t="s">
        <v>492</v>
      </c>
      <c r="AJ704" t="s">
        <v>84</v>
      </c>
      <c r="AK704" t="s">
        <v>194</v>
      </c>
      <c r="AM704">
        <v>1378</v>
      </c>
      <c r="AN704">
        <v>380</v>
      </c>
    </row>
    <row r="705" spans="1:40" x14ac:dyDescent="0.25">
      <c r="A705" t="s">
        <v>551</v>
      </c>
      <c r="B705" t="s">
        <v>551</v>
      </c>
      <c r="C705" t="s">
        <v>551</v>
      </c>
      <c r="D705" t="s">
        <v>551</v>
      </c>
      <c r="E705" t="s">
        <v>551</v>
      </c>
      <c r="F705" t="s">
        <v>551</v>
      </c>
      <c r="G705" t="s">
        <v>551</v>
      </c>
      <c r="H705" t="s">
        <v>551</v>
      </c>
      <c r="I705" t="s">
        <v>551</v>
      </c>
      <c r="J705" t="s">
        <v>551</v>
      </c>
      <c r="K705" t="s">
        <v>551</v>
      </c>
      <c r="L705" t="s">
        <v>551</v>
      </c>
      <c r="M705" t="s">
        <v>551</v>
      </c>
      <c r="N705" t="s">
        <v>551</v>
      </c>
      <c r="O705" t="s">
        <v>551</v>
      </c>
      <c r="P705" t="s">
        <v>551</v>
      </c>
      <c r="Q705" t="s">
        <v>551</v>
      </c>
      <c r="R705" t="s">
        <v>551</v>
      </c>
      <c r="S705" t="s">
        <v>551</v>
      </c>
      <c r="T705" t="s">
        <v>551</v>
      </c>
      <c r="U705" t="s">
        <v>551</v>
      </c>
      <c r="V705" t="s">
        <v>551</v>
      </c>
      <c r="W705" t="s">
        <v>551</v>
      </c>
      <c r="X705" t="s">
        <v>551</v>
      </c>
      <c r="Y705" t="s">
        <v>551</v>
      </c>
      <c r="Z705" t="s">
        <v>551</v>
      </c>
      <c r="AA705" t="s">
        <v>551</v>
      </c>
      <c r="AB705" t="s">
        <v>551</v>
      </c>
      <c r="AC705" t="s">
        <v>565</v>
      </c>
      <c r="AD705" t="s">
        <v>564</v>
      </c>
      <c r="AE705">
        <v>25</v>
      </c>
      <c r="AF705">
        <v>4</v>
      </c>
      <c r="AG705">
        <v>3</v>
      </c>
      <c r="AH705" t="s">
        <v>492</v>
      </c>
      <c r="AJ705" t="s">
        <v>84</v>
      </c>
      <c r="AK705" t="s">
        <v>194</v>
      </c>
      <c r="AM705">
        <v>1183</v>
      </c>
      <c r="AN705">
        <v>2604</v>
      </c>
    </row>
    <row r="706" spans="1:40" x14ac:dyDescent="0.25">
      <c r="A706" t="s">
        <v>551</v>
      </c>
      <c r="B706" t="s">
        <v>551</v>
      </c>
      <c r="C706" t="s">
        <v>551</v>
      </c>
      <c r="D706" t="s">
        <v>551</v>
      </c>
      <c r="E706" t="s">
        <v>551</v>
      </c>
      <c r="F706" t="s">
        <v>551</v>
      </c>
      <c r="G706" t="s">
        <v>551</v>
      </c>
      <c r="H706" t="s">
        <v>551</v>
      </c>
      <c r="I706" t="s">
        <v>551</v>
      </c>
      <c r="J706" t="s">
        <v>551</v>
      </c>
      <c r="K706" t="s">
        <v>551</v>
      </c>
      <c r="L706" t="s">
        <v>551</v>
      </c>
      <c r="M706" t="s">
        <v>551</v>
      </c>
      <c r="N706" t="s">
        <v>551</v>
      </c>
      <c r="O706" t="s">
        <v>551</v>
      </c>
      <c r="P706" t="s">
        <v>551</v>
      </c>
      <c r="Q706" t="s">
        <v>551</v>
      </c>
      <c r="R706" t="s">
        <v>551</v>
      </c>
      <c r="S706" t="s">
        <v>551</v>
      </c>
      <c r="T706" t="s">
        <v>551</v>
      </c>
      <c r="U706" t="s">
        <v>551</v>
      </c>
      <c r="V706" t="s">
        <v>551</v>
      </c>
      <c r="W706" t="s">
        <v>551</v>
      </c>
      <c r="X706" t="s">
        <v>551</v>
      </c>
      <c r="Y706" t="s">
        <v>551</v>
      </c>
      <c r="Z706" t="s">
        <v>551</v>
      </c>
      <c r="AA706" t="s">
        <v>551</v>
      </c>
      <c r="AB706" t="s">
        <v>551</v>
      </c>
      <c r="AC706" t="s">
        <v>565</v>
      </c>
      <c r="AD706" t="s">
        <v>564</v>
      </c>
      <c r="AE706">
        <v>25</v>
      </c>
      <c r="AF706">
        <v>5</v>
      </c>
      <c r="AG706">
        <v>3</v>
      </c>
      <c r="AH706" t="s">
        <v>492</v>
      </c>
      <c r="AJ706" t="s">
        <v>84</v>
      </c>
      <c r="AK706" t="s">
        <v>194</v>
      </c>
      <c r="AM706">
        <v>3623</v>
      </c>
      <c r="AN706">
        <v>2742</v>
      </c>
    </row>
    <row r="707" spans="1:40" x14ac:dyDescent="0.25">
      <c r="A707" t="s">
        <v>551</v>
      </c>
      <c r="B707" t="s">
        <v>551</v>
      </c>
      <c r="C707" t="s">
        <v>551</v>
      </c>
      <c r="D707" t="s">
        <v>551</v>
      </c>
      <c r="E707" t="s">
        <v>551</v>
      </c>
      <c r="F707" t="s">
        <v>551</v>
      </c>
      <c r="G707" t="s">
        <v>551</v>
      </c>
      <c r="H707" t="s">
        <v>551</v>
      </c>
      <c r="I707" t="s">
        <v>551</v>
      </c>
      <c r="J707" t="s">
        <v>551</v>
      </c>
      <c r="K707" t="s">
        <v>551</v>
      </c>
      <c r="L707" t="s">
        <v>551</v>
      </c>
      <c r="M707" t="s">
        <v>551</v>
      </c>
      <c r="N707" t="s">
        <v>551</v>
      </c>
      <c r="O707" t="s">
        <v>551</v>
      </c>
      <c r="P707" t="s">
        <v>551</v>
      </c>
      <c r="Q707" t="s">
        <v>551</v>
      </c>
      <c r="R707" t="s">
        <v>551</v>
      </c>
      <c r="S707" t="s">
        <v>551</v>
      </c>
      <c r="T707" t="s">
        <v>551</v>
      </c>
      <c r="U707" t="s">
        <v>551</v>
      </c>
      <c r="V707" t="s">
        <v>551</v>
      </c>
      <c r="W707" t="s">
        <v>551</v>
      </c>
      <c r="X707" t="s">
        <v>551</v>
      </c>
      <c r="Y707" t="s">
        <v>551</v>
      </c>
      <c r="Z707" t="s">
        <v>551</v>
      </c>
      <c r="AA707" t="s">
        <v>551</v>
      </c>
      <c r="AB707" t="s">
        <v>551</v>
      </c>
      <c r="AC707" t="s">
        <v>565</v>
      </c>
      <c r="AD707" t="s">
        <v>564</v>
      </c>
      <c r="AE707">
        <v>25</v>
      </c>
      <c r="AF707">
        <v>6</v>
      </c>
      <c r="AH707" t="s">
        <v>494</v>
      </c>
      <c r="AJ707" t="s">
        <v>86</v>
      </c>
      <c r="AK707" t="s">
        <v>201</v>
      </c>
      <c r="AM707">
        <v>1030</v>
      </c>
      <c r="AN707">
        <v>1429</v>
      </c>
    </row>
    <row r="708" spans="1:40" x14ac:dyDescent="0.25">
      <c r="A708" t="s">
        <v>551</v>
      </c>
      <c r="B708" t="s">
        <v>551</v>
      </c>
      <c r="C708" t="s">
        <v>551</v>
      </c>
      <c r="D708" t="s">
        <v>551</v>
      </c>
      <c r="E708" t="s">
        <v>551</v>
      </c>
      <c r="F708" t="s">
        <v>551</v>
      </c>
      <c r="G708" t="s">
        <v>551</v>
      </c>
      <c r="H708" t="s">
        <v>551</v>
      </c>
      <c r="I708" t="s">
        <v>551</v>
      </c>
      <c r="J708" t="s">
        <v>551</v>
      </c>
      <c r="K708" t="s">
        <v>551</v>
      </c>
      <c r="L708" t="s">
        <v>551</v>
      </c>
      <c r="M708" t="s">
        <v>551</v>
      </c>
      <c r="N708" t="s">
        <v>551</v>
      </c>
      <c r="O708" t="s">
        <v>551</v>
      </c>
      <c r="P708" t="s">
        <v>551</v>
      </c>
      <c r="Q708" t="s">
        <v>551</v>
      </c>
      <c r="R708" t="s">
        <v>551</v>
      </c>
      <c r="S708" t="s">
        <v>551</v>
      </c>
      <c r="T708" t="s">
        <v>551</v>
      </c>
      <c r="U708" t="s">
        <v>551</v>
      </c>
      <c r="V708" t="s">
        <v>551</v>
      </c>
      <c r="W708" t="s">
        <v>551</v>
      </c>
      <c r="X708" t="s">
        <v>551</v>
      </c>
      <c r="Y708" t="s">
        <v>551</v>
      </c>
      <c r="Z708" t="s">
        <v>551</v>
      </c>
      <c r="AA708" t="s">
        <v>551</v>
      </c>
      <c r="AB708" t="s">
        <v>551</v>
      </c>
      <c r="AC708" t="s">
        <v>565</v>
      </c>
      <c r="AD708" t="s">
        <v>564</v>
      </c>
      <c r="AE708">
        <v>25</v>
      </c>
      <c r="AF708">
        <v>7</v>
      </c>
      <c r="AH708" t="s">
        <v>494</v>
      </c>
      <c r="AJ708" t="s">
        <v>86</v>
      </c>
      <c r="AK708" t="s">
        <v>201</v>
      </c>
      <c r="AM708">
        <v>3840</v>
      </c>
      <c r="AN708">
        <v>2053</v>
      </c>
    </row>
    <row r="709" spans="1:40" x14ac:dyDescent="0.25">
      <c r="A709" t="s">
        <v>551</v>
      </c>
      <c r="B709" t="s">
        <v>551</v>
      </c>
      <c r="C709" t="s">
        <v>551</v>
      </c>
      <c r="D709" t="s">
        <v>551</v>
      </c>
      <c r="E709" t="s">
        <v>551</v>
      </c>
      <c r="F709" t="s">
        <v>551</v>
      </c>
      <c r="G709" t="s">
        <v>551</v>
      </c>
      <c r="H709" t="s">
        <v>551</v>
      </c>
      <c r="I709" t="s">
        <v>551</v>
      </c>
      <c r="J709" t="s">
        <v>551</v>
      </c>
      <c r="K709" t="s">
        <v>551</v>
      </c>
      <c r="L709" t="s">
        <v>551</v>
      </c>
      <c r="M709" t="s">
        <v>551</v>
      </c>
      <c r="N709" t="s">
        <v>551</v>
      </c>
      <c r="O709" t="s">
        <v>551</v>
      </c>
      <c r="P709" t="s">
        <v>551</v>
      </c>
      <c r="Q709" t="s">
        <v>551</v>
      </c>
      <c r="R709" t="s">
        <v>551</v>
      </c>
      <c r="S709" t="s">
        <v>551</v>
      </c>
      <c r="T709" t="s">
        <v>551</v>
      </c>
      <c r="U709" t="s">
        <v>551</v>
      </c>
      <c r="V709" t="s">
        <v>551</v>
      </c>
      <c r="W709" t="s">
        <v>551</v>
      </c>
      <c r="X709" t="s">
        <v>551</v>
      </c>
      <c r="Y709" t="s">
        <v>551</v>
      </c>
      <c r="Z709" t="s">
        <v>551</v>
      </c>
      <c r="AA709" t="s">
        <v>551</v>
      </c>
      <c r="AB709" t="s">
        <v>551</v>
      </c>
      <c r="AC709" t="s">
        <v>565</v>
      </c>
      <c r="AD709" t="s">
        <v>564</v>
      </c>
      <c r="AE709">
        <v>25</v>
      </c>
      <c r="AF709">
        <v>8</v>
      </c>
      <c r="AH709" t="s">
        <v>494</v>
      </c>
      <c r="AJ709" t="s">
        <v>86</v>
      </c>
      <c r="AK709" t="s">
        <v>201</v>
      </c>
      <c r="AM709">
        <v>419</v>
      </c>
      <c r="AN709">
        <v>2876</v>
      </c>
    </row>
    <row r="710" spans="1:40" x14ac:dyDescent="0.25">
      <c r="A710" t="s">
        <v>551</v>
      </c>
      <c r="B710" t="s">
        <v>551</v>
      </c>
      <c r="C710" t="s">
        <v>551</v>
      </c>
      <c r="D710" t="s">
        <v>551</v>
      </c>
      <c r="E710" t="s">
        <v>551</v>
      </c>
      <c r="F710" t="s">
        <v>551</v>
      </c>
      <c r="G710" t="s">
        <v>551</v>
      </c>
      <c r="H710" t="s">
        <v>551</v>
      </c>
      <c r="I710" t="s">
        <v>551</v>
      </c>
      <c r="J710" t="s">
        <v>551</v>
      </c>
      <c r="K710" t="s">
        <v>551</v>
      </c>
      <c r="L710" t="s">
        <v>551</v>
      </c>
      <c r="M710" t="s">
        <v>551</v>
      </c>
      <c r="N710" t="s">
        <v>551</v>
      </c>
      <c r="O710" t="s">
        <v>551</v>
      </c>
      <c r="P710" t="s">
        <v>551</v>
      </c>
      <c r="Q710" t="s">
        <v>551</v>
      </c>
      <c r="R710" t="s">
        <v>551</v>
      </c>
      <c r="S710" t="s">
        <v>551</v>
      </c>
      <c r="T710" t="s">
        <v>551</v>
      </c>
      <c r="U710" t="s">
        <v>551</v>
      </c>
      <c r="V710" t="s">
        <v>551</v>
      </c>
      <c r="W710" t="s">
        <v>551</v>
      </c>
      <c r="X710" t="s">
        <v>551</v>
      </c>
      <c r="Y710" t="s">
        <v>551</v>
      </c>
      <c r="Z710" t="s">
        <v>551</v>
      </c>
      <c r="AA710" t="s">
        <v>551</v>
      </c>
      <c r="AB710" t="s">
        <v>551</v>
      </c>
      <c r="AC710" t="s">
        <v>565</v>
      </c>
      <c r="AD710" t="s">
        <v>564</v>
      </c>
      <c r="AE710">
        <v>25</v>
      </c>
      <c r="AF710">
        <v>9</v>
      </c>
      <c r="AH710" t="s">
        <v>493</v>
      </c>
      <c r="AJ710" t="s">
        <v>85</v>
      </c>
      <c r="AK710" t="s">
        <v>191</v>
      </c>
      <c r="AM710">
        <v>1388</v>
      </c>
      <c r="AN710">
        <v>2697</v>
      </c>
    </row>
    <row r="711" spans="1:40" x14ac:dyDescent="0.25">
      <c r="A711" t="s">
        <v>551</v>
      </c>
      <c r="B711" t="s">
        <v>551</v>
      </c>
      <c r="C711" t="s">
        <v>551</v>
      </c>
      <c r="D711" t="s">
        <v>551</v>
      </c>
      <c r="E711" t="s">
        <v>551</v>
      </c>
      <c r="F711" t="s">
        <v>551</v>
      </c>
      <c r="G711" t="s">
        <v>551</v>
      </c>
      <c r="H711" t="s">
        <v>551</v>
      </c>
      <c r="I711" t="s">
        <v>551</v>
      </c>
      <c r="J711" t="s">
        <v>551</v>
      </c>
      <c r="K711" t="s">
        <v>551</v>
      </c>
      <c r="L711" t="s">
        <v>551</v>
      </c>
      <c r="M711" t="s">
        <v>551</v>
      </c>
      <c r="N711" t="s">
        <v>551</v>
      </c>
      <c r="O711" t="s">
        <v>551</v>
      </c>
      <c r="P711" t="s">
        <v>551</v>
      </c>
      <c r="Q711" t="s">
        <v>551</v>
      </c>
      <c r="R711" t="s">
        <v>551</v>
      </c>
      <c r="S711" t="s">
        <v>551</v>
      </c>
      <c r="T711" t="s">
        <v>551</v>
      </c>
      <c r="U711" t="s">
        <v>551</v>
      </c>
      <c r="V711" t="s">
        <v>551</v>
      </c>
      <c r="W711" t="s">
        <v>551</v>
      </c>
      <c r="X711" t="s">
        <v>551</v>
      </c>
      <c r="Y711" t="s">
        <v>551</v>
      </c>
      <c r="Z711" t="s">
        <v>551</v>
      </c>
      <c r="AA711" t="s">
        <v>551</v>
      </c>
      <c r="AB711" t="s">
        <v>551</v>
      </c>
      <c r="AC711" t="s">
        <v>565</v>
      </c>
      <c r="AD711" t="s">
        <v>564</v>
      </c>
      <c r="AE711">
        <v>25</v>
      </c>
      <c r="AF711">
        <v>10</v>
      </c>
      <c r="AH711" t="s">
        <v>499</v>
      </c>
      <c r="AJ711" t="s">
        <v>92</v>
      </c>
      <c r="AK711" t="s">
        <v>201</v>
      </c>
      <c r="AM711">
        <v>1664</v>
      </c>
      <c r="AN711">
        <v>771</v>
      </c>
    </row>
    <row r="712" spans="1:40" x14ac:dyDescent="0.25">
      <c r="A712" t="s">
        <v>551</v>
      </c>
      <c r="B712" t="s">
        <v>551</v>
      </c>
      <c r="C712" t="s">
        <v>551</v>
      </c>
      <c r="D712" t="s">
        <v>551</v>
      </c>
      <c r="E712" t="s">
        <v>551</v>
      </c>
      <c r="F712" t="s">
        <v>551</v>
      </c>
      <c r="G712" t="s">
        <v>551</v>
      </c>
      <c r="H712" t="s">
        <v>551</v>
      </c>
      <c r="I712" t="s">
        <v>551</v>
      </c>
      <c r="J712" t="s">
        <v>551</v>
      </c>
      <c r="K712" t="s">
        <v>551</v>
      </c>
      <c r="L712" t="s">
        <v>551</v>
      </c>
      <c r="M712" t="s">
        <v>551</v>
      </c>
      <c r="N712" t="s">
        <v>551</v>
      </c>
      <c r="O712" t="s">
        <v>551</v>
      </c>
      <c r="P712" t="s">
        <v>551</v>
      </c>
      <c r="Q712" t="s">
        <v>551</v>
      </c>
      <c r="R712" t="s">
        <v>551</v>
      </c>
      <c r="S712" t="s">
        <v>551</v>
      </c>
      <c r="T712" t="s">
        <v>551</v>
      </c>
      <c r="U712" t="s">
        <v>551</v>
      </c>
      <c r="V712" t="s">
        <v>551</v>
      </c>
      <c r="W712" t="s">
        <v>551</v>
      </c>
      <c r="X712" t="s">
        <v>551</v>
      </c>
      <c r="Y712" t="s">
        <v>551</v>
      </c>
      <c r="Z712" t="s">
        <v>551</v>
      </c>
      <c r="AA712" t="s">
        <v>551</v>
      </c>
      <c r="AB712" t="s">
        <v>551</v>
      </c>
      <c r="AC712" t="s">
        <v>565</v>
      </c>
      <c r="AD712" t="s">
        <v>564</v>
      </c>
      <c r="AE712">
        <v>25</v>
      </c>
      <c r="AF712">
        <v>11</v>
      </c>
      <c r="AG712">
        <v>3</v>
      </c>
      <c r="AH712" t="s">
        <v>492</v>
      </c>
      <c r="AJ712" t="s">
        <v>84</v>
      </c>
      <c r="AK712" t="s">
        <v>194</v>
      </c>
      <c r="AM712">
        <v>2663</v>
      </c>
      <c r="AN712">
        <v>391</v>
      </c>
    </row>
    <row r="713" spans="1:40" x14ac:dyDescent="0.25">
      <c r="A713" t="s">
        <v>551</v>
      </c>
      <c r="B713" t="s">
        <v>551</v>
      </c>
      <c r="C713" t="s">
        <v>551</v>
      </c>
      <c r="D713" t="s">
        <v>551</v>
      </c>
      <c r="E713" t="s">
        <v>551</v>
      </c>
      <c r="F713" t="s">
        <v>551</v>
      </c>
      <c r="G713" t="s">
        <v>551</v>
      </c>
      <c r="H713" t="s">
        <v>551</v>
      </c>
      <c r="I713" t="s">
        <v>551</v>
      </c>
      <c r="J713" t="s">
        <v>551</v>
      </c>
      <c r="K713" t="s">
        <v>551</v>
      </c>
      <c r="L713" t="s">
        <v>551</v>
      </c>
      <c r="M713" t="s">
        <v>551</v>
      </c>
      <c r="N713" t="s">
        <v>551</v>
      </c>
      <c r="O713" t="s">
        <v>551</v>
      </c>
      <c r="P713" t="s">
        <v>551</v>
      </c>
      <c r="Q713" t="s">
        <v>551</v>
      </c>
      <c r="R713" t="s">
        <v>551</v>
      </c>
      <c r="S713" t="s">
        <v>551</v>
      </c>
      <c r="T713" t="s">
        <v>551</v>
      </c>
      <c r="U713" t="s">
        <v>551</v>
      </c>
      <c r="V713" t="s">
        <v>551</v>
      </c>
      <c r="W713" t="s">
        <v>551</v>
      </c>
      <c r="X713" t="s">
        <v>551</v>
      </c>
      <c r="Y713" t="s">
        <v>551</v>
      </c>
      <c r="Z713" t="s">
        <v>551</v>
      </c>
      <c r="AA713" t="s">
        <v>551</v>
      </c>
      <c r="AB713" t="s">
        <v>551</v>
      </c>
      <c r="AC713" t="s">
        <v>565</v>
      </c>
      <c r="AD713" t="s">
        <v>564</v>
      </c>
      <c r="AE713">
        <v>25</v>
      </c>
      <c r="AF713">
        <v>12</v>
      </c>
      <c r="AH713" t="s">
        <v>494</v>
      </c>
      <c r="AJ713" t="s">
        <v>86</v>
      </c>
      <c r="AK713" t="s">
        <v>201</v>
      </c>
      <c r="AM713">
        <v>3468</v>
      </c>
      <c r="AN713">
        <v>961</v>
      </c>
    </row>
    <row r="714" spans="1:40" x14ac:dyDescent="0.25">
      <c r="A714" t="s">
        <v>551</v>
      </c>
      <c r="B714" t="s">
        <v>551</v>
      </c>
      <c r="C714" t="s">
        <v>551</v>
      </c>
      <c r="D714" t="s">
        <v>551</v>
      </c>
      <c r="E714" t="s">
        <v>551</v>
      </c>
      <c r="F714" t="s">
        <v>551</v>
      </c>
      <c r="G714" t="s">
        <v>551</v>
      </c>
      <c r="H714" t="s">
        <v>551</v>
      </c>
      <c r="I714" t="s">
        <v>551</v>
      </c>
      <c r="J714" t="s">
        <v>551</v>
      </c>
      <c r="K714" t="s">
        <v>551</v>
      </c>
      <c r="L714" t="s">
        <v>551</v>
      </c>
      <c r="M714" t="s">
        <v>551</v>
      </c>
      <c r="N714" t="s">
        <v>551</v>
      </c>
      <c r="O714" t="s">
        <v>551</v>
      </c>
      <c r="P714" t="s">
        <v>551</v>
      </c>
      <c r="Q714" t="s">
        <v>551</v>
      </c>
      <c r="R714" t="s">
        <v>551</v>
      </c>
      <c r="S714" t="s">
        <v>551</v>
      </c>
      <c r="T714" t="s">
        <v>551</v>
      </c>
      <c r="U714" t="s">
        <v>551</v>
      </c>
      <c r="V714" t="s">
        <v>551</v>
      </c>
      <c r="W714" t="s">
        <v>551</v>
      </c>
      <c r="X714" t="s">
        <v>551</v>
      </c>
      <c r="Y714" t="s">
        <v>551</v>
      </c>
      <c r="Z714" t="s">
        <v>551</v>
      </c>
      <c r="AA714" t="s">
        <v>551</v>
      </c>
      <c r="AB714" t="s">
        <v>551</v>
      </c>
      <c r="AC714" t="s">
        <v>565</v>
      </c>
      <c r="AD714" t="s">
        <v>564</v>
      </c>
      <c r="AE714">
        <v>25</v>
      </c>
      <c r="AF714">
        <v>13</v>
      </c>
      <c r="AH714" t="s">
        <v>494</v>
      </c>
      <c r="AJ714" t="s">
        <v>86</v>
      </c>
      <c r="AK714" t="s">
        <v>201</v>
      </c>
      <c r="AM714">
        <v>103</v>
      </c>
      <c r="AN714">
        <v>2734</v>
      </c>
    </row>
    <row r="715" spans="1:40" x14ac:dyDescent="0.25">
      <c r="A715" t="s">
        <v>551</v>
      </c>
      <c r="B715" t="s">
        <v>551</v>
      </c>
      <c r="C715" t="s">
        <v>551</v>
      </c>
      <c r="D715" t="s">
        <v>551</v>
      </c>
      <c r="E715" t="s">
        <v>551</v>
      </c>
      <c r="F715" t="s">
        <v>551</v>
      </c>
      <c r="G715" t="s">
        <v>551</v>
      </c>
      <c r="H715" t="s">
        <v>551</v>
      </c>
      <c r="I715" t="s">
        <v>551</v>
      </c>
      <c r="J715" t="s">
        <v>551</v>
      </c>
      <c r="K715" t="s">
        <v>551</v>
      </c>
      <c r="L715" t="s">
        <v>551</v>
      </c>
      <c r="M715" t="s">
        <v>551</v>
      </c>
      <c r="N715" t="s">
        <v>551</v>
      </c>
      <c r="O715" t="s">
        <v>551</v>
      </c>
      <c r="P715" t="s">
        <v>551</v>
      </c>
      <c r="Q715" t="s">
        <v>551</v>
      </c>
      <c r="R715" t="s">
        <v>551</v>
      </c>
      <c r="S715" t="s">
        <v>551</v>
      </c>
      <c r="T715" t="s">
        <v>551</v>
      </c>
      <c r="U715" t="s">
        <v>551</v>
      </c>
      <c r="V715" t="s">
        <v>551</v>
      </c>
      <c r="W715" t="s">
        <v>551</v>
      </c>
      <c r="X715" t="s">
        <v>551</v>
      </c>
      <c r="Y715" t="s">
        <v>551</v>
      </c>
      <c r="Z715" t="s">
        <v>551</v>
      </c>
      <c r="AA715" t="s">
        <v>551</v>
      </c>
      <c r="AB715" t="s">
        <v>551</v>
      </c>
      <c r="AC715" t="s">
        <v>565</v>
      </c>
      <c r="AD715" t="s">
        <v>564</v>
      </c>
      <c r="AE715">
        <v>25</v>
      </c>
      <c r="AF715">
        <v>14</v>
      </c>
      <c r="AH715" t="s">
        <v>494</v>
      </c>
      <c r="AJ715" t="s">
        <v>86</v>
      </c>
      <c r="AK715" t="s">
        <v>201</v>
      </c>
      <c r="AM715">
        <v>817</v>
      </c>
      <c r="AN715">
        <v>2902</v>
      </c>
    </row>
    <row r="716" spans="1:40" x14ac:dyDescent="0.25">
      <c r="A716" t="s">
        <v>551</v>
      </c>
      <c r="B716" t="s">
        <v>551</v>
      </c>
      <c r="C716" t="s">
        <v>551</v>
      </c>
      <c r="D716" t="s">
        <v>551</v>
      </c>
      <c r="E716" t="s">
        <v>551</v>
      </c>
      <c r="F716" t="s">
        <v>551</v>
      </c>
      <c r="G716" t="s">
        <v>551</v>
      </c>
      <c r="H716" t="s">
        <v>551</v>
      </c>
      <c r="I716" t="s">
        <v>551</v>
      </c>
      <c r="J716" t="s">
        <v>551</v>
      </c>
      <c r="K716" t="s">
        <v>551</v>
      </c>
      <c r="L716" t="s">
        <v>551</v>
      </c>
      <c r="M716" t="s">
        <v>551</v>
      </c>
      <c r="N716" t="s">
        <v>551</v>
      </c>
      <c r="O716" t="s">
        <v>551</v>
      </c>
      <c r="P716" t="s">
        <v>551</v>
      </c>
      <c r="Q716" t="s">
        <v>551</v>
      </c>
      <c r="R716" t="s">
        <v>551</v>
      </c>
      <c r="S716" t="s">
        <v>551</v>
      </c>
      <c r="T716" t="s">
        <v>551</v>
      </c>
      <c r="U716" t="s">
        <v>551</v>
      </c>
      <c r="V716" t="s">
        <v>551</v>
      </c>
      <c r="W716" t="s">
        <v>551</v>
      </c>
      <c r="X716" t="s">
        <v>551</v>
      </c>
      <c r="Y716" t="s">
        <v>551</v>
      </c>
      <c r="Z716" t="s">
        <v>551</v>
      </c>
      <c r="AA716" t="s">
        <v>551</v>
      </c>
      <c r="AB716" t="s">
        <v>551</v>
      </c>
      <c r="AC716" t="s">
        <v>565</v>
      </c>
      <c r="AD716" t="s">
        <v>564</v>
      </c>
      <c r="AE716">
        <v>25</v>
      </c>
      <c r="AF716">
        <v>15</v>
      </c>
      <c r="AH716" t="s">
        <v>498</v>
      </c>
      <c r="AJ716" t="s">
        <v>91</v>
      </c>
      <c r="AK716" t="s">
        <v>203</v>
      </c>
      <c r="AM716">
        <v>2194</v>
      </c>
      <c r="AN716">
        <v>2741</v>
      </c>
    </row>
    <row r="717" spans="1:40" x14ac:dyDescent="0.25">
      <c r="A717" t="s">
        <v>551</v>
      </c>
      <c r="B717" t="s">
        <v>551</v>
      </c>
      <c r="C717" t="s">
        <v>551</v>
      </c>
      <c r="D717" t="s">
        <v>551</v>
      </c>
      <c r="E717" t="s">
        <v>551</v>
      </c>
      <c r="F717" t="s">
        <v>551</v>
      </c>
      <c r="G717" t="s">
        <v>551</v>
      </c>
      <c r="H717" t="s">
        <v>551</v>
      </c>
      <c r="I717" t="s">
        <v>551</v>
      </c>
      <c r="J717" t="s">
        <v>551</v>
      </c>
      <c r="K717" t="s">
        <v>551</v>
      </c>
      <c r="L717" t="s">
        <v>551</v>
      </c>
      <c r="M717" t="s">
        <v>551</v>
      </c>
      <c r="N717" t="s">
        <v>551</v>
      </c>
      <c r="O717" t="s">
        <v>551</v>
      </c>
      <c r="P717" t="s">
        <v>551</v>
      </c>
      <c r="Q717" t="s">
        <v>551</v>
      </c>
      <c r="R717" t="s">
        <v>551</v>
      </c>
      <c r="S717" t="s">
        <v>551</v>
      </c>
      <c r="T717" t="s">
        <v>551</v>
      </c>
      <c r="U717" t="s">
        <v>551</v>
      </c>
      <c r="V717" t="s">
        <v>551</v>
      </c>
      <c r="W717" t="s">
        <v>551</v>
      </c>
      <c r="X717" t="s">
        <v>551</v>
      </c>
      <c r="Y717" t="s">
        <v>551</v>
      </c>
      <c r="Z717" t="s">
        <v>551</v>
      </c>
      <c r="AA717" t="s">
        <v>551</v>
      </c>
      <c r="AB717" t="s">
        <v>551</v>
      </c>
      <c r="AC717" t="s">
        <v>565</v>
      </c>
      <c r="AD717" t="s">
        <v>564</v>
      </c>
      <c r="AE717">
        <v>25</v>
      </c>
      <c r="AF717">
        <v>16</v>
      </c>
      <c r="AH717" t="s">
        <v>494</v>
      </c>
      <c r="AJ717" t="s">
        <v>86</v>
      </c>
      <c r="AK717" t="s">
        <v>201</v>
      </c>
      <c r="AM717">
        <v>1123</v>
      </c>
      <c r="AN717">
        <v>1996</v>
      </c>
    </row>
    <row r="718" spans="1:40" x14ac:dyDescent="0.25">
      <c r="A718" t="s">
        <v>551</v>
      </c>
      <c r="B718" t="s">
        <v>551</v>
      </c>
      <c r="C718" t="s">
        <v>551</v>
      </c>
      <c r="D718" t="s">
        <v>551</v>
      </c>
      <c r="E718" t="s">
        <v>551</v>
      </c>
      <c r="F718" t="s">
        <v>551</v>
      </c>
      <c r="G718" t="s">
        <v>551</v>
      </c>
      <c r="H718" t="s">
        <v>551</v>
      </c>
      <c r="I718" t="s">
        <v>551</v>
      </c>
      <c r="J718" t="s">
        <v>551</v>
      </c>
      <c r="K718" t="s">
        <v>551</v>
      </c>
      <c r="L718" t="s">
        <v>551</v>
      </c>
      <c r="M718" t="s">
        <v>551</v>
      </c>
      <c r="N718" t="s">
        <v>551</v>
      </c>
      <c r="O718" t="s">
        <v>551</v>
      </c>
      <c r="P718" t="s">
        <v>551</v>
      </c>
      <c r="Q718" t="s">
        <v>551</v>
      </c>
      <c r="R718" t="s">
        <v>551</v>
      </c>
      <c r="S718" t="s">
        <v>551</v>
      </c>
      <c r="T718" t="s">
        <v>551</v>
      </c>
      <c r="U718" t="s">
        <v>551</v>
      </c>
      <c r="V718" t="s">
        <v>551</v>
      </c>
      <c r="W718" t="s">
        <v>551</v>
      </c>
      <c r="X718" t="s">
        <v>551</v>
      </c>
      <c r="Y718" t="s">
        <v>551</v>
      </c>
      <c r="Z718" t="s">
        <v>551</v>
      </c>
      <c r="AA718" t="s">
        <v>551</v>
      </c>
      <c r="AB718" t="s">
        <v>551</v>
      </c>
      <c r="AC718" t="s">
        <v>565</v>
      </c>
      <c r="AD718" t="s">
        <v>564</v>
      </c>
      <c r="AE718">
        <v>25</v>
      </c>
      <c r="AF718">
        <v>17</v>
      </c>
      <c r="AG718">
        <v>3</v>
      </c>
      <c r="AH718" t="s">
        <v>492</v>
      </c>
      <c r="AJ718" t="s">
        <v>84</v>
      </c>
      <c r="AK718" t="s">
        <v>194</v>
      </c>
      <c r="AM718">
        <v>3095</v>
      </c>
      <c r="AN718">
        <v>799</v>
      </c>
    </row>
    <row r="719" spans="1:40" x14ac:dyDescent="0.25">
      <c r="A719" t="s">
        <v>551</v>
      </c>
      <c r="B719" t="s">
        <v>551</v>
      </c>
      <c r="C719" t="s">
        <v>551</v>
      </c>
      <c r="D719" t="s">
        <v>551</v>
      </c>
      <c r="E719" t="s">
        <v>551</v>
      </c>
      <c r="F719" t="s">
        <v>551</v>
      </c>
      <c r="G719" t="s">
        <v>551</v>
      </c>
      <c r="H719" t="s">
        <v>551</v>
      </c>
      <c r="I719" t="s">
        <v>551</v>
      </c>
      <c r="J719" t="s">
        <v>551</v>
      </c>
      <c r="K719" t="s">
        <v>551</v>
      </c>
      <c r="L719" t="s">
        <v>551</v>
      </c>
      <c r="M719" t="s">
        <v>551</v>
      </c>
      <c r="N719" t="s">
        <v>551</v>
      </c>
      <c r="O719" t="s">
        <v>551</v>
      </c>
      <c r="P719" t="s">
        <v>551</v>
      </c>
      <c r="Q719" t="s">
        <v>551</v>
      </c>
      <c r="R719" t="s">
        <v>551</v>
      </c>
      <c r="S719" t="s">
        <v>551</v>
      </c>
      <c r="T719" t="s">
        <v>551</v>
      </c>
      <c r="U719" t="s">
        <v>551</v>
      </c>
      <c r="V719" t="s">
        <v>551</v>
      </c>
      <c r="W719" t="s">
        <v>551</v>
      </c>
      <c r="X719" t="s">
        <v>551</v>
      </c>
      <c r="Y719" t="s">
        <v>551</v>
      </c>
      <c r="Z719" t="s">
        <v>551</v>
      </c>
      <c r="AA719" t="s">
        <v>551</v>
      </c>
      <c r="AB719" t="s">
        <v>551</v>
      </c>
      <c r="AC719" t="s">
        <v>565</v>
      </c>
      <c r="AD719" t="s">
        <v>564</v>
      </c>
      <c r="AE719">
        <v>25</v>
      </c>
      <c r="AF719">
        <v>18</v>
      </c>
      <c r="AG719">
        <v>1</v>
      </c>
      <c r="AH719" t="s">
        <v>554</v>
      </c>
      <c r="AJ719" t="s">
        <v>127</v>
      </c>
      <c r="AK719" t="s">
        <v>189</v>
      </c>
      <c r="AM719">
        <v>395</v>
      </c>
      <c r="AN719">
        <v>1720</v>
      </c>
    </row>
    <row r="720" spans="1:40" x14ac:dyDescent="0.25">
      <c r="A720" t="s">
        <v>551</v>
      </c>
      <c r="B720" t="s">
        <v>551</v>
      </c>
      <c r="C720" t="s">
        <v>551</v>
      </c>
      <c r="D720" t="s">
        <v>551</v>
      </c>
      <c r="E720" t="s">
        <v>551</v>
      </c>
      <c r="F720" t="s">
        <v>551</v>
      </c>
      <c r="G720" t="s">
        <v>551</v>
      </c>
      <c r="H720" t="s">
        <v>551</v>
      </c>
      <c r="I720" t="s">
        <v>551</v>
      </c>
      <c r="J720" t="s">
        <v>551</v>
      </c>
      <c r="K720" t="s">
        <v>551</v>
      </c>
      <c r="L720" t="s">
        <v>551</v>
      </c>
      <c r="M720" t="s">
        <v>551</v>
      </c>
      <c r="N720" t="s">
        <v>551</v>
      </c>
      <c r="O720" t="s">
        <v>551</v>
      </c>
      <c r="P720" t="s">
        <v>551</v>
      </c>
      <c r="Q720" t="s">
        <v>551</v>
      </c>
      <c r="R720" t="s">
        <v>551</v>
      </c>
      <c r="S720" t="s">
        <v>551</v>
      </c>
      <c r="T720" t="s">
        <v>551</v>
      </c>
      <c r="U720" t="s">
        <v>551</v>
      </c>
      <c r="V720" t="s">
        <v>551</v>
      </c>
      <c r="W720" t="s">
        <v>551</v>
      </c>
      <c r="X720" t="s">
        <v>551</v>
      </c>
      <c r="Y720" t="s">
        <v>551</v>
      </c>
      <c r="Z720" t="s">
        <v>551</v>
      </c>
      <c r="AA720" t="s">
        <v>551</v>
      </c>
      <c r="AB720" t="s">
        <v>551</v>
      </c>
      <c r="AC720" t="s">
        <v>565</v>
      </c>
      <c r="AD720" t="s">
        <v>564</v>
      </c>
      <c r="AE720">
        <v>25</v>
      </c>
      <c r="AF720">
        <v>19</v>
      </c>
      <c r="AG720">
        <v>3</v>
      </c>
      <c r="AH720" t="s">
        <v>492</v>
      </c>
      <c r="AJ720" t="s">
        <v>84</v>
      </c>
      <c r="AK720" t="s">
        <v>194</v>
      </c>
      <c r="AM720">
        <v>2395</v>
      </c>
      <c r="AN720">
        <v>173</v>
      </c>
    </row>
    <row r="721" spans="1:40" x14ac:dyDescent="0.25">
      <c r="A721" t="s">
        <v>551</v>
      </c>
      <c r="B721" t="s">
        <v>551</v>
      </c>
      <c r="C721" t="s">
        <v>551</v>
      </c>
      <c r="D721" t="s">
        <v>551</v>
      </c>
      <c r="E721" t="s">
        <v>551</v>
      </c>
      <c r="F721" t="s">
        <v>551</v>
      </c>
      <c r="G721" t="s">
        <v>551</v>
      </c>
      <c r="H721" t="s">
        <v>551</v>
      </c>
      <c r="I721" t="s">
        <v>551</v>
      </c>
      <c r="J721" t="s">
        <v>551</v>
      </c>
      <c r="K721" t="s">
        <v>551</v>
      </c>
      <c r="L721" t="s">
        <v>551</v>
      </c>
      <c r="M721" t="s">
        <v>551</v>
      </c>
      <c r="N721" t="s">
        <v>551</v>
      </c>
      <c r="O721" t="s">
        <v>551</v>
      </c>
      <c r="P721" t="s">
        <v>551</v>
      </c>
      <c r="Q721" t="s">
        <v>551</v>
      </c>
      <c r="R721" t="s">
        <v>551</v>
      </c>
      <c r="S721" t="s">
        <v>551</v>
      </c>
      <c r="T721" t="s">
        <v>551</v>
      </c>
      <c r="U721" t="s">
        <v>551</v>
      </c>
      <c r="V721" t="s">
        <v>551</v>
      </c>
      <c r="W721" t="s">
        <v>551</v>
      </c>
      <c r="X721" t="s">
        <v>551</v>
      </c>
      <c r="Y721" t="s">
        <v>551</v>
      </c>
      <c r="Z721" t="s">
        <v>551</v>
      </c>
      <c r="AA721" t="s">
        <v>551</v>
      </c>
      <c r="AB721" t="s">
        <v>551</v>
      </c>
      <c r="AC721" t="s">
        <v>565</v>
      </c>
      <c r="AD721" t="s">
        <v>564</v>
      </c>
      <c r="AE721">
        <v>25</v>
      </c>
      <c r="AF721">
        <v>20</v>
      </c>
      <c r="AH721" t="s">
        <v>493</v>
      </c>
      <c r="AJ721" t="s">
        <v>85</v>
      </c>
      <c r="AK721" t="s">
        <v>191</v>
      </c>
      <c r="AM721">
        <v>2452</v>
      </c>
      <c r="AN721">
        <v>467</v>
      </c>
    </row>
    <row r="722" spans="1:40" x14ac:dyDescent="0.25">
      <c r="A722" t="s">
        <v>551</v>
      </c>
      <c r="B722" t="s">
        <v>551</v>
      </c>
      <c r="C722" t="s">
        <v>551</v>
      </c>
      <c r="D722" t="s">
        <v>551</v>
      </c>
      <c r="E722" t="s">
        <v>551</v>
      </c>
      <c r="F722" t="s">
        <v>551</v>
      </c>
      <c r="G722" t="s">
        <v>551</v>
      </c>
      <c r="H722" t="s">
        <v>551</v>
      </c>
      <c r="I722" t="s">
        <v>551</v>
      </c>
      <c r="J722" t="s">
        <v>551</v>
      </c>
      <c r="K722" t="s">
        <v>551</v>
      </c>
      <c r="L722" t="s">
        <v>551</v>
      </c>
      <c r="M722" t="s">
        <v>551</v>
      </c>
      <c r="N722" t="s">
        <v>551</v>
      </c>
      <c r="O722" t="s">
        <v>551</v>
      </c>
      <c r="P722" t="s">
        <v>551</v>
      </c>
      <c r="Q722" t="s">
        <v>551</v>
      </c>
      <c r="R722" t="s">
        <v>551</v>
      </c>
      <c r="S722" t="s">
        <v>551</v>
      </c>
      <c r="T722" t="s">
        <v>551</v>
      </c>
      <c r="U722" t="s">
        <v>551</v>
      </c>
      <c r="V722" t="s">
        <v>551</v>
      </c>
      <c r="W722" t="s">
        <v>551</v>
      </c>
      <c r="X722" t="s">
        <v>551</v>
      </c>
      <c r="Y722" t="s">
        <v>551</v>
      </c>
      <c r="Z722" t="s">
        <v>551</v>
      </c>
      <c r="AA722" t="s">
        <v>551</v>
      </c>
      <c r="AB722" t="s">
        <v>551</v>
      </c>
      <c r="AC722" t="s">
        <v>565</v>
      </c>
      <c r="AD722" t="s">
        <v>564</v>
      </c>
      <c r="AE722">
        <v>25</v>
      </c>
      <c r="AF722">
        <v>21</v>
      </c>
      <c r="AG722">
        <v>3</v>
      </c>
      <c r="AH722" t="s">
        <v>492</v>
      </c>
      <c r="AJ722" t="s">
        <v>84</v>
      </c>
      <c r="AK722" t="s">
        <v>194</v>
      </c>
      <c r="AM722">
        <v>1679</v>
      </c>
      <c r="AN722">
        <v>310</v>
      </c>
    </row>
    <row r="723" spans="1:40" x14ac:dyDescent="0.25">
      <c r="A723" t="s">
        <v>551</v>
      </c>
      <c r="B723" t="s">
        <v>551</v>
      </c>
      <c r="C723" t="s">
        <v>551</v>
      </c>
      <c r="D723" t="s">
        <v>551</v>
      </c>
      <c r="E723" t="s">
        <v>551</v>
      </c>
      <c r="F723" t="s">
        <v>551</v>
      </c>
      <c r="G723" t="s">
        <v>551</v>
      </c>
      <c r="H723" t="s">
        <v>551</v>
      </c>
      <c r="I723" t="s">
        <v>551</v>
      </c>
      <c r="J723" t="s">
        <v>551</v>
      </c>
      <c r="K723" t="s">
        <v>551</v>
      </c>
      <c r="L723" t="s">
        <v>551</v>
      </c>
      <c r="M723" t="s">
        <v>551</v>
      </c>
      <c r="N723" t="s">
        <v>551</v>
      </c>
      <c r="O723" t="s">
        <v>551</v>
      </c>
      <c r="P723" t="s">
        <v>551</v>
      </c>
      <c r="Q723" t="s">
        <v>551</v>
      </c>
      <c r="R723" t="s">
        <v>551</v>
      </c>
      <c r="S723" t="s">
        <v>551</v>
      </c>
      <c r="T723" t="s">
        <v>551</v>
      </c>
      <c r="U723" t="s">
        <v>551</v>
      </c>
      <c r="V723" t="s">
        <v>551</v>
      </c>
      <c r="W723" t="s">
        <v>551</v>
      </c>
      <c r="X723" t="s">
        <v>551</v>
      </c>
      <c r="Y723" t="s">
        <v>551</v>
      </c>
      <c r="Z723" t="s">
        <v>551</v>
      </c>
      <c r="AA723" t="s">
        <v>551</v>
      </c>
      <c r="AB723" t="s">
        <v>551</v>
      </c>
      <c r="AC723" t="s">
        <v>565</v>
      </c>
      <c r="AD723" t="s">
        <v>564</v>
      </c>
      <c r="AE723">
        <v>25</v>
      </c>
      <c r="AF723">
        <v>22</v>
      </c>
      <c r="AH723" t="s">
        <v>498</v>
      </c>
      <c r="AJ723" t="s">
        <v>91</v>
      </c>
      <c r="AK723" t="s">
        <v>203</v>
      </c>
      <c r="AM723">
        <v>2133</v>
      </c>
      <c r="AN723">
        <v>2204</v>
      </c>
    </row>
    <row r="724" spans="1:40" x14ac:dyDescent="0.25">
      <c r="A724" t="s">
        <v>551</v>
      </c>
      <c r="B724" t="s">
        <v>551</v>
      </c>
      <c r="C724" t="s">
        <v>551</v>
      </c>
      <c r="D724" t="s">
        <v>551</v>
      </c>
      <c r="E724" t="s">
        <v>551</v>
      </c>
      <c r="F724" t="s">
        <v>551</v>
      </c>
      <c r="G724" t="s">
        <v>551</v>
      </c>
      <c r="H724" t="s">
        <v>551</v>
      </c>
      <c r="I724" t="s">
        <v>551</v>
      </c>
      <c r="J724" t="s">
        <v>551</v>
      </c>
      <c r="K724" t="s">
        <v>551</v>
      </c>
      <c r="L724" t="s">
        <v>551</v>
      </c>
      <c r="M724" t="s">
        <v>551</v>
      </c>
      <c r="N724" t="s">
        <v>551</v>
      </c>
      <c r="O724" t="s">
        <v>551</v>
      </c>
      <c r="P724" t="s">
        <v>551</v>
      </c>
      <c r="Q724" t="s">
        <v>551</v>
      </c>
      <c r="R724" t="s">
        <v>551</v>
      </c>
      <c r="S724" t="s">
        <v>551</v>
      </c>
      <c r="T724" t="s">
        <v>551</v>
      </c>
      <c r="U724" t="s">
        <v>551</v>
      </c>
      <c r="V724" t="s">
        <v>551</v>
      </c>
      <c r="W724" t="s">
        <v>551</v>
      </c>
      <c r="X724" t="s">
        <v>551</v>
      </c>
      <c r="Y724" t="s">
        <v>551</v>
      </c>
      <c r="Z724" t="s">
        <v>551</v>
      </c>
      <c r="AA724" t="s">
        <v>551</v>
      </c>
      <c r="AB724" t="s">
        <v>551</v>
      </c>
      <c r="AC724" t="s">
        <v>565</v>
      </c>
      <c r="AD724" t="s">
        <v>564</v>
      </c>
      <c r="AE724">
        <v>25</v>
      </c>
      <c r="AF724">
        <v>23</v>
      </c>
      <c r="AG724">
        <v>3</v>
      </c>
      <c r="AH724" t="s">
        <v>492</v>
      </c>
      <c r="AJ724" t="s">
        <v>84</v>
      </c>
      <c r="AK724" t="s">
        <v>194</v>
      </c>
      <c r="AM724">
        <v>1107</v>
      </c>
      <c r="AN724">
        <v>2596</v>
      </c>
    </row>
    <row r="725" spans="1:40" x14ac:dyDescent="0.25">
      <c r="A725" t="s">
        <v>551</v>
      </c>
      <c r="B725" t="s">
        <v>551</v>
      </c>
      <c r="C725" t="s">
        <v>551</v>
      </c>
      <c r="D725" t="s">
        <v>551</v>
      </c>
      <c r="E725" t="s">
        <v>551</v>
      </c>
      <c r="F725" t="s">
        <v>551</v>
      </c>
      <c r="G725" t="s">
        <v>551</v>
      </c>
      <c r="H725" t="s">
        <v>551</v>
      </c>
      <c r="I725" t="s">
        <v>551</v>
      </c>
      <c r="J725" t="s">
        <v>551</v>
      </c>
      <c r="K725" t="s">
        <v>551</v>
      </c>
      <c r="L725" t="s">
        <v>551</v>
      </c>
      <c r="M725" t="s">
        <v>551</v>
      </c>
      <c r="N725" t="s">
        <v>551</v>
      </c>
      <c r="O725" t="s">
        <v>551</v>
      </c>
      <c r="P725" t="s">
        <v>551</v>
      </c>
      <c r="Q725" t="s">
        <v>551</v>
      </c>
      <c r="R725" t="s">
        <v>551</v>
      </c>
      <c r="S725" t="s">
        <v>551</v>
      </c>
      <c r="T725" t="s">
        <v>551</v>
      </c>
      <c r="U725" t="s">
        <v>551</v>
      </c>
      <c r="V725" t="s">
        <v>551</v>
      </c>
      <c r="W725" t="s">
        <v>551</v>
      </c>
      <c r="X725" t="s">
        <v>551</v>
      </c>
      <c r="Y725" t="s">
        <v>551</v>
      </c>
      <c r="Z725" t="s">
        <v>551</v>
      </c>
      <c r="AA725" t="s">
        <v>551</v>
      </c>
      <c r="AB725" t="s">
        <v>551</v>
      </c>
      <c r="AC725" t="s">
        <v>565</v>
      </c>
      <c r="AD725" t="s">
        <v>564</v>
      </c>
      <c r="AE725">
        <v>25</v>
      </c>
      <c r="AF725">
        <v>24</v>
      </c>
      <c r="AG725">
        <v>3</v>
      </c>
      <c r="AH725" t="s">
        <v>491</v>
      </c>
      <c r="AJ725" t="s">
        <v>82</v>
      </c>
      <c r="AK725" t="s">
        <v>194</v>
      </c>
      <c r="AM725">
        <v>2268</v>
      </c>
      <c r="AN725">
        <v>1051</v>
      </c>
    </row>
    <row r="726" spans="1:40" x14ac:dyDescent="0.25">
      <c r="A726" t="s">
        <v>551</v>
      </c>
      <c r="B726" t="s">
        <v>551</v>
      </c>
      <c r="C726" t="s">
        <v>551</v>
      </c>
      <c r="D726" t="s">
        <v>551</v>
      </c>
      <c r="E726" t="s">
        <v>551</v>
      </c>
      <c r="F726" t="s">
        <v>551</v>
      </c>
      <c r="G726" t="s">
        <v>551</v>
      </c>
      <c r="H726" t="s">
        <v>551</v>
      </c>
      <c r="I726" t="s">
        <v>551</v>
      </c>
      <c r="J726" t="s">
        <v>551</v>
      </c>
      <c r="K726" t="s">
        <v>551</v>
      </c>
      <c r="L726" t="s">
        <v>551</v>
      </c>
      <c r="M726" t="s">
        <v>551</v>
      </c>
      <c r="N726" t="s">
        <v>551</v>
      </c>
      <c r="O726" t="s">
        <v>551</v>
      </c>
      <c r="P726" t="s">
        <v>551</v>
      </c>
      <c r="Q726" t="s">
        <v>551</v>
      </c>
      <c r="R726" t="s">
        <v>551</v>
      </c>
      <c r="S726" t="s">
        <v>551</v>
      </c>
      <c r="T726" t="s">
        <v>551</v>
      </c>
      <c r="U726" t="s">
        <v>551</v>
      </c>
      <c r="V726" t="s">
        <v>551</v>
      </c>
      <c r="W726" t="s">
        <v>551</v>
      </c>
      <c r="X726" t="s">
        <v>551</v>
      </c>
      <c r="Y726" t="s">
        <v>551</v>
      </c>
      <c r="Z726" t="s">
        <v>551</v>
      </c>
      <c r="AA726" t="s">
        <v>551</v>
      </c>
      <c r="AB726" t="s">
        <v>551</v>
      </c>
      <c r="AC726" t="s">
        <v>565</v>
      </c>
      <c r="AD726" t="s">
        <v>564</v>
      </c>
      <c r="AE726">
        <v>25</v>
      </c>
      <c r="AF726">
        <v>25</v>
      </c>
      <c r="AH726" t="s">
        <v>494</v>
      </c>
      <c r="AJ726" t="s">
        <v>86</v>
      </c>
      <c r="AK726" t="s">
        <v>201</v>
      </c>
      <c r="AM726">
        <v>3</v>
      </c>
      <c r="AN726">
        <v>1435</v>
      </c>
    </row>
    <row r="727" spans="1:40" x14ac:dyDescent="0.25">
      <c r="A727" t="s">
        <v>551</v>
      </c>
      <c r="B727" t="s">
        <v>551</v>
      </c>
      <c r="C727" t="s">
        <v>551</v>
      </c>
      <c r="D727" t="s">
        <v>551</v>
      </c>
      <c r="E727" t="s">
        <v>551</v>
      </c>
      <c r="F727" t="s">
        <v>551</v>
      </c>
      <c r="G727" t="s">
        <v>551</v>
      </c>
      <c r="H727" t="s">
        <v>551</v>
      </c>
      <c r="I727" t="s">
        <v>551</v>
      </c>
      <c r="J727" t="s">
        <v>551</v>
      </c>
      <c r="K727" t="s">
        <v>551</v>
      </c>
      <c r="L727" t="s">
        <v>551</v>
      </c>
      <c r="M727" t="s">
        <v>551</v>
      </c>
      <c r="N727" t="s">
        <v>551</v>
      </c>
      <c r="O727" t="s">
        <v>551</v>
      </c>
      <c r="P727" t="s">
        <v>551</v>
      </c>
      <c r="Q727" t="s">
        <v>551</v>
      </c>
      <c r="R727" t="s">
        <v>551</v>
      </c>
      <c r="S727" t="s">
        <v>551</v>
      </c>
      <c r="T727" t="s">
        <v>551</v>
      </c>
      <c r="U727" t="s">
        <v>551</v>
      </c>
      <c r="V727" t="s">
        <v>551</v>
      </c>
      <c r="W727" t="s">
        <v>551</v>
      </c>
      <c r="X727" t="s">
        <v>551</v>
      </c>
      <c r="Y727" t="s">
        <v>551</v>
      </c>
      <c r="Z727" t="s">
        <v>551</v>
      </c>
      <c r="AA727" t="s">
        <v>551</v>
      </c>
      <c r="AB727" t="s">
        <v>551</v>
      </c>
      <c r="AC727" t="s">
        <v>567</v>
      </c>
      <c r="AD727" t="s">
        <v>566</v>
      </c>
      <c r="AE727">
        <v>25</v>
      </c>
      <c r="AF727">
        <v>1</v>
      </c>
      <c r="AG727">
        <v>3</v>
      </c>
      <c r="AH727" t="s">
        <v>492</v>
      </c>
      <c r="AJ727" t="s">
        <v>84</v>
      </c>
      <c r="AK727" t="s">
        <v>194</v>
      </c>
      <c r="AM727">
        <v>839</v>
      </c>
      <c r="AN727">
        <v>61</v>
      </c>
    </row>
    <row r="728" spans="1:40" x14ac:dyDescent="0.25">
      <c r="A728" t="s">
        <v>551</v>
      </c>
      <c r="B728" t="s">
        <v>551</v>
      </c>
      <c r="C728" t="s">
        <v>551</v>
      </c>
      <c r="D728" t="s">
        <v>551</v>
      </c>
      <c r="E728" t="s">
        <v>551</v>
      </c>
      <c r="F728" t="s">
        <v>551</v>
      </c>
      <c r="G728" t="s">
        <v>551</v>
      </c>
      <c r="H728" t="s">
        <v>551</v>
      </c>
      <c r="I728" t="s">
        <v>551</v>
      </c>
      <c r="J728" t="s">
        <v>551</v>
      </c>
      <c r="K728" t="s">
        <v>551</v>
      </c>
      <c r="L728" t="s">
        <v>551</v>
      </c>
      <c r="M728" t="s">
        <v>551</v>
      </c>
      <c r="N728" t="s">
        <v>551</v>
      </c>
      <c r="O728" t="s">
        <v>551</v>
      </c>
      <c r="P728" t="s">
        <v>551</v>
      </c>
      <c r="Q728" t="s">
        <v>551</v>
      </c>
      <c r="R728" t="s">
        <v>551</v>
      </c>
      <c r="S728" t="s">
        <v>551</v>
      </c>
      <c r="T728" t="s">
        <v>551</v>
      </c>
      <c r="U728" t="s">
        <v>551</v>
      </c>
      <c r="V728" t="s">
        <v>551</v>
      </c>
      <c r="W728" t="s">
        <v>551</v>
      </c>
      <c r="X728" t="s">
        <v>551</v>
      </c>
      <c r="Y728" t="s">
        <v>551</v>
      </c>
      <c r="Z728" t="s">
        <v>551</v>
      </c>
      <c r="AA728" t="s">
        <v>551</v>
      </c>
      <c r="AB728" t="s">
        <v>551</v>
      </c>
      <c r="AC728" t="s">
        <v>567</v>
      </c>
      <c r="AD728" t="s">
        <v>566</v>
      </c>
      <c r="AE728">
        <v>25</v>
      </c>
      <c r="AF728">
        <v>2</v>
      </c>
      <c r="AG728">
        <v>3</v>
      </c>
      <c r="AH728" t="s">
        <v>491</v>
      </c>
      <c r="AJ728" t="s">
        <v>82</v>
      </c>
      <c r="AK728" t="s">
        <v>194</v>
      </c>
      <c r="AM728">
        <v>3543</v>
      </c>
      <c r="AN728">
        <v>228</v>
      </c>
    </row>
    <row r="729" spans="1:40" x14ac:dyDescent="0.25">
      <c r="A729" t="s">
        <v>551</v>
      </c>
      <c r="B729" t="s">
        <v>551</v>
      </c>
      <c r="C729" t="s">
        <v>551</v>
      </c>
      <c r="D729" t="s">
        <v>551</v>
      </c>
      <c r="E729" t="s">
        <v>551</v>
      </c>
      <c r="F729" t="s">
        <v>551</v>
      </c>
      <c r="G729" t="s">
        <v>551</v>
      </c>
      <c r="H729" t="s">
        <v>551</v>
      </c>
      <c r="I729" t="s">
        <v>551</v>
      </c>
      <c r="J729" t="s">
        <v>551</v>
      </c>
      <c r="K729" t="s">
        <v>551</v>
      </c>
      <c r="L729" t="s">
        <v>551</v>
      </c>
      <c r="M729" t="s">
        <v>551</v>
      </c>
      <c r="N729" t="s">
        <v>551</v>
      </c>
      <c r="O729" t="s">
        <v>551</v>
      </c>
      <c r="P729" t="s">
        <v>551</v>
      </c>
      <c r="Q729" t="s">
        <v>551</v>
      </c>
      <c r="R729" t="s">
        <v>551</v>
      </c>
      <c r="S729" t="s">
        <v>551</v>
      </c>
      <c r="T729" t="s">
        <v>551</v>
      </c>
      <c r="U729" t="s">
        <v>551</v>
      </c>
      <c r="V729" t="s">
        <v>551</v>
      </c>
      <c r="W729" t="s">
        <v>551</v>
      </c>
      <c r="X729" t="s">
        <v>551</v>
      </c>
      <c r="Y729" t="s">
        <v>551</v>
      </c>
      <c r="Z729" t="s">
        <v>551</v>
      </c>
      <c r="AA729" t="s">
        <v>551</v>
      </c>
      <c r="AB729" t="s">
        <v>551</v>
      </c>
      <c r="AC729" t="s">
        <v>567</v>
      </c>
      <c r="AD729" t="s">
        <v>566</v>
      </c>
      <c r="AE729">
        <v>25</v>
      </c>
      <c r="AF729">
        <v>3</v>
      </c>
      <c r="AG729">
        <v>3</v>
      </c>
      <c r="AH729" t="s">
        <v>492</v>
      </c>
      <c r="AJ729" t="s">
        <v>84</v>
      </c>
      <c r="AK729" t="s">
        <v>194</v>
      </c>
      <c r="AM729">
        <v>3115</v>
      </c>
      <c r="AN729">
        <v>867</v>
      </c>
    </row>
    <row r="730" spans="1:40" x14ac:dyDescent="0.25">
      <c r="A730" t="s">
        <v>551</v>
      </c>
      <c r="B730" t="s">
        <v>551</v>
      </c>
      <c r="C730" t="s">
        <v>551</v>
      </c>
      <c r="D730" t="s">
        <v>551</v>
      </c>
      <c r="E730" t="s">
        <v>551</v>
      </c>
      <c r="F730" t="s">
        <v>551</v>
      </c>
      <c r="G730" t="s">
        <v>551</v>
      </c>
      <c r="H730" t="s">
        <v>551</v>
      </c>
      <c r="I730" t="s">
        <v>551</v>
      </c>
      <c r="J730" t="s">
        <v>551</v>
      </c>
      <c r="K730" t="s">
        <v>551</v>
      </c>
      <c r="L730" t="s">
        <v>551</v>
      </c>
      <c r="M730" t="s">
        <v>551</v>
      </c>
      <c r="N730" t="s">
        <v>551</v>
      </c>
      <c r="O730" t="s">
        <v>551</v>
      </c>
      <c r="P730" t="s">
        <v>551</v>
      </c>
      <c r="Q730" t="s">
        <v>551</v>
      </c>
      <c r="R730" t="s">
        <v>551</v>
      </c>
      <c r="S730" t="s">
        <v>551</v>
      </c>
      <c r="T730" t="s">
        <v>551</v>
      </c>
      <c r="U730" t="s">
        <v>551</v>
      </c>
      <c r="V730" t="s">
        <v>551</v>
      </c>
      <c r="W730" t="s">
        <v>551</v>
      </c>
      <c r="X730" t="s">
        <v>551</v>
      </c>
      <c r="Y730" t="s">
        <v>551</v>
      </c>
      <c r="Z730" t="s">
        <v>551</v>
      </c>
      <c r="AA730" t="s">
        <v>551</v>
      </c>
      <c r="AB730" t="s">
        <v>551</v>
      </c>
      <c r="AC730" t="s">
        <v>567</v>
      </c>
      <c r="AD730" t="s">
        <v>566</v>
      </c>
      <c r="AE730">
        <v>25</v>
      </c>
      <c r="AF730">
        <v>4</v>
      </c>
      <c r="AH730" t="s">
        <v>494</v>
      </c>
      <c r="AJ730" t="s">
        <v>86</v>
      </c>
      <c r="AK730" t="s">
        <v>201</v>
      </c>
      <c r="AM730">
        <v>2554</v>
      </c>
      <c r="AN730">
        <v>799</v>
      </c>
    </row>
    <row r="731" spans="1:40" x14ac:dyDescent="0.25">
      <c r="A731" t="s">
        <v>551</v>
      </c>
      <c r="B731" t="s">
        <v>551</v>
      </c>
      <c r="C731" t="s">
        <v>551</v>
      </c>
      <c r="D731" t="s">
        <v>551</v>
      </c>
      <c r="E731" t="s">
        <v>551</v>
      </c>
      <c r="F731" t="s">
        <v>551</v>
      </c>
      <c r="G731" t="s">
        <v>551</v>
      </c>
      <c r="H731" t="s">
        <v>551</v>
      </c>
      <c r="I731" t="s">
        <v>551</v>
      </c>
      <c r="J731" t="s">
        <v>551</v>
      </c>
      <c r="K731" t="s">
        <v>551</v>
      </c>
      <c r="L731" t="s">
        <v>551</v>
      </c>
      <c r="M731" t="s">
        <v>551</v>
      </c>
      <c r="N731" t="s">
        <v>551</v>
      </c>
      <c r="O731" t="s">
        <v>551</v>
      </c>
      <c r="P731" t="s">
        <v>551</v>
      </c>
      <c r="Q731" t="s">
        <v>551</v>
      </c>
      <c r="R731" t="s">
        <v>551</v>
      </c>
      <c r="S731" t="s">
        <v>551</v>
      </c>
      <c r="T731" t="s">
        <v>551</v>
      </c>
      <c r="U731" t="s">
        <v>551</v>
      </c>
      <c r="V731" t="s">
        <v>551</v>
      </c>
      <c r="W731" t="s">
        <v>551</v>
      </c>
      <c r="X731" t="s">
        <v>551</v>
      </c>
      <c r="Y731" t="s">
        <v>551</v>
      </c>
      <c r="Z731" t="s">
        <v>551</v>
      </c>
      <c r="AA731" t="s">
        <v>551</v>
      </c>
      <c r="AB731" t="s">
        <v>551</v>
      </c>
      <c r="AC731" t="s">
        <v>567</v>
      </c>
      <c r="AD731" t="s">
        <v>566</v>
      </c>
      <c r="AE731">
        <v>25</v>
      </c>
      <c r="AF731">
        <v>5</v>
      </c>
      <c r="AH731" t="s">
        <v>495</v>
      </c>
      <c r="AJ731" t="s">
        <v>88</v>
      </c>
      <c r="AK731" t="s">
        <v>203</v>
      </c>
      <c r="AM731">
        <v>3644</v>
      </c>
      <c r="AN731">
        <v>1604</v>
      </c>
    </row>
    <row r="732" spans="1:40" x14ac:dyDescent="0.25">
      <c r="A732" t="s">
        <v>551</v>
      </c>
      <c r="B732" t="s">
        <v>551</v>
      </c>
      <c r="C732" t="s">
        <v>551</v>
      </c>
      <c r="D732" t="s">
        <v>551</v>
      </c>
      <c r="E732" t="s">
        <v>551</v>
      </c>
      <c r="F732" t="s">
        <v>551</v>
      </c>
      <c r="G732" t="s">
        <v>551</v>
      </c>
      <c r="H732" t="s">
        <v>551</v>
      </c>
      <c r="I732" t="s">
        <v>551</v>
      </c>
      <c r="J732" t="s">
        <v>551</v>
      </c>
      <c r="K732" t="s">
        <v>551</v>
      </c>
      <c r="L732" t="s">
        <v>551</v>
      </c>
      <c r="M732" t="s">
        <v>551</v>
      </c>
      <c r="N732" t="s">
        <v>551</v>
      </c>
      <c r="O732" t="s">
        <v>551</v>
      </c>
      <c r="P732" t="s">
        <v>551</v>
      </c>
      <c r="Q732" t="s">
        <v>551</v>
      </c>
      <c r="R732" t="s">
        <v>551</v>
      </c>
      <c r="S732" t="s">
        <v>551</v>
      </c>
      <c r="T732" t="s">
        <v>551</v>
      </c>
      <c r="U732" t="s">
        <v>551</v>
      </c>
      <c r="V732" t="s">
        <v>551</v>
      </c>
      <c r="W732" t="s">
        <v>551</v>
      </c>
      <c r="X732" t="s">
        <v>551</v>
      </c>
      <c r="Y732" t="s">
        <v>551</v>
      </c>
      <c r="Z732" t="s">
        <v>551</v>
      </c>
      <c r="AA732" t="s">
        <v>551</v>
      </c>
      <c r="AB732" t="s">
        <v>551</v>
      </c>
      <c r="AC732" t="s">
        <v>567</v>
      </c>
      <c r="AD732" t="s">
        <v>566</v>
      </c>
      <c r="AE732">
        <v>25</v>
      </c>
      <c r="AF732">
        <v>6</v>
      </c>
      <c r="AG732">
        <v>3</v>
      </c>
      <c r="AH732" t="s">
        <v>492</v>
      </c>
      <c r="AJ732" t="s">
        <v>84</v>
      </c>
      <c r="AK732" t="s">
        <v>194</v>
      </c>
      <c r="AM732">
        <v>1901</v>
      </c>
      <c r="AN732">
        <v>2391</v>
      </c>
    </row>
    <row r="733" spans="1:40" x14ac:dyDescent="0.25">
      <c r="A733" t="s">
        <v>551</v>
      </c>
      <c r="B733" t="s">
        <v>551</v>
      </c>
      <c r="C733" t="s">
        <v>551</v>
      </c>
      <c r="D733" t="s">
        <v>551</v>
      </c>
      <c r="E733" t="s">
        <v>551</v>
      </c>
      <c r="F733" t="s">
        <v>551</v>
      </c>
      <c r="G733" t="s">
        <v>551</v>
      </c>
      <c r="H733" t="s">
        <v>551</v>
      </c>
      <c r="I733" t="s">
        <v>551</v>
      </c>
      <c r="J733" t="s">
        <v>551</v>
      </c>
      <c r="K733" t="s">
        <v>551</v>
      </c>
      <c r="L733" t="s">
        <v>551</v>
      </c>
      <c r="M733" t="s">
        <v>551</v>
      </c>
      <c r="N733" t="s">
        <v>551</v>
      </c>
      <c r="O733" t="s">
        <v>551</v>
      </c>
      <c r="P733" t="s">
        <v>551</v>
      </c>
      <c r="Q733" t="s">
        <v>551</v>
      </c>
      <c r="R733" t="s">
        <v>551</v>
      </c>
      <c r="S733" t="s">
        <v>551</v>
      </c>
      <c r="T733" t="s">
        <v>551</v>
      </c>
      <c r="U733" t="s">
        <v>551</v>
      </c>
      <c r="V733" t="s">
        <v>551</v>
      </c>
      <c r="W733" t="s">
        <v>551</v>
      </c>
      <c r="X733" t="s">
        <v>551</v>
      </c>
      <c r="Y733" t="s">
        <v>551</v>
      </c>
      <c r="Z733" t="s">
        <v>551</v>
      </c>
      <c r="AA733" t="s">
        <v>551</v>
      </c>
      <c r="AB733" t="s">
        <v>551</v>
      </c>
      <c r="AC733" t="s">
        <v>567</v>
      </c>
      <c r="AD733" t="s">
        <v>566</v>
      </c>
      <c r="AE733">
        <v>25</v>
      </c>
      <c r="AF733">
        <v>7</v>
      </c>
      <c r="AG733">
        <v>3</v>
      </c>
      <c r="AH733" t="s">
        <v>492</v>
      </c>
      <c r="AJ733" t="s">
        <v>84</v>
      </c>
      <c r="AK733" t="s">
        <v>194</v>
      </c>
      <c r="AM733">
        <v>2645</v>
      </c>
      <c r="AN733">
        <v>1140</v>
      </c>
    </row>
    <row r="734" spans="1:40" x14ac:dyDescent="0.25">
      <c r="A734" t="s">
        <v>551</v>
      </c>
      <c r="B734" t="s">
        <v>551</v>
      </c>
      <c r="C734" t="s">
        <v>551</v>
      </c>
      <c r="D734" t="s">
        <v>551</v>
      </c>
      <c r="E734" t="s">
        <v>551</v>
      </c>
      <c r="F734" t="s">
        <v>551</v>
      </c>
      <c r="G734" t="s">
        <v>551</v>
      </c>
      <c r="H734" t="s">
        <v>551</v>
      </c>
      <c r="I734" t="s">
        <v>551</v>
      </c>
      <c r="J734" t="s">
        <v>551</v>
      </c>
      <c r="K734" t="s">
        <v>551</v>
      </c>
      <c r="L734" t="s">
        <v>551</v>
      </c>
      <c r="M734" t="s">
        <v>551</v>
      </c>
      <c r="N734" t="s">
        <v>551</v>
      </c>
      <c r="O734" t="s">
        <v>551</v>
      </c>
      <c r="P734" t="s">
        <v>551</v>
      </c>
      <c r="Q734" t="s">
        <v>551</v>
      </c>
      <c r="R734" t="s">
        <v>551</v>
      </c>
      <c r="S734" t="s">
        <v>551</v>
      </c>
      <c r="T734" t="s">
        <v>551</v>
      </c>
      <c r="U734" t="s">
        <v>551</v>
      </c>
      <c r="V734" t="s">
        <v>551</v>
      </c>
      <c r="W734" t="s">
        <v>551</v>
      </c>
      <c r="X734" t="s">
        <v>551</v>
      </c>
      <c r="Y734" t="s">
        <v>551</v>
      </c>
      <c r="Z734" t="s">
        <v>551</v>
      </c>
      <c r="AA734" t="s">
        <v>551</v>
      </c>
      <c r="AB734" t="s">
        <v>551</v>
      </c>
      <c r="AC734" t="s">
        <v>567</v>
      </c>
      <c r="AD734" t="s">
        <v>566</v>
      </c>
      <c r="AE734">
        <v>25</v>
      </c>
      <c r="AF734">
        <v>8</v>
      </c>
      <c r="AG734">
        <v>3</v>
      </c>
      <c r="AH734" t="s">
        <v>492</v>
      </c>
      <c r="AJ734" t="s">
        <v>84</v>
      </c>
      <c r="AK734" t="s">
        <v>194</v>
      </c>
      <c r="AM734">
        <v>2917</v>
      </c>
      <c r="AN734">
        <v>880</v>
      </c>
    </row>
    <row r="735" spans="1:40" x14ac:dyDescent="0.25">
      <c r="A735" t="s">
        <v>551</v>
      </c>
      <c r="B735" t="s">
        <v>551</v>
      </c>
      <c r="C735" t="s">
        <v>551</v>
      </c>
      <c r="D735" t="s">
        <v>551</v>
      </c>
      <c r="E735" t="s">
        <v>551</v>
      </c>
      <c r="F735" t="s">
        <v>551</v>
      </c>
      <c r="G735" t="s">
        <v>551</v>
      </c>
      <c r="H735" t="s">
        <v>551</v>
      </c>
      <c r="I735" t="s">
        <v>551</v>
      </c>
      <c r="J735" t="s">
        <v>551</v>
      </c>
      <c r="K735" t="s">
        <v>551</v>
      </c>
      <c r="L735" t="s">
        <v>551</v>
      </c>
      <c r="M735" t="s">
        <v>551</v>
      </c>
      <c r="N735" t="s">
        <v>551</v>
      </c>
      <c r="O735" t="s">
        <v>551</v>
      </c>
      <c r="P735" t="s">
        <v>551</v>
      </c>
      <c r="Q735" t="s">
        <v>551</v>
      </c>
      <c r="R735" t="s">
        <v>551</v>
      </c>
      <c r="S735" t="s">
        <v>551</v>
      </c>
      <c r="T735" t="s">
        <v>551</v>
      </c>
      <c r="U735" t="s">
        <v>551</v>
      </c>
      <c r="V735" t="s">
        <v>551</v>
      </c>
      <c r="W735" t="s">
        <v>551</v>
      </c>
      <c r="X735" t="s">
        <v>551</v>
      </c>
      <c r="Y735" t="s">
        <v>551</v>
      </c>
      <c r="Z735" t="s">
        <v>551</v>
      </c>
      <c r="AA735" t="s">
        <v>551</v>
      </c>
      <c r="AB735" t="s">
        <v>551</v>
      </c>
      <c r="AC735" t="s">
        <v>567</v>
      </c>
      <c r="AD735" t="s">
        <v>566</v>
      </c>
      <c r="AE735">
        <v>25</v>
      </c>
      <c r="AF735">
        <v>9</v>
      </c>
      <c r="AH735" t="s">
        <v>494</v>
      </c>
      <c r="AJ735" t="s">
        <v>86</v>
      </c>
      <c r="AK735" t="s">
        <v>201</v>
      </c>
      <c r="AM735">
        <v>253</v>
      </c>
      <c r="AN735">
        <v>288</v>
      </c>
    </row>
    <row r="736" spans="1:40" x14ac:dyDescent="0.25">
      <c r="A736" t="s">
        <v>551</v>
      </c>
      <c r="B736" t="s">
        <v>551</v>
      </c>
      <c r="C736" t="s">
        <v>551</v>
      </c>
      <c r="D736" t="s">
        <v>551</v>
      </c>
      <c r="E736" t="s">
        <v>551</v>
      </c>
      <c r="F736" t="s">
        <v>551</v>
      </c>
      <c r="G736" t="s">
        <v>551</v>
      </c>
      <c r="H736" t="s">
        <v>551</v>
      </c>
      <c r="I736" t="s">
        <v>551</v>
      </c>
      <c r="J736" t="s">
        <v>551</v>
      </c>
      <c r="K736" t="s">
        <v>551</v>
      </c>
      <c r="L736" t="s">
        <v>551</v>
      </c>
      <c r="M736" t="s">
        <v>551</v>
      </c>
      <c r="N736" t="s">
        <v>551</v>
      </c>
      <c r="O736" t="s">
        <v>551</v>
      </c>
      <c r="P736" t="s">
        <v>551</v>
      </c>
      <c r="Q736" t="s">
        <v>551</v>
      </c>
      <c r="R736" t="s">
        <v>551</v>
      </c>
      <c r="S736" t="s">
        <v>551</v>
      </c>
      <c r="T736" t="s">
        <v>551</v>
      </c>
      <c r="U736" t="s">
        <v>551</v>
      </c>
      <c r="V736" t="s">
        <v>551</v>
      </c>
      <c r="W736" t="s">
        <v>551</v>
      </c>
      <c r="X736" t="s">
        <v>551</v>
      </c>
      <c r="Y736" t="s">
        <v>551</v>
      </c>
      <c r="Z736" t="s">
        <v>551</v>
      </c>
      <c r="AA736" t="s">
        <v>551</v>
      </c>
      <c r="AB736" t="s">
        <v>551</v>
      </c>
      <c r="AC736" t="s">
        <v>567</v>
      </c>
      <c r="AD736" t="s">
        <v>566</v>
      </c>
      <c r="AE736">
        <v>25</v>
      </c>
      <c r="AF736">
        <v>10</v>
      </c>
      <c r="AG736">
        <v>3</v>
      </c>
      <c r="AH736" t="s">
        <v>492</v>
      </c>
      <c r="AJ736" t="s">
        <v>84</v>
      </c>
      <c r="AK736" t="s">
        <v>194</v>
      </c>
      <c r="AM736">
        <v>3264</v>
      </c>
      <c r="AN736">
        <v>2258</v>
      </c>
    </row>
    <row r="737" spans="1:40" x14ac:dyDescent="0.25">
      <c r="A737" t="s">
        <v>551</v>
      </c>
      <c r="B737" t="s">
        <v>551</v>
      </c>
      <c r="C737" t="s">
        <v>551</v>
      </c>
      <c r="D737" t="s">
        <v>551</v>
      </c>
      <c r="E737" t="s">
        <v>551</v>
      </c>
      <c r="F737" t="s">
        <v>551</v>
      </c>
      <c r="G737" t="s">
        <v>551</v>
      </c>
      <c r="H737" t="s">
        <v>551</v>
      </c>
      <c r="I737" t="s">
        <v>551</v>
      </c>
      <c r="J737" t="s">
        <v>551</v>
      </c>
      <c r="K737" t="s">
        <v>551</v>
      </c>
      <c r="L737" t="s">
        <v>551</v>
      </c>
      <c r="M737" t="s">
        <v>551</v>
      </c>
      <c r="N737" t="s">
        <v>551</v>
      </c>
      <c r="O737" t="s">
        <v>551</v>
      </c>
      <c r="P737" t="s">
        <v>551</v>
      </c>
      <c r="Q737" t="s">
        <v>551</v>
      </c>
      <c r="R737" t="s">
        <v>551</v>
      </c>
      <c r="S737" t="s">
        <v>551</v>
      </c>
      <c r="T737" t="s">
        <v>551</v>
      </c>
      <c r="U737" t="s">
        <v>551</v>
      </c>
      <c r="V737" t="s">
        <v>551</v>
      </c>
      <c r="W737" t="s">
        <v>551</v>
      </c>
      <c r="X737" t="s">
        <v>551</v>
      </c>
      <c r="Y737" t="s">
        <v>551</v>
      </c>
      <c r="Z737" t="s">
        <v>551</v>
      </c>
      <c r="AA737" t="s">
        <v>551</v>
      </c>
      <c r="AB737" t="s">
        <v>551</v>
      </c>
      <c r="AC737" t="s">
        <v>567</v>
      </c>
      <c r="AD737" t="s">
        <v>566</v>
      </c>
      <c r="AE737">
        <v>25</v>
      </c>
      <c r="AF737">
        <v>11</v>
      </c>
      <c r="AH737" t="s">
        <v>494</v>
      </c>
      <c r="AJ737" t="s">
        <v>86</v>
      </c>
      <c r="AK737" t="s">
        <v>201</v>
      </c>
      <c r="AM737">
        <v>229</v>
      </c>
      <c r="AN737">
        <v>488</v>
      </c>
    </row>
    <row r="738" spans="1:40" x14ac:dyDescent="0.25">
      <c r="A738" t="s">
        <v>551</v>
      </c>
      <c r="B738" t="s">
        <v>551</v>
      </c>
      <c r="C738" t="s">
        <v>551</v>
      </c>
      <c r="D738" t="s">
        <v>551</v>
      </c>
      <c r="E738" t="s">
        <v>551</v>
      </c>
      <c r="F738" t="s">
        <v>551</v>
      </c>
      <c r="G738" t="s">
        <v>551</v>
      </c>
      <c r="H738" t="s">
        <v>551</v>
      </c>
      <c r="I738" t="s">
        <v>551</v>
      </c>
      <c r="J738" t="s">
        <v>551</v>
      </c>
      <c r="K738" t="s">
        <v>551</v>
      </c>
      <c r="L738" t="s">
        <v>551</v>
      </c>
      <c r="M738" t="s">
        <v>551</v>
      </c>
      <c r="N738" t="s">
        <v>551</v>
      </c>
      <c r="O738" t="s">
        <v>551</v>
      </c>
      <c r="P738" t="s">
        <v>551</v>
      </c>
      <c r="Q738" t="s">
        <v>551</v>
      </c>
      <c r="R738" t="s">
        <v>551</v>
      </c>
      <c r="S738" t="s">
        <v>551</v>
      </c>
      <c r="T738" t="s">
        <v>551</v>
      </c>
      <c r="U738" t="s">
        <v>551</v>
      </c>
      <c r="V738" t="s">
        <v>551</v>
      </c>
      <c r="W738" t="s">
        <v>551</v>
      </c>
      <c r="X738" t="s">
        <v>551</v>
      </c>
      <c r="Y738" t="s">
        <v>551</v>
      </c>
      <c r="Z738" t="s">
        <v>551</v>
      </c>
      <c r="AA738" t="s">
        <v>551</v>
      </c>
      <c r="AB738" t="s">
        <v>551</v>
      </c>
      <c r="AC738" t="s">
        <v>567</v>
      </c>
      <c r="AD738" t="s">
        <v>566</v>
      </c>
      <c r="AE738">
        <v>25</v>
      </c>
      <c r="AF738">
        <v>12</v>
      </c>
      <c r="AH738" t="s">
        <v>494</v>
      </c>
      <c r="AJ738" t="s">
        <v>86</v>
      </c>
      <c r="AK738" t="s">
        <v>201</v>
      </c>
      <c r="AM738">
        <v>987</v>
      </c>
      <c r="AN738">
        <v>2281</v>
      </c>
    </row>
    <row r="739" spans="1:40" x14ac:dyDescent="0.25">
      <c r="A739" t="s">
        <v>551</v>
      </c>
      <c r="B739" t="s">
        <v>551</v>
      </c>
      <c r="C739" t="s">
        <v>551</v>
      </c>
      <c r="D739" t="s">
        <v>551</v>
      </c>
      <c r="E739" t="s">
        <v>551</v>
      </c>
      <c r="F739" t="s">
        <v>551</v>
      </c>
      <c r="G739" t="s">
        <v>551</v>
      </c>
      <c r="H739" t="s">
        <v>551</v>
      </c>
      <c r="I739" t="s">
        <v>551</v>
      </c>
      <c r="J739" t="s">
        <v>551</v>
      </c>
      <c r="K739" t="s">
        <v>551</v>
      </c>
      <c r="L739" t="s">
        <v>551</v>
      </c>
      <c r="M739" t="s">
        <v>551</v>
      </c>
      <c r="N739" t="s">
        <v>551</v>
      </c>
      <c r="O739" t="s">
        <v>551</v>
      </c>
      <c r="P739" t="s">
        <v>551</v>
      </c>
      <c r="Q739" t="s">
        <v>551</v>
      </c>
      <c r="R739" t="s">
        <v>551</v>
      </c>
      <c r="S739" t="s">
        <v>551</v>
      </c>
      <c r="T739" t="s">
        <v>551</v>
      </c>
      <c r="U739" t="s">
        <v>551</v>
      </c>
      <c r="V739" t="s">
        <v>551</v>
      </c>
      <c r="W739" t="s">
        <v>551</v>
      </c>
      <c r="X739" t="s">
        <v>551</v>
      </c>
      <c r="Y739" t="s">
        <v>551</v>
      </c>
      <c r="Z739" t="s">
        <v>551</v>
      </c>
      <c r="AA739" t="s">
        <v>551</v>
      </c>
      <c r="AB739" t="s">
        <v>551</v>
      </c>
      <c r="AC739" t="s">
        <v>567</v>
      </c>
      <c r="AD739" t="s">
        <v>566</v>
      </c>
      <c r="AE739">
        <v>25</v>
      </c>
      <c r="AF739">
        <v>13</v>
      </c>
      <c r="AH739" t="s">
        <v>494</v>
      </c>
      <c r="AJ739" t="s">
        <v>86</v>
      </c>
      <c r="AK739" t="s">
        <v>201</v>
      </c>
      <c r="AM739">
        <v>72</v>
      </c>
      <c r="AN739">
        <v>1749</v>
      </c>
    </row>
    <row r="740" spans="1:40" x14ac:dyDescent="0.25">
      <c r="A740" t="s">
        <v>551</v>
      </c>
      <c r="B740" t="s">
        <v>551</v>
      </c>
      <c r="C740" t="s">
        <v>551</v>
      </c>
      <c r="D740" t="s">
        <v>551</v>
      </c>
      <c r="E740" t="s">
        <v>551</v>
      </c>
      <c r="F740" t="s">
        <v>551</v>
      </c>
      <c r="G740" t="s">
        <v>551</v>
      </c>
      <c r="H740" t="s">
        <v>551</v>
      </c>
      <c r="I740" t="s">
        <v>551</v>
      </c>
      <c r="J740" t="s">
        <v>551</v>
      </c>
      <c r="K740" t="s">
        <v>551</v>
      </c>
      <c r="L740" t="s">
        <v>551</v>
      </c>
      <c r="M740" t="s">
        <v>551</v>
      </c>
      <c r="N740" t="s">
        <v>551</v>
      </c>
      <c r="O740" t="s">
        <v>551</v>
      </c>
      <c r="P740" t="s">
        <v>551</v>
      </c>
      <c r="Q740" t="s">
        <v>551</v>
      </c>
      <c r="R740" t="s">
        <v>551</v>
      </c>
      <c r="S740" t="s">
        <v>551</v>
      </c>
      <c r="T740" t="s">
        <v>551</v>
      </c>
      <c r="U740" t="s">
        <v>551</v>
      </c>
      <c r="V740" t="s">
        <v>551</v>
      </c>
      <c r="W740" t="s">
        <v>551</v>
      </c>
      <c r="X740" t="s">
        <v>551</v>
      </c>
      <c r="Y740" t="s">
        <v>551</v>
      </c>
      <c r="Z740" t="s">
        <v>551</v>
      </c>
      <c r="AA740" t="s">
        <v>551</v>
      </c>
      <c r="AB740" t="s">
        <v>551</v>
      </c>
      <c r="AC740" t="s">
        <v>567</v>
      </c>
      <c r="AD740" t="s">
        <v>566</v>
      </c>
      <c r="AE740">
        <v>25</v>
      </c>
      <c r="AF740">
        <v>14</v>
      </c>
      <c r="AH740" t="s">
        <v>494</v>
      </c>
      <c r="AJ740" t="s">
        <v>86</v>
      </c>
      <c r="AK740" t="s">
        <v>201</v>
      </c>
      <c r="AM740">
        <v>924</v>
      </c>
      <c r="AN740">
        <v>2751</v>
      </c>
    </row>
    <row r="741" spans="1:40" x14ac:dyDescent="0.25">
      <c r="A741" t="s">
        <v>551</v>
      </c>
      <c r="B741" t="s">
        <v>551</v>
      </c>
      <c r="C741" t="s">
        <v>551</v>
      </c>
      <c r="D741" t="s">
        <v>551</v>
      </c>
      <c r="E741" t="s">
        <v>551</v>
      </c>
      <c r="F741" t="s">
        <v>551</v>
      </c>
      <c r="G741" t="s">
        <v>551</v>
      </c>
      <c r="H741" t="s">
        <v>551</v>
      </c>
      <c r="I741" t="s">
        <v>551</v>
      </c>
      <c r="J741" t="s">
        <v>551</v>
      </c>
      <c r="K741" t="s">
        <v>551</v>
      </c>
      <c r="L741" t="s">
        <v>551</v>
      </c>
      <c r="M741" t="s">
        <v>551</v>
      </c>
      <c r="N741" t="s">
        <v>551</v>
      </c>
      <c r="O741" t="s">
        <v>551</v>
      </c>
      <c r="P741" t="s">
        <v>551</v>
      </c>
      <c r="Q741" t="s">
        <v>551</v>
      </c>
      <c r="R741" t="s">
        <v>551</v>
      </c>
      <c r="S741" t="s">
        <v>551</v>
      </c>
      <c r="T741" t="s">
        <v>551</v>
      </c>
      <c r="U741" t="s">
        <v>551</v>
      </c>
      <c r="V741" t="s">
        <v>551</v>
      </c>
      <c r="W741" t="s">
        <v>551</v>
      </c>
      <c r="X741" t="s">
        <v>551</v>
      </c>
      <c r="Y741" t="s">
        <v>551</v>
      </c>
      <c r="Z741" t="s">
        <v>551</v>
      </c>
      <c r="AA741" t="s">
        <v>551</v>
      </c>
      <c r="AB741" t="s">
        <v>551</v>
      </c>
      <c r="AC741" t="s">
        <v>567</v>
      </c>
      <c r="AD741" t="s">
        <v>566</v>
      </c>
      <c r="AE741">
        <v>25</v>
      </c>
      <c r="AF741">
        <v>15</v>
      </c>
      <c r="AH741" t="s">
        <v>495</v>
      </c>
      <c r="AJ741" t="s">
        <v>88</v>
      </c>
      <c r="AK741" t="s">
        <v>203</v>
      </c>
      <c r="AM741">
        <v>3687</v>
      </c>
      <c r="AN741">
        <v>1066</v>
      </c>
    </row>
    <row r="742" spans="1:40" x14ac:dyDescent="0.25">
      <c r="A742" t="s">
        <v>551</v>
      </c>
      <c r="B742" t="s">
        <v>551</v>
      </c>
      <c r="C742" t="s">
        <v>551</v>
      </c>
      <c r="D742" t="s">
        <v>551</v>
      </c>
      <c r="E742" t="s">
        <v>551</v>
      </c>
      <c r="F742" t="s">
        <v>551</v>
      </c>
      <c r="G742" t="s">
        <v>551</v>
      </c>
      <c r="H742" t="s">
        <v>551</v>
      </c>
      <c r="I742" t="s">
        <v>551</v>
      </c>
      <c r="J742" t="s">
        <v>551</v>
      </c>
      <c r="K742" t="s">
        <v>551</v>
      </c>
      <c r="L742" t="s">
        <v>551</v>
      </c>
      <c r="M742" t="s">
        <v>551</v>
      </c>
      <c r="N742" t="s">
        <v>551</v>
      </c>
      <c r="O742" t="s">
        <v>551</v>
      </c>
      <c r="P742" t="s">
        <v>551</v>
      </c>
      <c r="Q742" t="s">
        <v>551</v>
      </c>
      <c r="R742" t="s">
        <v>551</v>
      </c>
      <c r="S742" t="s">
        <v>551</v>
      </c>
      <c r="T742" t="s">
        <v>551</v>
      </c>
      <c r="U742" t="s">
        <v>551</v>
      </c>
      <c r="V742" t="s">
        <v>551</v>
      </c>
      <c r="W742" t="s">
        <v>551</v>
      </c>
      <c r="X742" t="s">
        <v>551</v>
      </c>
      <c r="Y742" t="s">
        <v>551</v>
      </c>
      <c r="Z742" t="s">
        <v>551</v>
      </c>
      <c r="AA742" t="s">
        <v>551</v>
      </c>
      <c r="AB742" t="s">
        <v>551</v>
      </c>
      <c r="AC742" t="s">
        <v>567</v>
      </c>
      <c r="AD742" t="s">
        <v>566</v>
      </c>
      <c r="AE742">
        <v>25</v>
      </c>
      <c r="AF742">
        <v>16</v>
      </c>
      <c r="AH742" t="s">
        <v>495</v>
      </c>
      <c r="AJ742" t="s">
        <v>88</v>
      </c>
      <c r="AK742" t="s">
        <v>203</v>
      </c>
      <c r="AM742">
        <v>2944</v>
      </c>
      <c r="AN742">
        <v>2505</v>
      </c>
    </row>
    <row r="743" spans="1:40" x14ac:dyDescent="0.25">
      <c r="A743" t="s">
        <v>551</v>
      </c>
      <c r="B743" t="s">
        <v>551</v>
      </c>
      <c r="C743" t="s">
        <v>551</v>
      </c>
      <c r="D743" t="s">
        <v>551</v>
      </c>
      <c r="E743" t="s">
        <v>551</v>
      </c>
      <c r="F743" t="s">
        <v>551</v>
      </c>
      <c r="G743" t="s">
        <v>551</v>
      </c>
      <c r="H743" t="s">
        <v>551</v>
      </c>
      <c r="I743" t="s">
        <v>551</v>
      </c>
      <c r="J743" t="s">
        <v>551</v>
      </c>
      <c r="K743" t="s">
        <v>551</v>
      </c>
      <c r="L743" t="s">
        <v>551</v>
      </c>
      <c r="M743" t="s">
        <v>551</v>
      </c>
      <c r="N743" t="s">
        <v>551</v>
      </c>
      <c r="O743" t="s">
        <v>551</v>
      </c>
      <c r="P743" t="s">
        <v>551</v>
      </c>
      <c r="Q743" t="s">
        <v>551</v>
      </c>
      <c r="R743" t="s">
        <v>551</v>
      </c>
      <c r="S743" t="s">
        <v>551</v>
      </c>
      <c r="T743" t="s">
        <v>551</v>
      </c>
      <c r="U743" t="s">
        <v>551</v>
      </c>
      <c r="V743" t="s">
        <v>551</v>
      </c>
      <c r="W743" t="s">
        <v>551</v>
      </c>
      <c r="X743" t="s">
        <v>551</v>
      </c>
      <c r="Y743" t="s">
        <v>551</v>
      </c>
      <c r="Z743" t="s">
        <v>551</v>
      </c>
      <c r="AA743" t="s">
        <v>551</v>
      </c>
      <c r="AB743" t="s">
        <v>551</v>
      </c>
      <c r="AC743" t="s">
        <v>567</v>
      </c>
      <c r="AD743" t="s">
        <v>566</v>
      </c>
      <c r="AE743">
        <v>25</v>
      </c>
      <c r="AF743">
        <v>17</v>
      </c>
      <c r="AH743" t="s">
        <v>494</v>
      </c>
      <c r="AJ743" t="s">
        <v>86</v>
      </c>
      <c r="AK743" t="s">
        <v>201</v>
      </c>
      <c r="AM743">
        <v>3540</v>
      </c>
      <c r="AN743">
        <v>545</v>
      </c>
    </row>
    <row r="744" spans="1:40" x14ac:dyDescent="0.25">
      <c r="A744" t="s">
        <v>551</v>
      </c>
      <c r="B744" t="s">
        <v>551</v>
      </c>
      <c r="C744" t="s">
        <v>551</v>
      </c>
      <c r="D744" t="s">
        <v>551</v>
      </c>
      <c r="E744" t="s">
        <v>551</v>
      </c>
      <c r="F744" t="s">
        <v>551</v>
      </c>
      <c r="G744" t="s">
        <v>551</v>
      </c>
      <c r="H744" t="s">
        <v>551</v>
      </c>
      <c r="I744" t="s">
        <v>551</v>
      </c>
      <c r="J744" t="s">
        <v>551</v>
      </c>
      <c r="K744" t="s">
        <v>551</v>
      </c>
      <c r="L744" t="s">
        <v>551</v>
      </c>
      <c r="M744" t="s">
        <v>551</v>
      </c>
      <c r="N744" t="s">
        <v>551</v>
      </c>
      <c r="O744" t="s">
        <v>551</v>
      </c>
      <c r="P744" t="s">
        <v>551</v>
      </c>
      <c r="Q744" t="s">
        <v>551</v>
      </c>
      <c r="R744" t="s">
        <v>551</v>
      </c>
      <c r="S744" t="s">
        <v>551</v>
      </c>
      <c r="T744" t="s">
        <v>551</v>
      </c>
      <c r="U744" t="s">
        <v>551</v>
      </c>
      <c r="V744" t="s">
        <v>551</v>
      </c>
      <c r="W744" t="s">
        <v>551</v>
      </c>
      <c r="X744" t="s">
        <v>551</v>
      </c>
      <c r="Y744" t="s">
        <v>551</v>
      </c>
      <c r="Z744" t="s">
        <v>551</v>
      </c>
      <c r="AA744" t="s">
        <v>551</v>
      </c>
      <c r="AB744" t="s">
        <v>551</v>
      </c>
      <c r="AC744" t="s">
        <v>567</v>
      </c>
      <c r="AD744" t="s">
        <v>566</v>
      </c>
      <c r="AE744">
        <v>25</v>
      </c>
      <c r="AF744">
        <v>18</v>
      </c>
      <c r="AH744" t="s">
        <v>495</v>
      </c>
      <c r="AJ744" t="s">
        <v>88</v>
      </c>
      <c r="AK744" t="s">
        <v>203</v>
      </c>
      <c r="AM744">
        <v>3781</v>
      </c>
      <c r="AN744">
        <v>1037</v>
      </c>
    </row>
    <row r="745" spans="1:40" x14ac:dyDescent="0.25">
      <c r="A745" t="s">
        <v>551</v>
      </c>
      <c r="B745" t="s">
        <v>551</v>
      </c>
      <c r="C745" t="s">
        <v>551</v>
      </c>
      <c r="D745" t="s">
        <v>551</v>
      </c>
      <c r="E745" t="s">
        <v>551</v>
      </c>
      <c r="F745" t="s">
        <v>551</v>
      </c>
      <c r="G745" t="s">
        <v>551</v>
      </c>
      <c r="H745" t="s">
        <v>551</v>
      </c>
      <c r="I745" t="s">
        <v>551</v>
      </c>
      <c r="J745" t="s">
        <v>551</v>
      </c>
      <c r="K745" t="s">
        <v>551</v>
      </c>
      <c r="L745" t="s">
        <v>551</v>
      </c>
      <c r="M745" t="s">
        <v>551</v>
      </c>
      <c r="N745" t="s">
        <v>551</v>
      </c>
      <c r="O745" t="s">
        <v>551</v>
      </c>
      <c r="P745" t="s">
        <v>551</v>
      </c>
      <c r="Q745" t="s">
        <v>551</v>
      </c>
      <c r="R745" t="s">
        <v>551</v>
      </c>
      <c r="S745" t="s">
        <v>551</v>
      </c>
      <c r="T745" t="s">
        <v>551</v>
      </c>
      <c r="U745" t="s">
        <v>551</v>
      </c>
      <c r="V745" t="s">
        <v>551</v>
      </c>
      <c r="W745" t="s">
        <v>551</v>
      </c>
      <c r="X745" t="s">
        <v>551</v>
      </c>
      <c r="Y745" t="s">
        <v>551</v>
      </c>
      <c r="Z745" t="s">
        <v>551</v>
      </c>
      <c r="AA745" t="s">
        <v>551</v>
      </c>
      <c r="AB745" t="s">
        <v>551</v>
      </c>
      <c r="AC745" t="s">
        <v>567</v>
      </c>
      <c r="AD745" t="s">
        <v>566</v>
      </c>
      <c r="AE745">
        <v>25</v>
      </c>
      <c r="AF745">
        <v>19</v>
      </c>
      <c r="AH745" t="s">
        <v>494</v>
      </c>
      <c r="AJ745" t="s">
        <v>86</v>
      </c>
      <c r="AK745" t="s">
        <v>201</v>
      </c>
      <c r="AM745">
        <v>796</v>
      </c>
      <c r="AN745">
        <v>2762</v>
      </c>
    </row>
    <row r="746" spans="1:40" x14ac:dyDescent="0.25">
      <c r="A746" t="s">
        <v>551</v>
      </c>
      <c r="B746" t="s">
        <v>551</v>
      </c>
      <c r="C746" t="s">
        <v>551</v>
      </c>
      <c r="D746" t="s">
        <v>551</v>
      </c>
      <c r="E746" t="s">
        <v>551</v>
      </c>
      <c r="F746" t="s">
        <v>551</v>
      </c>
      <c r="G746" t="s">
        <v>551</v>
      </c>
      <c r="H746" t="s">
        <v>551</v>
      </c>
      <c r="I746" t="s">
        <v>551</v>
      </c>
      <c r="J746" t="s">
        <v>551</v>
      </c>
      <c r="K746" t="s">
        <v>551</v>
      </c>
      <c r="L746" t="s">
        <v>551</v>
      </c>
      <c r="M746" t="s">
        <v>551</v>
      </c>
      <c r="N746" t="s">
        <v>551</v>
      </c>
      <c r="O746" t="s">
        <v>551</v>
      </c>
      <c r="P746" t="s">
        <v>551</v>
      </c>
      <c r="Q746" t="s">
        <v>551</v>
      </c>
      <c r="R746" t="s">
        <v>551</v>
      </c>
      <c r="S746" t="s">
        <v>551</v>
      </c>
      <c r="T746" t="s">
        <v>551</v>
      </c>
      <c r="U746" t="s">
        <v>551</v>
      </c>
      <c r="V746" t="s">
        <v>551</v>
      </c>
      <c r="W746" t="s">
        <v>551</v>
      </c>
      <c r="X746" t="s">
        <v>551</v>
      </c>
      <c r="Y746" t="s">
        <v>551</v>
      </c>
      <c r="Z746" t="s">
        <v>551</v>
      </c>
      <c r="AA746" t="s">
        <v>551</v>
      </c>
      <c r="AB746" t="s">
        <v>551</v>
      </c>
      <c r="AC746" t="s">
        <v>567</v>
      </c>
      <c r="AD746" t="s">
        <v>566</v>
      </c>
      <c r="AE746">
        <v>25</v>
      </c>
      <c r="AF746">
        <v>20</v>
      </c>
      <c r="AH746" t="s">
        <v>494</v>
      </c>
      <c r="AJ746" t="s">
        <v>86</v>
      </c>
      <c r="AK746" t="s">
        <v>201</v>
      </c>
      <c r="AM746">
        <v>466</v>
      </c>
      <c r="AN746">
        <v>1917</v>
      </c>
    </row>
    <row r="747" spans="1:40" x14ac:dyDescent="0.25">
      <c r="A747" t="s">
        <v>551</v>
      </c>
      <c r="B747" t="s">
        <v>551</v>
      </c>
      <c r="C747" t="s">
        <v>551</v>
      </c>
      <c r="D747" t="s">
        <v>551</v>
      </c>
      <c r="E747" t="s">
        <v>551</v>
      </c>
      <c r="F747" t="s">
        <v>551</v>
      </c>
      <c r="G747" t="s">
        <v>551</v>
      </c>
      <c r="H747" t="s">
        <v>551</v>
      </c>
      <c r="I747" t="s">
        <v>551</v>
      </c>
      <c r="J747" t="s">
        <v>551</v>
      </c>
      <c r="K747" t="s">
        <v>551</v>
      </c>
      <c r="L747" t="s">
        <v>551</v>
      </c>
      <c r="M747" t="s">
        <v>551</v>
      </c>
      <c r="N747" t="s">
        <v>551</v>
      </c>
      <c r="O747" t="s">
        <v>551</v>
      </c>
      <c r="P747" t="s">
        <v>551</v>
      </c>
      <c r="Q747" t="s">
        <v>551</v>
      </c>
      <c r="R747" t="s">
        <v>551</v>
      </c>
      <c r="S747" t="s">
        <v>551</v>
      </c>
      <c r="T747" t="s">
        <v>551</v>
      </c>
      <c r="U747" t="s">
        <v>551</v>
      </c>
      <c r="V747" t="s">
        <v>551</v>
      </c>
      <c r="W747" t="s">
        <v>551</v>
      </c>
      <c r="X747" t="s">
        <v>551</v>
      </c>
      <c r="Y747" t="s">
        <v>551</v>
      </c>
      <c r="Z747" t="s">
        <v>551</v>
      </c>
      <c r="AA747" t="s">
        <v>551</v>
      </c>
      <c r="AB747" t="s">
        <v>551</v>
      </c>
      <c r="AC747" t="s">
        <v>567</v>
      </c>
      <c r="AD747" t="s">
        <v>566</v>
      </c>
      <c r="AE747">
        <v>25</v>
      </c>
      <c r="AF747">
        <v>21</v>
      </c>
      <c r="AG747">
        <v>3</v>
      </c>
      <c r="AH747" t="s">
        <v>492</v>
      </c>
      <c r="AJ747" t="s">
        <v>84</v>
      </c>
      <c r="AK747" t="s">
        <v>194</v>
      </c>
      <c r="AM747">
        <v>2729</v>
      </c>
      <c r="AN747">
        <v>984</v>
      </c>
    </row>
    <row r="748" spans="1:40" x14ac:dyDescent="0.25">
      <c r="A748" t="s">
        <v>551</v>
      </c>
      <c r="B748" t="s">
        <v>551</v>
      </c>
      <c r="C748" t="s">
        <v>551</v>
      </c>
      <c r="D748" t="s">
        <v>551</v>
      </c>
      <c r="E748" t="s">
        <v>551</v>
      </c>
      <c r="F748" t="s">
        <v>551</v>
      </c>
      <c r="G748" t="s">
        <v>551</v>
      </c>
      <c r="H748" t="s">
        <v>551</v>
      </c>
      <c r="I748" t="s">
        <v>551</v>
      </c>
      <c r="J748" t="s">
        <v>551</v>
      </c>
      <c r="K748" t="s">
        <v>551</v>
      </c>
      <c r="L748" t="s">
        <v>551</v>
      </c>
      <c r="M748" t="s">
        <v>551</v>
      </c>
      <c r="N748" t="s">
        <v>551</v>
      </c>
      <c r="O748" t="s">
        <v>551</v>
      </c>
      <c r="P748" t="s">
        <v>551</v>
      </c>
      <c r="Q748" t="s">
        <v>551</v>
      </c>
      <c r="R748" t="s">
        <v>551</v>
      </c>
      <c r="S748" t="s">
        <v>551</v>
      </c>
      <c r="T748" t="s">
        <v>551</v>
      </c>
      <c r="U748" t="s">
        <v>551</v>
      </c>
      <c r="V748" t="s">
        <v>551</v>
      </c>
      <c r="W748" t="s">
        <v>551</v>
      </c>
      <c r="X748" t="s">
        <v>551</v>
      </c>
      <c r="Y748" t="s">
        <v>551</v>
      </c>
      <c r="Z748" t="s">
        <v>551</v>
      </c>
      <c r="AA748" t="s">
        <v>551</v>
      </c>
      <c r="AB748" t="s">
        <v>551</v>
      </c>
      <c r="AC748" t="s">
        <v>567</v>
      </c>
      <c r="AD748" t="s">
        <v>566</v>
      </c>
      <c r="AE748">
        <v>25</v>
      </c>
      <c r="AF748">
        <v>22</v>
      </c>
      <c r="AG748">
        <v>3</v>
      </c>
      <c r="AH748" t="s">
        <v>492</v>
      </c>
      <c r="AJ748" t="s">
        <v>84</v>
      </c>
      <c r="AK748" t="s">
        <v>194</v>
      </c>
      <c r="AM748">
        <v>1789</v>
      </c>
      <c r="AN748">
        <v>1371</v>
      </c>
    </row>
    <row r="749" spans="1:40" x14ac:dyDescent="0.25">
      <c r="A749" t="s">
        <v>551</v>
      </c>
      <c r="B749" t="s">
        <v>551</v>
      </c>
      <c r="C749" t="s">
        <v>551</v>
      </c>
      <c r="D749" t="s">
        <v>551</v>
      </c>
      <c r="E749" t="s">
        <v>551</v>
      </c>
      <c r="F749" t="s">
        <v>551</v>
      </c>
      <c r="G749" t="s">
        <v>551</v>
      </c>
      <c r="H749" t="s">
        <v>551</v>
      </c>
      <c r="I749" t="s">
        <v>551</v>
      </c>
      <c r="J749" t="s">
        <v>551</v>
      </c>
      <c r="K749" t="s">
        <v>551</v>
      </c>
      <c r="L749" t="s">
        <v>551</v>
      </c>
      <c r="M749" t="s">
        <v>551</v>
      </c>
      <c r="N749" t="s">
        <v>551</v>
      </c>
      <c r="O749" t="s">
        <v>551</v>
      </c>
      <c r="P749" t="s">
        <v>551</v>
      </c>
      <c r="Q749" t="s">
        <v>551</v>
      </c>
      <c r="R749" t="s">
        <v>551</v>
      </c>
      <c r="S749" t="s">
        <v>551</v>
      </c>
      <c r="T749" t="s">
        <v>551</v>
      </c>
      <c r="U749" t="s">
        <v>551</v>
      </c>
      <c r="V749" t="s">
        <v>551</v>
      </c>
      <c r="W749" t="s">
        <v>551</v>
      </c>
      <c r="X749" t="s">
        <v>551</v>
      </c>
      <c r="Y749" t="s">
        <v>551</v>
      </c>
      <c r="Z749" t="s">
        <v>551</v>
      </c>
      <c r="AA749" t="s">
        <v>551</v>
      </c>
      <c r="AB749" t="s">
        <v>551</v>
      </c>
      <c r="AC749" t="s">
        <v>567</v>
      </c>
      <c r="AD749" t="s">
        <v>566</v>
      </c>
      <c r="AE749">
        <v>25</v>
      </c>
      <c r="AF749">
        <v>23</v>
      </c>
      <c r="AH749" t="s">
        <v>498</v>
      </c>
      <c r="AJ749" t="s">
        <v>91</v>
      </c>
      <c r="AK749" t="s">
        <v>203</v>
      </c>
      <c r="AM749">
        <v>2102</v>
      </c>
      <c r="AN749">
        <v>1843</v>
      </c>
    </row>
    <row r="750" spans="1:40" x14ac:dyDescent="0.25">
      <c r="A750" t="s">
        <v>551</v>
      </c>
      <c r="B750" t="s">
        <v>551</v>
      </c>
      <c r="C750" t="s">
        <v>551</v>
      </c>
      <c r="D750" t="s">
        <v>551</v>
      </c>
      <c r="E750" t="s">
        <v>551</v>
      </c>
      <c r="F750" t="s">
        <v>551</v>
      </c>
      <c r="G750" t="s">
        <v>551</v>
      </c>
      <c r="H750" t="s">
        <v>551</v>
      </c>
      <c r="I750" t="s">
        <v>551</v>
      </c>
      <c r="J750" t="s">
        <v>551</v>
      </c>
      <c r="K750" t="s">
        <v>551</v>
      </c>
      <c r="L750" t="s">
        <v>551</v>
      </c>
      <c r="M750" t="s">
        <v>551</v>
      </c>
      <c r="N750" t="s">
        <v>551</v>
      </c>
      <c r="O750" t="s">
        <v>551</v>
      </c>
      <c r="P750" t="s">
        <v>551</v>
      </c>
      <c r="Q750" t="s">
        <v>551</v>
      </c>
      <c r="R750" t="s">
        <v>551</v>
      </c>
      <c r="S750" t="s">
        <v>551</v>
      </c>
      <c r="T750" t="s">
        <v>551</v>
      </c>
      <c r="U750" t="s">
        <v>551</v>
      </c>
      <c r="V750" t="s">
        <v>551</v>
      </c>
      <c r="W750" t="s">
        <v>551</v>
      </c>
      <c r="X750" t="s">
        <v>551</v>
      </c>
      <c r="Y750" t="s">
        <v>551</v>
      </c>
      <c r="Z750" t="s">
        <v>551</v>
      </c>
      <c r="AA750" t="s">
        <v>551</v>
      </c>
      <c r="AB750" t="s">
        <v>551</v>
      </c>
      <c r="AC750" t="s">
        <v>567</v>
      </c>
      <c r="AD750" t="s">
        <v>566</v>
      </c>
      <c r="AE750">
        <v>25</v>
      </c>
      <c r="AF750">
        <v>24</v>
      </c>
      <c r="AH750" t="s">
        <v>494</v>
      </c>
      <c r="AJ750" t="s">
        <v>86</v>
      </c>
      <c r="AK750" t="s">
        <v>201</v>
      </c>
      <c r="AM750">
        <v>579</v>
      </c>
      <c r="AN750">
        <v>17</v>
      </c>
    </row>
    <row r="751" spans="1:40" x14ac:dyDescent="0.25">
      <c r="A751" t="s">
        <v>551</v>
      </c>
      <c r="B751" t="s">
        <v>551</v>
      </c>
      <c r="C751" t="s">
        <v>551</v>
      </c>
      <c r="D751" t="s">
        <v>551</v>
      </c>
      <c r="E751" t="s">
        <v>551</v>
      </c>
      <c r="F751" t="s">
        <v>551</v>
      </c>
      <c r="G751" t="s">
        <v>551</v>
      </c>
      <c r="H751" t="s">
        <v>551</v>
      </c>
      <c r="I751" t="s">
        <v>551</v>
      </c>
      <c r="J751" t="s">
        <v>551</v>
      </c>
      <c r="K751" t="s">
        <v>551</v>
      </c>
      <c r="L751" t="s">
        <v>551</v>
      </c>
      <c r="M751" t="s">
        <v>551</v>
      </c>
      <c r="N751" t="s">
        <v>551</v>
      </c>
      <c r="O751" t="s">
        <v>551</v>
      </c>
      <c r="P751" t="s">
        <v>551</v>
      </c>
      <c r="Q751" t="s">
        <v>551</v>
      </c>
      <c r="R751" t="s">
        <v>551</v>
      </c>
      <c r="S751" t="s">
        <v>551</v>
      </c>
      <c r="T751" t="s">
        <v>551</v>
      </c>
      <c r="U751" t="s">
        <v>551</v>
      </c>
      <c r="V751" t="s">
        <v>551</v>
      </c>
      <c r="W751" t="s">
        <v>551</v>
      </c>
      <c r="X751" t="s">
        <v>551</v>
      </c>
      <c r="Y751" t="s">
        <v>551</v>
      </c>
      <c r="Z751" t="s">
        <v>551</v>
      </c>
      <c r="AA751" t="s">
        <v>551</v>
      </c>
      <c r="AB751" t="s">
        <v>551</v>
      </c>
      <c r="AC751" t="s">
        <v>567</v>
      </c>
      <c r="AD751" t="s">
        <v>566</v>
      </c>
      <c r="AE751">
        <v>25</v>
      </c>
      <c r="AF751">
        <v>25</v>
      </c>
      <c r="AG751">
        <v>3</v>
      </c>
      <c r="AH751" t="s">
        <v>491</v>
      </c>
      <c r="AJ751" t="s">
        <v>82</v>
      </c>
      <c r="AK751" t="s">
        <v>194</v>
      </c>
      <c r="AM751">
        <v>1395</v>
      </c>
      <c r="AN751">
        <v>2910</v>
      </c>
    </row>
    <row r="752" spans="1:40" x14ac:dyDescent="0.25">
      <c r="A752" t="s">
        <v>551</v>
      </c>
      <c r="B752" t="s">
        <v>551</v>
      </c>
      <c r="C752" t="s">
        <v>551</v>
      </c>
      <c r="D752" t="s">
        <v>551</v>
      </c>
      <c r="E752" t="s">
        <v>551</v>
      </c>
      <c r="F752" t="s">
        <v>551</v>
      </c>
      <c r="G752" t="s">
        <v>551</v>
      </c>
      <c r="H752" t="s">
        <v>551</v>
      </c>
      <c r="I752" t="s">
        <v>551</v>
      </c>
      <c r="J752" t="s">
        <v>551</v>
      </c>
      <c r="K752" t="s">
        <v>551</v>
      </c>
      <c r="L752" t="s">
        <v>551</v>
      </c>
      <c r="M752" t="s">
        <v>551</v>
      </c>
      <c r="N752" t="s">
        <v>551</v>
      </c>
      <c r="O752" t="s">
        <v>551</v>
      </c>
      <c r="P752" t="s">
        <v>551</v>
      </c>
      <c r="Q752" t="s">
        <v>551</v>
      </c>
      <c r="R752" t="s">
        <v>551</v>
      </c>
      <c r="S752" t="s">
        <v>551</v>
      </c>
      <c r="T752" t="s">
        <v>551</v>
      </c>
      <c r="U752" t="s">
        <v>551</v>
      </c>
      <c r="V752" t="s">
        <v>551</v>
      </c>
      <c r="W752" t="s">
        <v>551</v>
      </c>
      <c r="X752" t="s">
        <v>551</v>
      </c>
      <c r="Y752" t="s">
        <v>551</v>
      </c>
      <c r="Z752" t="s">
        <v>551</v>
      </c>
      <c r="AA752" t="s">
        <v>551</v>
      </c>
      <c r="AB752" t="s">
        <v>551</v>
      </c>
      <c r="AC752" t="s">
        <v>569</v>
      </c>
      <c r="AD752" t="s">
        <v>568</v>
      </c>
      <c r="AE752">
        <v>25</v>
      </c>
      <c r="AF752">
        <v>1</v>
      </c>
      <c r="AH752" t="s">
        <v>494</v>
      </c>
      <c r="AJ752" t="s">
        <v>86</v>
      </c>
      <c r="AK752" t="s">
        <v>201</v>
      </c>
      <c r="AM752">
        <v>217</v>
      </c>
      <c r="AN752">
        <v>2301</v>
      </c>
    </row>
    <row r="753" spans="1:40" x14ac:dyDescent="0.25">
      <c r="A753" t="s">
        <v>551</v>
      </c>
      <c r="B753" t="s">
        <v>551</v>
      </c>
      <c r="C753" t="s">
        <v>551</v>
      </c>
      <c r="D753" t="s">
        <v>551</v>
      </c>
      <c r="E753" t="s">
        <v>551</v>
      </c>
      <c r="F753" t="s">
        <v>551</v>
      </c>
      <c r="G753" t="s">
        <v>551</v>
      </c>
      <c r="H753" t="s">
        <v>551</v>
      </c>
      <c r="I753" t="s">
        <v>551</v>
      </c>
      <c r="J753" t="s">
        <v>551</v>
      </c>
      <c r="K753" t="s">
        <v>551</v>
      </c>
      <c r="L753" t="s">
        <v>551</v>
      </c>
      <c r="M753" t="s">
        <v>551</v>
      </c>
      <c r="N753" t="s">
        <v>551</v>
      </c>
      <c r="O753" t="s">
        <v>551</v>
      </c>
      <c r="P753" t="s">
        <v>551</v>
      </c>
      <c r="Q753" t="s">
        <v>551</v>
      </c>
      <c r="R753" t="s">
        <v>551</v>
      </c>
      <c r="S753" t="s">
        <v>551</v>
      </c>
      <c r="T753" t="s">
        <v>551</v>
      </c>
      <c r="U753" t="s">
        <v>551</v>
      </c>
      <c r="V753" t="s">
        <v>551</v>
      </c>
      <c r="W753" t="s">
        <v>551</v>
      </c>
      <c r="X753" t="s">
        <v>551</v>
      </c>
      <c r="Y753" t="s">
        <v>551</v>
      </c>
      <c r="Z753" t="s">
        <v>551</v>
      </c>
      <c r="AA753" t="s">
        <v>551</v>
      </c>
      <c r="AB753" t="s">
        <v>551</v>
      </c>
      <c r="AC753" t="s">
        <v>569</v>
      </c>
      <c r="AD753" t="s">
        <v>568</v>
      </c>
      <c r="AE753">
        <v>25</v>
      </c>
      <c r="AF753">
        <v>2</v>
      </c>
      <c r="AH753" t="s">
        <v>494</v>
      </c>
      <c r="AJ753" t="s">
        <v>86</v>
      </c>
      <c r="AK753" t="s">
        <v>201</v>
      </c>
      <c r="AM753">
        <v>925</v>
      </c>
      <c r="AN753">
        <v>676</v>
      </c>
    </row>
    <row r="754" spans="1:40" x14ac:dyDescent="0.25">
      <c r="A754" t="s">
        <v>551</v>
      </c>
      <c r="B754" t="s">
        <v>551</v>
      </c>
      <c r="C754" t="s">
        <v>551</v>
      </c>
      <c r="D754" t="s">
        <v>551</v>
      </c>
      <c r="E754" t="s">
        <v>551</v>
      </c>
      <c r="F754" t="s">
        <v>551</v>
      </c>
      <c r="G754" t="s">
        <v>551</v>
      </c>
      <c r="H754" t="s">
        <v>551</v>
      </c>
      <c r="I754" t="s">
        <v>551</v>
      </c>
      <c r="J754" t="s">
        <v>551</v>
      </c>
      <c r="K754" t="s">
        <v>551</v>
      </c>
      <c r="L754" t="s">
        <v>551</v>
      </c>
      <c r="M754" t="s">
        <v>551</v>
      </c>
      <c r="N754" t="s">
        <v>551</v>
      </c>
      <c r="O754" t="s">
        <v>551</v>
      </c>
      <c r="P754" t="s">
        <v>551</v>
      </c>
      <c r="Q754" t="s">
        <v>551</v>
      </c>
      <c r="R754" t="s">
        <v>551</v>
      </c>
      <c r="S754" t="s">
        <v>551</v>
      </c>
      <c r="T754" t="s">
        <v>551</v>
      </c>
      <c r="U754" t="s">
        <v>551</v>
      </c>
      <c r="V754" t="s">
        <v>551</v>
      </c>
      <c r="W754" t="s">
        <v>551</v>
      </c>
      <c r="X754" t="s">
        <v>551</v>
      </c>
      <c r="Y754" t="s">
        <v>551</v>
      </c>
      <c r="Z754" t="s">
        <v>551</v>
      </c>
      <c r="AA754" t="s">
        <v>551</v>
      </c>
      <c r="AB754" t="s">
        <v>551</v>
      </c>
      <c r="AC754" t="s">
        <v>569</v>
      </c>
      <c r="AD754" t="s">
        <v>568</v>
      </c>
      <c r="AE754">
        <v>25</v>
      </c>
      <c r="AF754">
        <v>3</v>
      </c>
      <c r="AH754" t="s">
        <v>494</v>
      </c>
      <c r="AJ754" t="s">
        <v>86</v>
      </c>
      <c r="AK754" t="s">
        <v>201</v>
      </c>
      <c r="AM754">
        <v>333</v>
      </c>
      <c r="AN754">
        <v>365</v>
      </c>
    </row>
    <row r="755" spans="1:40" x14ac:dyDescent="0.25">
      <c r="A755" t="s">
        <v>551</v>
      </c>
      <c r="B755" t="s">
        <v>551</v>
      </c>
      <c r="C755" t="s">
        <v>551</v>
      </c>
      <c r="D755" t="s">
        <v>551</v>
      </c>
      <c r="E755" t="s">
        <v>551</v>
      </c>
      <c r="F755" t="s">
        <v>551</v>
      </c>
      <c r="G755" t="s">
        <v>551</v>
      </c>
      <c r="H755" t="s">
        <v>551</v>
      </c>
      <c r="I755" t="s">
        <v>551</v>
      </c>
      <c r="J755" t="s">
        <v>551</v>
      </c>
      <c r="K755" t="s">
        <v>551</v>
      </c>
      <c r="L755" t="s">
        <v>551</v>
      </c>
      <c r="M755" t="s">
        <v>551</v>
      </c>
      <c r="N755" t="s">
        <v>551</v>
      </c>
      <c r="O755" t="s">
        <v>551</v>
      </c>
      <c r="P755" t="s">
        <v>551</v>
      </c>
      <c r="Q755" t="s">
        <v>551</v>
      </c>
      <c r="R755" t="s">
        <v>551</v>
      </c>
      <c r="S755" t="s">
        <v>551</v>
      </c>
      <c r="T755" t="s">
        <v>551</v>
      </c>
      <c r="U755" t="s">
        <v>551</v>
      </c>
      <c r="V755" t="s">
        <v>551</v>
      </c>
      <c r="W755" t="s">
        <v>551</v>
      </c>
      <c r="X755" t="s">
        <v>551</v>
      </c>
      <c r="Y755" t="s">
        <v>551</v>
      </c>
      <c r="Z755" t="s">
        <v>551</v>
      </c>
      <c r="AA755" t="s">
        <v>551</v>
      </c>
      <c r="AB755" t="s">
        <v>551</v>
      </c>
      <c r="AC755" t="s">
        <v>569</v>
      </c>
      <c r="AD755" t="s">
        <v>568</v>
      </c>
      <c r="AE755">
        <v>25</v>
      </c>
      <c r="AF755">
        <v>4</v>
      </c>
      <c r="AH755" t="s">
        <v>494</v>
      </c>
      <c r="AJ755" t="s">
        <v>86</v>
      </c>
      <c r="AK755" t="s">
        <v>201</v>
      </c>
      <c r="AM755">
        <v>2093</v>
      </c>
      <c r="AN755">
        <v>1685</v>
      </c>
    </row>
    <row r="756" spans="1:40" x14ac:dyDescent="0.25">
      <c r="A756" t="s">
        <v>551</v>
      </c>
      <c r="B756" t="s">
        <v>551</v>
      </c>
      <c r="C756" t="s">
        <v>551</v>
      </c>
      <c r="D756" t="s">
        <v>551</v>
      </c>
      <c r="E756" t="s">
        <v>551</v>
      </c>
      <c r="F756" t="s">
        <v>551</v>
      </c>
      <c r="G756" t="s">
        <v>551</v>
      </c>
      <c r="H756" t="s">
        <v>551</v>
      </c>
      <c r="I756" t="s">
        <v>551</v>
      </c>
      <c r="J756" t="s">
        <v>551</v>
      </c>
      <c r="K756" t="s">
        <v>551</v>
      </c>
      <c r="L756" t="s">
        <v>551</v>
      </c>
      <c r="M756" t="s">
        <v>551</v>
      </c>
      <c r="N756" t="s">
        <v>551</v>
      </c>
      <c r="O756" t="s">
        <v>551</v>
      </c>
      <c r="P756" t="s">
        <v>551</v>
      </c>
      <c r="Q756" t="s">
        <v>551</v>
      </c>
      <c r="R756" t="s">
        <v>551</v>
      </c>
      <c r="S756" t="s">
        <v>551</v>
      </c>
      <c r="T756" t="s">
        <v>551</v>
      </c>
      <c r="U756" t="s">
        <v>551</v>
      </c>
      <c r="V756" t="s">
        <v>551</v>
      </c>
      <c r="W756" t="s">
        <v>551</v>
      </c>
      <c r="X756" t="s">
        <v>551</v>
      </c>
      <c r="Y756" t="s">
        <v>551</v>
      </c>
      <c r="Z756" t="s">
        <v>551</v>
      </c>
      <c r="AA756" t="s">
        <v>551</v>
      </c>
      <c r="AB756" t="s">
        <v>551</v>
      </c>
      <c r="AC756" t="s">
        <v>569</v>
      </c>
      <c r="AD756" t="s">
        <v>568</v>
      </c>
      <c r="AE756">
        <v>25</v>
      </c>
      <c r="AF756">
        <v>5</v>
      </c>
      <c r="AH756" t="s">
        <v>499</v>
      </c>
      <c r="AJ756" t="s">
        <v>92</v>
      </c>
      <c r="AK756" t="s">
        <v>201</v>
      </c>
      <c r="AM756">
        <v>2744</v>
      </c>
      <c r="AN756">
        <v>613</v>
      </c>
    </row>
    <row r="757" spans="1:40" x14ac:dyDescent="0.25">
      <c r="A757" t="s">
        <v>551</v>
      </c>
      <c r="B757" t="s">
        <v>551</v>
      </c>
      <c r="C757" t="s">
        <v>551</v>
      </c>
      <c r="D757" t="s">
        <v>551</v>
      </c>
      <c r="E757" t="s">
        <v>551</v>
      </c>
      <c r="F757" t="s">
        <v>551</v>
      </c>
      <c r="G757" t="s">
        <v>551</v>
      </c>
      <c r="H757" t="s">
        <v>551</v>
      </c>
      <c r="I757" t="s">
        <v>551</v>
      </c>
      <c r="J757" t="s">
        <v>551</v>
      </c>
      <c r="K757" t="s">
        <v>551</v>
      </c>
      <c r="L757" t="s">
        <v>551</v>
      </c>
      <c r="M757" t="s">
        <v>551</v>
      </c>
      <c r="N757" t="s">
        <v>551</v>
      </c>
      <c r="O757" t="s">
        <v>551</v>
      </c>
      <c r="P757" t="s">
        <v>551</v>
      </c>
      <c r="Q757" t="s">
        <v>551</v>
      </c>
      <c r="R757" t="s">
        <v>551</v>
      </c>
      <c r="S757" t="s">
        <v>551</v>
      </c>
      <c r="T757" t="s">
        <v>551</v>
      </c>
      <c r="U757" t="s">
        <v>551</v>
      </c>
      <c r="V757" t="s">
        <v>551</v>
      </c>
      <c r="W757" t="s">
        <v>551</v>
      </c>
      <c r="X757" t="s">
        <v>551</v>
      </c>
      <c r="Y757" t="s">
        <v>551</v>
      </c>
      <c r="Z757" t="s">
        <v>551</v>
      </c>
      <c r="AA757" t="s">
        <v>551</v>
      </c>
      <c r="AB757" t="s">
        <v>551</v>
      </c>
      <c r="AC757" t="s">
        <v>569</v>
      </c>
      <c r="AD757" t="s">
        <v>568</v>
      </c>
      <c r="AE757">
        <v>25</v>
      </c>
      <c r="AF757">
        <v>6</v>
      </c>
      <c r="AG757">
        <v>3</v>
      </c>
      <c r="AH757" t="s">
        <v>492</v>
      </c>
      <c r="AJ757" t="s">
        <v>84</v>
      </c>
      <c r="AK757" t="s">
        <v>194</v>
      </c>
      <c r="AM757">
        <v>1866</v>
      </c>
      <c r="AN757">
        <v>2704</v>
      </c>
    </row>
    <row r="758" spans="1:40" x14ac:dyDescent="0.25">
      <c r="A758" t="s">
        <v>551</v>
      </c>
      <c r="B758" t="s">
        <v>551</v>
      </c>
      <c r="C758" t="s">
        <v>551</v>
      </c>
      <c r="D758" t="s">
        <v>551</v>
      </c>
      <c r="E758" t="s">
        <v>551</v>
      </c>
      <c r="F758" t="s">
        <v>551</v>
      </c>
      <c r="G758" t="s">
        <v>551</v>
      </c>
      <c r="H758" t="s">
        <v>551</v>
      </c>
      <c r="I758" t="s">
        <v>551</v>
      </c>
      <c r="J758" t="s">
        <v>551</v>
      </c>
      <c r="K758" t="s">
        <v>551</v>
      </c>
      <c r="L758" t="s">
        <v>551</v>
      </c>
      <c r="M758" t="s">
        <v>551</v>
      </c>
      <c r="N758" t="s">
        <v>551</v>
      </c>
      <c r="O758" t="s">
        <v>551</v>
      </c>
      <c r="P758" t="s">
        <v>551</v>
      </c>
      <c r="Q758" t="s">
        <v>551</v>
      </c>
      <c r="R758" t="s">
        <v>551</v>
      </c>
      <c r="S758" t="s">
        <v>551</v>
      </c>
      <c r="T758" t="s">
        <v>551</v>
      </c>
      <c r="U758" t="s">
        <v>551</v>
      </c>
      <c r="V758" t="s">
        <v>551</v>
      </c>
      <c r="W758" t="s">
        <v>551</v>
      </c>
      <c r="X758" t="s">
        <v>551</v>
      </c>
      <c r="Y758" t="s">
        <v>551</v>
      </c>
      <c r="Z758" t="s">
        <v>551</v>
      </c>
      <c r="AA758" t="s">
        <v>551</v>
      </c>
      <c r="AB758" t="s">
        <v>551</v>
      </c>
      <c r="AC758" t="s">
        <v>569</v>
      </c>
      <c r="AD758" t="s">
        <v>568</v>
      </c>
      <c r="AE758">
        <v>25</v>
      </c>
      <c r="AF758">
        <v>7</v>
      </c>
      <c r="AH758" t="s">
        <v>494</v>
      </c>
      <c r="AJ758" t="s">
        <v>86</v>
      </c>
      <c r="AK758" t="s">
        <v>201</v>
      </c>
      <c r="AM758">
        <v>1406</v>
      </c>
      <c r="AN758">
        <v>739</v>
      </c>
    </row>
    <row r="759" spans="1:40" x14ac:dyDescent="0.25">
      <c r="A759" t="s">
        <v>551</v>
      </c>
      <c r="B759" t="s">
        <v>551</v>
      </c>
      <c r="C759" t="s">
        <v>551</v>
      </c>
      <c r="D759" t="s">
        <v>551</v>
      </c>
      <c r="E759" t="s">
        <v>551</v>
      </c>
      <c r="F759" t="s">
        <v>551</v>
      </c>
      <c r="G759" t="s">
        <v>551</v>
      </c>
      <c r="H759" t="s">
        <v>551</v>
      </c>
      <c r="I759" t="s">
        <v>551</v>
      </c>
      <c r="J759" t="s">
        <v>551</v>
      </c>
      <c r="K759" t="s">
        <v>551</v>
      </c>
      <c r="L759" t="s">
        <v>551</v>
      </c>
      <c r="M759" t="s">
        <v>551</v>
      </c>
      <c r="N759" t="s">
        <v>551</v>
      </c>
      <c r="O759" t="s">
        <v>551</v>
      </c>
      <c r="P759" t="s">
        <v>551</v>
      </c>
      <c r="Q759" t="s">
        <v>551</v>
      </c>
      <c r="R759" t="s">
        <v>551</v>
      </c>
      <c r="S759" t="s">
        <v>551</v>
      </c>
      <c r="T759" t="s">
        <v>551</v>
      </c>
      <c r="U759" t="s">
        <v>551</v>
      </c>
      <c r="V759" t="s">
        <v>551</v>
      </c>
      <c r="W759" t="s">
        <v>551</v>
      </c>
      <c r="X759" t="s">
        <v>551</v>
      </c>
      <c r="Y759" t="s">
        <v>551</v>
      </c>
      <c r="Z759" t="s">
        <v>551</v>
      </c>
      <c r="AA759" t="s">
        <v>551</v>
      </c>
      <c r="AB759" t="s">
        <v>551</v>
      </c>
      <c r="AC759" t="s">
        <v>569</v>
      </c>
      <c r="AD759" t="s">
        <v>568</v>
      </c>
      <c r="AE759">
        <v>25</v>
      </c>
      <c r="AF759">
        <v>8</v>
      </c>
      <c r="AG759">
        <v>3</v>
      </c>
      <c r="AH759" t="s">
        <v>492</v>
      </c>
      <c r="AJ759" t="s">
        <v>84</v>
      </c>
      <c r="AK759" t="s">
        <v>194</v>
      </c>
      <c r="AM759">
        <v>2072</v>
      </c>
      <c r="AN759">
        <v>1152</v>
      </c>
    </row>
    <row r="760" spans="1:40" x14ac:dyDescent="0.25">
      <c r="A760" t="s">
        <v>551</v>
      </c>
      <c r="B760" t="s">
        <v>551</v>
      </c>
      <c r="C760" t="s">
        <v>551</v>
      </c>
      <c r="D760" t="s">
        <v>551</v>
      </c>
      <c r="E760" t="s">
        <v>551</v>
      </c>
      <c r="F760" t="s">
        <v>551</v>
      </c>
      <c r="G760" t="s">
        <v>551</v>
      </c>
      <c r="H760" t="s">
        <v>551</v>
      </c>
      <c r="I760" t="s">
        <v>551</v>
      </c>
      <c r="J760" t="s">
        <v>551</v>
      </c>
      <c r="K760" t="s">
        <v>551</v>
      </c>
      <c r="L760" t="s">
        <v>551</v>
      </c>
      <c r="M760" t="s">
        <v>551</v>
      </c>
      <c r="N760" t="s">
        <v>551</v>
      </c>
      <c r="O760" t="s">
        <v>551</v>
      </c>
      <c r="P760" t="s">
        <v>551</v>
      </c>
      <c r="Q760" t="s">
        <v>551</v>
      </c>
      <c r="R760" t="s">
        <v>551</v>
      </c>
      <c r="S760" t="s">
        <v>551</v>
      </c>
      <c r="T760" t="s">
        <v>551</v>
      </c>
      <c r="U760" t="s">
        <v>551</v>
      </c>
      <c r="V760" t="s">
        <v>551</v>
      </c>
      <c r="W760" t="s">
        <v>551</v>
      </c>
      <c r="X760" t="s">
        <v>551</v>
      </c>
      <c r="Y760" t="s">
        <v>551</v>
      </c>
      <c r="Z760" t="s">
        <v>551</v>
      </c>
      <c r="AA760" t="s">
        <v>551</v>
      </c>
      <c r="AB760" t="s">
        <v>551</v>
      </c>
      <c r="AC760" t="s">
        <v>569</v>
      </c>
      <c r="AD760" t="s">
        <v>568</v>
      </c>
      <c r="AE760">
        <v>25</v>
      </c>
      <c r="AF760">
        <v>9</v>
      </c>
      <c r="AH760" t="s">
        <v>494</v>
      </c>
      <c r="AJ760" t="s">
        <v>86</v>
      </c>
      <c r="AK760" t="s">
        <v>201</v>
      </c>
      <c r="AM760">
        <v>3726</v>
      </c>
      <c r="AN760">
        <v>520</v>
      </c>
    </row>
    <row r="761" spans="1:40" x14ac:dyDescent="0.25">
      <c r="A761" t="s">
        <v>551</v>
      </c>
      <c r="B761" t="s">
        <v>551</v>
      </c>
      <c r="C761" t="s">
        <v>551</v>
      </c>
      <c r="D761" t="s">
        <v>551</v>
      </c>
      <c r="E761" t="s">
        <v>551</v>
      </c>
      <c r="F761" t="s">
        <v>551</v>
      </c>
      <c r="G761" t="s">
        <v>551</v>
      </c>
      <c r="H761" t="s">
        <v>551</v>
      </c>
      <c r="I761" t="s">
        <v>551</v>
      </c>
      <c r="J761" t="s">
        <v>551</v>
      </c>
      <c r="K761" t="s">
        <v>551</v>
      </c>
      <c r="L761" t="s">
        <v>551</v>
      </c>
      <c r="M761" t="s">
        <v>551</v>
      </c>
      <c r="N761" t="s">
        <v>551</v>
      </c>
      <c r="O761" t="s">
        <v>551</v>
      </c>
      <c r="P761" t="s">
        <v>551</v>
      </c>
      <c r="Q761" t="s">
        <v>551</v>
      </c>
      <c r="R761" t="s">
        <v>551</v>
      </c>
      <c r="S761" t="s">
        <v>551</v>
      </c>
      <c r="T761" t="s">
        <v>551</v>
      </c>
      <c r="U761" t="s">
        <v>551</v>
      </c>
      <c r="V761" t="s">
        <v>551</v>
      </c>
      <c r="W761" t="s">
        <v>551</v>
      </c>
      <c r="X761" t="s">
        <v>551</v>
      </c>
      <c r="Y761" t="s">
        <v>551</v>
      </c>
      <c r="Z761" t="s">
        <v>551</v>
      </c>
      <c r="AA761" t="s">
        <v>551</v>
      </c>
      <c r="AB761" t="s">
        <v>551</v>
      </c>
      <c r="AC761" t="s">
        <v>569</v>
      </c>
      <c r="AD761" t="s">
        <v>568</v>
      </c>
      <c r="AE761">
        <v>25</v>
      </c>
      <c r="AF761">
        <v>10</v>
      </c>
      <c r="AH761" t="s">
        <v>499</v>
      </c>
      <c r="AJ761" t="s">
        <v>92</v>
      </c>
      <c r="AK761" t="s">
        <v>201</v>
      </c>
      <c r="AM761">
        <v>2291</v>
      </c>
      <c r="AN761">
        <v>492</v>
      </c>
    </row>
    <row r="762" spans="1:40" x14ac:dyDescent="0.25">
      <c r="A762" t="s">
        <v>551</v>
      </c>
      <c r="B762" t="s">
        <v>551</v>
      </c>
      <c r="C762" t="s">
        <v>551</v>
      </c>
      <c r="D762" t="s">
        <v>551</v>
      </c>
      <c r="E762" t="s">
        <v>551</v>
      </c>
      <c r="F762" t="s">
        <v>551</v>
      </c>
      <c r="G762" t="s">
        <v>551</v>
      </c>
      <c r="H762" t="s">
        <v>551</v>
      </c>
      <c r="I762" t="s">
        <v>551</v>
      </c>
      <c r="J762" t="s">
        <v>551</v>
      </c>
      <c r="K762" t="s">
        <v>551</v>
      </c>
      <c r="L762" t="s">
        <v>551</v>
      </c>
      <c r="M762" t="s">
        <v>551</v>
      </c>
      <c r="N762" t="s">
        <v>551</v>
      </c>
      <c r="O762" t="s">
        <v>551</v>
      </c>
      <c r="P762" t="s">
        <v>551</v>
      </c>
      <c r="Q762" t="s">
        <v>551</v>
      </c>
      <c r="R762" t="s">
        <v>551</v>
      </c>
      <c r="S762" t="s">
        <v>551</v>
      </c>
      <c r="T762" t="s">
        <v>551</v>
      </c>
      <c r="U762" t="s">
        <v>551</v>
      </c>
      <c r="V762" t="s">
        <v>551</v>
      </c>
      <c r="W762" t="s">
        <v>551</v>
      </c>
      <c r="X762" t="s">
        <v>551</v>
      </c>
      <c r="Y762" t="s">
        <v>551</v>
      </c>
      <c r="Z762" t="s">
        <v>551</v>
      </c>
      <c r="AA762" t="s">
        <v>551</v>
      </c>
      <c r="AB762" t="s">
        <v>551</v>
      </c>
      <c r="AC762" t="s">
        <v>569</v>
      </c>
      <c r="AD762" t="s">
        <v>568</v>
      </c>
      <c r="AE762">
        <v>25</v>
      </c>
      <c r="AF762">
        <v>11</v>
      </c>
      <c r="AG762">
        <v>3</v>
      </c>
      <c r="AH762" t="s">
        <v>492</v>
      </c>
      <c r="AJ762" t="s">
        <v>84</v>
      </c>
      <c r="AK762" t="s">
        <v>194</v>
      </c>
      <c r="AM762">
        <v>1971</v>
      </c>
      <c r="AN762">
        <v>2357</v>
      </c>
    </row>
    <row r="763" spans="1:40" x14ac:dyDescent="0.25">
      <c r="A763" t="s">
        <v>551</v>
      </c>
      <c r="B763" t="s">
        <v>551</v>
      </c>
      <c r="C763" t="s">
        <v>551</v>
      </c>
      <c r="D763" t="s">
        <v>551</v>
      </c>
      <c r="E763" t="s">
        <v>551</v>
      </c>
      <c r="F763" t="s">
        <v>551</v>
      </c>
      <c r="G763" t="s">
        <v>551</v>
      </c>
      <c r="H763" t="s">
        <v>551</v>
      </c>
      <c r="I763" t="s">
        <v>551</v>
      </c>
      <c r="J763" t="s">
        <v>551</v>
      </c>
      <c r="K763" t="s">
        <v>551</v>
      </c>
      <c r="L763" t="s">
        <v>551</v>
      </c>
      <c r="M763" t="s">
        <v>551</v>
      </c>
      <c r="N763" t="s">
        <v>551</v>
      </c>
      <c r="O763" t="s">
        <v>551</v>
      </c>
      <c r="P763" t="s">
        <v>551</v>
      </c>
      <c r="Q763" t="s">
        <v>551</v>
      </c>
      <c r="R763" t="s">
        <v>551</v>
      </c>
      <c r="S763" t="s">
        <v>551</v>
      </c>
      <c r="T763" t="s">
        <v>551</v>
      </c>
      <c r="U763" t="s">
        <v>551</v>
      </c>
      <c r="V763" t="s">
        <v>551</v>
      </c>
      <c r="W763" t="s">
        <v>551</v>
      </c>
      <c r="X763" t="s">
        <v>551</v>
      </c>
      <c r="Y763" t="s">
        <v>551</v>
      </c>
      <c r="Z763" t="s">
        <v>551</v>
      </c>
      <c r="AA763" t="s">
        <v>551</v>
      </c>
      <c r="AB763" t="s">
        <v>551</v>
      </c>
      <c r="AC763" t="s">
        <v>569</v>
      </c>
      <c r="AD763" t="s">
        <v>568</v>
      </c>
      <c r="AE763">
        <v>25</v>
      </c>
      <c r="AF763">
        <v>12</v>
      </c>
      <c r="AG763">
        <v>3</v>
      </c>
      <c r="AH763" t="s">
        <v>492</v>
      </c>
      <c r="AJ763" t="s">
        <v>84</v>
      </c>
      <c r="AK763" t="s">
        <v>194</v>
      </c>
      <c r="AM763">
        <v>3386</v>
      </c>
      <c r="AN763">
        <v>1774</v>
      </c>
    </row>
    <row r="764" spans="1:40" x14ac:dyDescent="0.25">
      <c r="A764" t="s">
        <v>551</v>
      </c>
      <c r="B764" t="s">
        <v>551</v>
      </c>
      <c r="C764" t="s">
        <v>551</v>
      </c>
      <c r="D764" t="s">
        <v>551</v>
      </c>
      <c r="E764" t="s">
        <v>551</v>
      </c>
      <c r="F764" t="s">
        <v>551</v>
      </c>
      <c r="G764" t="s">
        <v>551</v>
      </c>
      <c r="H764" t="s">
        <v>551</v>
      </c>
      <c r="I764" t="s">
        <v>551</v>
      </c>
      <c r="J764" t="s">
        <v>551</v>
      </c>
      <c r="K764" t="s">
        <v>551</v>
      </c>
      <c r="L764" t="s">
        <v>551</v>
      </c>
      <c r="M764" t="s">
        <v>551</v>
      </c>
      <c r="N764" t="s">
        <v>551</v>
      </c>
      <c r="O764" t="s">
        <v>551</v>
      </c>
      <c r="P764" t="s">
        <v>551</v>
      </c>
      <c r="Q764" t="s">
        <v>551</v>
      </c>
      <c r="R764" t="s">
        <v>551</v>
      </c>
      <c r="S764" t="s">
        <v>551</v>
      </c>
      <c r="T764" t="s">
        <v>551</v>
      </c>
      <c r="U764" t="s">
        <v>551</v>
      </c>
      <c r="V764" t="s">
        <v>551</v>
      </c>
      <c r="W764" t="s">
        <v>551</v>
      </c>
      <c r="X764" t="s">
        <v>551</v>
      </c>
      <c r="Y764" t="s">
        <v>551</v>
      </c>
      <c r="Z764" t="s">
        <v>551</v>
      </c>
      <c r="AA764" t="s">
        <v>551</v>
      </c>
      <c r="AB764" t="s">
        <v>551</v>
      </c>
      <c r="AC764" t="s">
        <v>569</v>
      </c>
      <c r="AD764" t="s">
        <v>568</v>
      </c>
      <c r="AE764">
        <v>25</v>
      </c>
      <c r="AF764">
        <v>13</v>
      </c>
      <c r="AG764">
        <v>3</v>
      </c>
      <c r="AH764" t="s">
        <v>492</v>
      </c>
      <c r="AJ764" t="s">
        <v>84</v>
      </c>
      <c r="AK764" t="s">
        <v>194</v>
      </c>
      <c r="AM764">
        <v>3120</v>
      </c>
      <c r="AN764">
        <v>1421</v>
      </c>
    </row>
    <row r="765" spans="1:40" x14ac:dyDescent="0.25">
      <c r="A765" t="s">
        <v>551</v>
      </c>
      <c r="B765" t="s">
        <v>551</v>
      </c>
      <c r="C765" t="s">
        <v>551</v>
      </c>
      <c r="D765" t="s">
        <v>551</v>
      </c>
      <c r="E765" t="s">
        <v>551</v>
      </c>
      <c r="F765" t="s">
        <v>551</v>
      </c>
      <c r="G765" t="s">
        <v>551</v>
      </c>
      <c r="H765" t="s">
        <v>551</v>
      </c>
      <c r="I765" t="s">
        <v>551</v>
      </c>
      <c r="J765" t="s">
        <v>551</v>
      </c>
      <c r="K765" t="s">
        <v>551</v>
      </c>
      <c r="L765" t="s">
        <v>551</v>
      </c>
      <c r="M765" t="s">
        <v>551</v>
      </c>
      <c r="N765" t="s">
        <v>551</v>
      </c>
      <c r="O765" t="s">
        <v>551</v>
      </c>
      <c r="P765" t="s">
        <v>551</v>
      </c>
      <c r="Q765" t="s">
        <v>551</v>
      </c>
      <c r="R765" t="s">
        <v>551</v>
      </c>
      <c r="S765" t="s">
        <v>551</v>
      </c>
      <c r="T765" t="s">
        <v>551</v>
      </c>
      <c r="U765" t="s">
        <v>551</v>
      </c>
      <c r="V765" t="s">
        <v>551</v>
      </c>
      <c r="W765" t="s">
        <v>551</v>
      </c>
      <c r="X765" t="s">
        <v>551</v>
      </c>
      <c r="Y765" t="s">
        <v>551</v>
      </c>
      <c r="Z765" t="s">
        <v>551</v>
      </c>
      <c r="AA765" t="s">
        <v>551</v>
      </c>
      <c r="AB765" t="s">
        <v>551</v>
      </c>
      <c r="AC765" t="s">
        <v>569</v>
      </c>
      <c r="AD765" t="s">
        <v>568</v>
      </c>
      <c r="AE765">
        <v>25</v>
      </c>
      <c r="AF765">
        <v>14</v>
      </c>
      <c r="AH765" t="s">
        <v>499</v>
      </c>
      <c r="AJ765" t="s">
        <v>92</v>
      </c>
      <c r="AK765" t="s">
        <v>201</v>
      </c>
      <c r="AM765">
        <v>1999</v>
      </c>
      <c r="AN765">
        <v>333</v>
      </c>
    </row>
    <row r="766" spans="1:40" x14ac:dyDescent="0.25">
      <c r="A766" t="s">
        <v>551</v>
      </c>
      <c r="B766" t="s">
        <v>551</v>
      </c>
      <c r="C766" t="s">
        <v>551</v>
      </c>
      <c r="D766" t="s">
        <v>551</v>
      </c>
      <c r="E766" t="s">
        <v>551</v>
      </c>
      <c r="F766" t="s">
        <v>551</v>
      </c>
      <c r="G766" t="s">
        <v>551</v>
      </c>
      <c r="H766" t="s">
        <v>551</v>
      </c>
      <c r="I766" t="s">
        <v>551</v>
      </c>
      <c r="J766" t="s">
        <v>551</v>
      </c>
      <c r="K766" t="s">
        <v>551</v>
      </c>
      <c r="L766" t="s">
        <v>551</v>
      </c>
      <c r="M766" t="s">
        <v>551</v>
      </c>
      <c r="N766" t="s">
        <v>551</v>
      </c>
      <c r="O766" t="s">
        <v>551</v>
      </c>
      <c r="P766" t="s">
        <v>551</v>
      </c>
      <c r="Q766" t="s">
        <v>551</v>
      </c>
      <c r="R766" t="s">
        <v>551</v>
      </c>
      <c r="S766" t="s">
        <v>551</v>
      </c>
      <c r="T766" t="s">
        <v>551</v>
      </c>
      <c r="U766" t="s">
        <v>551</v>
      </c>
      <c r="V766" t="s">
        <v>551</v>
      </c>
      <c r="W766" t="s">
        <v>551</v>
      </c>
      <c r="X766" t="s">
        <v>551</v>
      </c>
      <c r="Y766" t="s">
        <v>551</v>
      </c>
      <c r="Z766" t="s">
        <v>551</v>
      </c>
      <c r="AA766" t="s">
        <v>551</v>
      </c>
      <c r="AB766" t="s">
        <v>551</v>
      </c>
      <c r="AC766" t="s">
        <v>569</v>
      </c>
      <c r="AD766" t="s">
        <v>568</v>
      </c>
      <c r="AE766">
        <v>25</v>
      </c>
      <c r="AF766">
        <v>15</v>
      </c>
      <c r="AG766">
        <v>1</v>
      </c>
      <c r="AH766" t="s">
        <v>557</v>
      </c>
      <c r="AJ766" t="s">
        <v>129</v>
      </c>
      <c r="AK766" t="s">
        <v>189</v>
      </c>
      <c r="AM766">
        <v>644</v>
      </c>
      <c r="AN766">
        <v>1874</v>
      </c>
    </row>
    <row r="767" spans="1:40" x14ac:dyDescent="0.25">
      <c r="A767" t="s">
        <v>551</v>
      </c>
      <c r="B767" t="s">
        <v>551</v>
      </c>
      <c r="C767" t="s">
        <v>551</v>
      </c>
      <c r="D767" t="s">
        <v>551</v>
      </c>
      <c r="E767" t="s">
        <v>551</v>
      </c>
      <c r="F767" t="s">
        <v>551</v>
      </c>
      <c r="G767" t="s">
        <v>551</v>
      </c>
      <c r="H767" t="s">
        <v>551</v>
      </c>
      <c r="I767" t="s">
        <v>551</v>
      </c>
      <c r="J767" t="s">
        <v>551</v>
      </c>
      <c r="K767" t="s">
        <v>551</v>
      </c>
      <c r="L767" t="s">
        <v>551</v>
      </c>
      <c r="M767" t="s">
        <v>551</v>
      </c>
      <c r="N767" t="s">
        <v>551</v>
      </c>
      <c r="O767" t="s">
        <v>551</v>
      </c>
      <c r="P767" t="s">
        <v>551</v>
      </c>
      <c r="Q767" t="s">
        <v>551</v>
      </c>
      <c r="R767" t="s">
        <v>551</v>
      </c>
      <c r="S767" t="s">
        <v>551</v>
      </c>
      <c r="T767" t="s">
        <v>551</v>
      </c>
      <c r="U767" t="s">
        <v>551</v>
      </c>
      <c r="V767" t="s">
        <v>551</v>
      </c>
      <c r="W767" t="s">
        <v>551</v>
      </c>
      <c r="X767" t="s">
        <v>551</v>
      </c>
      <c r="Y767" t="s">
        <v>551</v>
      </c>
      <c r="Z767" t="s">
        <v>551</v>
      </c>
      <c r="AA767" t="s">
        <v>551</v>
      </c>
      <c r="AB767" t="s">
        <v>551</v>
      </c>
      <c r="AC767" t="s">
        <v>569</v>
      </c>
      <c r="AD767" t="s">
        <v>568</v>
      </c>
      <c r="AE767">
        <v>25</v>
      </c>
      <c r="AF767">
        <v>16</v>
      </c>
      <c r="AH767" t="s">
        <v>494</v>
      </c>
      <c r="AJ767" t="s">
        <v>86</v>
      </c>
      <c r="AK767" t="s">
        <v>201</v>
      </c>
      <c r="AM767">
        <v>103</v>
      </c>
      <c r="AN767">
        <v>1739</v>
      </c>
    </row>
    <row r="768" spans="1:40" x14ac:dyDescent="0.25">
      <c r="A768" t="s">
        <v>551</v>
      </c>
      <c r="B768" t="s">
        <v>551</v>
      </c>
      <c r="C768" t="s">
        <v>551</v>
      </c>
      <c r="D768" t="s">
        <v>551</v>
      </c>
      <c r="E768" t="s">
        <v>551</v>
      </c>
      <c r="F768" t="s">
        <v>551</v>
      </c>
      <c r="G768" t="s">
        <v>551</v>
      </c>
      <c r="H768" t="s">
        <v>551</v>
      </c>
      <c r="I768" t="s">
        <v>551</v>
      </c>
      <c r="J768" t="s">
        <v>551</v>
      </c>
      <c r="K768" t="s">
        <v>551</v>
      </c>
      <c r="L768" t="s">
        <v>551</v>
      </c>
      <c r="M768" t="s">
        <v>551</v>
      </c>
      <c r="N768" t="s">
        <v>551</v>
      </c>
      <c r="O768" t="s">
        <v>551</v>
      </c>
      <c r="P768" t="s">
        <v>551</v>
      </c>
      <c r="Q768" t="s">
        <v>551</v>
      </c>
      <c r="R768" t="s">
        <v>551</v>
      </c>
      <c r="S768" t="s">
        <v>551</v>
      </c>
      <c r="T768" t="s">
        <v>551</v>
      </c>
      <c r="U768" t="s">
        <v>551</v>
      </c>
      <c r="V768" t="s">
        <v>551</v>
      </c>
      <c r="W768" t="s">
        <v>551</v>
      </c>
      <c r="X768" t="s">
        <v>551</v>
      </c>
      <c r="Y768" t="s">
        <v>551</v>
      </c>
      <c r="Z768" t="s">
        <v>551</v>
      </c>
      <c r="AA768" t="s">
        <v>551</v>
      </c>
      <c r="AB768" t="s">
        <v>551</v>
      </c>
      <c r="AC768" t="s">
        <v>569</v>
      </c>
      <c r="AD768" t="s">
        <v>568</v>
      </c>
      <c r="AE768">
        <v>25</v>
      </c>
      <c r="AF768">
        <v>17</v>
      </c>
      <c r="AH768" t="s">
        <v>499</v>
      </c>
      <c r="AJ768" t="s">
        <v>92</v>
      </c>
      <c r="AK768" t="s">
        <v>201</v>
      </c>
      <c r="AM768">
        <v>2441</v>
      </c>
      <c r="AN768">
        <v>1030</v>
      </c>
    </row>
    <row r="769" spans="1:40" x14ac:dyDescent="0.25">
      <c r="A769" t="s">
        <v>551</v>
      </c>
      <c r="B769" t="s">
        <v>551</v>
      </c>
      <c r="C769" t="s">
        <v>551</v>
      </c>
      <c r="D769" t="s">
        <v>551</v>
      </c>
      <c r="E769" t="s">
        <v>551</v>
      </c>
      <c r="F769" t="s">
        <v>551</v>
      </c>
      <c r="G769" t="s">
        <v>551</v>
      </c>
      <c r="H769" t="s">
        <v>551</v>
      </c>
      <c r="I769" t="s">
        <v>551</v>
      </c>
      <c r="J769" t="s">
        <v>551</v>
      </c>
      <c r="K769" t="s">
        <v>551</v>
      </c>
      <c r="L769" t="s">
        <v>551</v>
      </c>
      <c r="M769" t="s">
        <v>551</v>
      </c>
      <c r="N769" t="s">
        <v>551</v>
      </c>
      <c r="O769" t="s">
        <v>551</v>
      </c>
      <c r="P769" t="s">
        <v>551</v>
      </c>
      <c r="Q769" t="s">
        <v>551</v>
      </c>
      <c r="R769" t="s">
        <v>551</v>
      </c>
      <c r="S769" t="s">
        <v>551</v>
      </c>
      <c r="T769" t="s">
        <v>551</v>
      </c>
      <c r="U769" t="s">
        <v>551</v>
      </c>
      <c r="V769" t="s">
        <v>551</v>
      </c>
      <c r="W769" t="s">
        <v>551</v>
      </c>
      <c r="X769" t="s">
        <v>551</v>
      </c>
      <c r="Y769" t="s">
        <v>551</v>
      </c>
      <c r="Z769" t="s">
        <v>551</v>
      </c>
      <c r="AA769" t="s">
        <v>551</v>
      </c>
      <c r="AB769" t="s">
        <v>551</v>
      </c>
      <c r="AC769" t="s">
        <v>569</v>
      </c>
      <c r="AD769" t="s">
        <v>568</v>
      </c>
      <c r="AE769">
        <v>25</v>
      </c>
      <c r="AF769">
        <v>18</v>
      </c>
      <c r="AG769">
        <v>3</v>
      </c>
      <c r="AH769" t="s">
        <v>492</v>
      </c>
      <c r="AJ769" t="s">
        <v>84</v>
      </c>
      <c r="AK769" t="s">
        <v>194</v>
      </c>
      <c r="AM769">
        <v>1859</v>
      </c>
      <c r="AN769">
        <v>179</v>
      </c>
    </row>
    <row r="770" spans="1:40" x14ac:dyDescent="0.25">
      <c r="A770" t="s">
        <v>551</v>
      </c>
      <c r="B770" t="s">
        <v>551</v>
      </c>
      <c r="C770" t="s">
        <v>551</v>
      </c>
      <c r="D770" t="s">
        <v>551</v>
      </c>
      <c r="E770" t="s">
        <v>551</v>
      </c>
      <c r="F770" t="s">
        <v>551</v>
      </c>
      <c r="G770" t="s">
        <v>551</v>
      </c>
      <c r="H770" t="s">
        <v>551</v>
      </c>
      <c r="I770" t="s">
        <v>551</v>
      </c>
      <c r="J770" t="s">
        <v>551</v>
      </c>
      <c r="K770" t="s">
        <v>551</v>
      </c>
      <c r="L770" t="s">
        <v>551</v>
      </c>
      <c r="M770" t="s">
        <v>551</v>
      </c>
      <c r="N770" t="s">
        <v>551</v>
      </c>
      <c r="O770" t="s">
        <v>551</v>
      </c>
      <c r="P770" t="s">
        <v>551</v>
      </c>
      <c r="Q770" t="s">
        <v>551</v>
      </c>
      <c r="R770" t="s">
        <v>551</v>
      </c>
      <c r="S770" t="s">
        <v>551</v>
      </c>
      <c r="T770" t="s">
        <v>551</v>
      </c>
      <c r="U770" t="s">
        <v>551</v>
      </c>
      <c r="V770" t="s">
        <v>551</v>
      </c>
      <c r="W770" t="s">
        <v>551</v>
      </c>
      <c r="X770" t="s">
        <v>551</v>
      </c>
      <c r="Y770" t="s">
        <v>551</v>
      </c>
      <c r="Z770" t="s">
        <v>551</v>
      </c>
      <c r="AA770" t="s">
        <v>551</v>
      </c>
      <c r="AB770" t="s">
        <v>551</v>
      </c>
      <c r="AC770" t="s">
        <v>569</v>
      </c>
      <c r="AD770" t="s">
        <v>568</v>
      </c>
      <c r="AE770">
        <v>25</v>
      </c>
      <c r="AF770">
        <v>19</v>
      </c>
      <c r="AG770">
        <v>3</v>
      </c>
      <c r="AH770" t="s">
        <v>492</v>
      </c>
      <c r="AJ770" t="s">
        <v>84</v>
      </c>
      <c r="AK770" t="s">
        <v>194</v>
      </c>
      <c r="AM770">
        <v>3806</v>
      </c>
      <c r="AN770">
        <v>2104</v>
      </c>
    </row>
    <row r="771" spans="1:40" x14ac:dyDescent="0.25">
      <c r="A771" t="s">
        <v>551</v>
      </c>
      <c r="B771" t="s">
        <v>551</v>
      </c>
      <c r="C771" t="s">
        <v>551</v>
      </c>
      <c r="D771" t="s">
        <v>551</v>
      </c>
      <c r="E771" t="s">
        <v>551</v>
      </c>
      <c r="F771" t="s">
        <v>551</v>
      </c>
      <c r="G771" t="s">
        <v>551</v>
      </c>
      <c r="H771" t="s">
        <v>551</v>
      </c>
      <c r="I771" t="s">
        <v>551</v>
      </c>
      <c r="J771" t="s">
        <v>551</v>
      </c>
      <c r="K771" t="s">
        <v>551</v>
      </c>
      <c r="L771" t="s">
        <v>551</v>
      </c>
      <c r="M771" t="s">
        <v>551</v>
      </c>
      <c r="N771" t="s">
        <v>551</v>
      </c>
      <c r="O771" t="s">
        <v>551</v>
      </c>
      <c r="P771" t="s">
        <v>551</v>
      </c>
      <c r="Q771" t="s">
        <v>551</v>
      </c>
      <c r="R771" t="s">
        <v>551</v>
      </c>
      <c r="S771" t="s">
        <v>551</v>
      </c>
      <c r="T771" t="s">
        <v>551</v>
      </c>
      <c r="U771" t="s">
        <v>551</v>
      </c>
      <c r="V771" t="s">
        <v>551</v>
      </c>
      <c r="W771" t="s">
        <v>551</v>
      </c>
      <c r="X771" t="s">
        <v>551</v>
      </c>
      <c r="Y771" t="s">
        <v>551</v>
      </c>
      <c r="Z771" t="s">
        <v>551</v>
      </c>
      <c r="AA771" t="s">
        <v>551</v>
      </c>
      <c r="AB771" t="s">
        <v>551</v>
      </c>
      <c r="AC771" t="s">
        <v>569</v>
      </c>
      <c r="AD771" t="s">
        <v>568</v>
      </c>
      <c r="AE771">
        <v>25</v>
      </c>
      <c r="AF771">
        <v>20</v>
      </c>
      <c r="AG771">
        <v>3</v>
      </c>
      <c r="AH771" t="s">
        <v>492</v>
      </c>
      <c r="AJ771" t="s">
        <v>84</v>
      </c>
      <c r="AK771" t="s">
        <v>194</v>
      </c>
      <c r="AM771">
        <v>3201</v>
      </c>
      <c r="AN771">
        <v>2907</v>
      </c>
    </row>
    <row r="772" spans="1:40" x14ac:dyDescent="0.25">
      <c r="A772" t="s">
        <v>551</v>
      </c>
      <c r="B772" t="s">
        <v>551</v>
      </c>
      <c r="C772" t="s">
        <v>551</v>
      </c>
      <c r="D772" t="s">
        <v>551</v>
      </c>
      <c r="E772" t="s">
        <v>551</v>
      </c>
      <c r="F772" t="s">
        <v>551</v>
      </c>
      <c r="G772" t="s">
        <v>551</v>
      </c>
      <c r="H772" t="s">
        <v>551</v>
      </c>
      <c r="I772" t="s">
        <v>551</v>
      </c>
      <c r="J772" t="s">
        <v>551</v>
      </c>
      <c r="K772" t="s">
        <v>551</v>
      </c>
      <c r="L772" t="s">
        <v>551</v>
      </c>
      <c r="M772" t="s">
        <v>551</v>
      </c>
      <c r="N772" t="s">
        <v>551</v>
      </c>
      <c r="O772" t="s">
        <v>551</v>
      </c>
      <c r="P772" t="s">
        <v>551</v>
      </c>
      <c r="Q772" t="s">
        <v>551</v>
      </c>
      <c r="R772" t="s">
        <v>551</v>
      </c>
      <c r="S772" t="s">
        <v>551</v>
      </c>
      <c r="T772" t="s">
        <v>551</v>
      </c>
      <c r="U772" t="s">
        <v>551</v>
      </c>
      <c r="V772" t="s">
        <v>551</v>
      </c>
      <c r="W772" t="s">
        <v>551</v>
      </c>
      <c r="X772" t="s">
        <v>551</v>
      </c>
      <c r="Y772" t="s">
        <v>551</v>
      </c>
      <c r="Z772" t="s">
        <v>551</v>
      </c>
      <c r="AA772" t="s">
        <v>551</v>
      </c>
      <c r="AB772" t="s">
        <v>551</v>
      </c>
      <c r="AC772" t="s">
        <v>569</v>
      </c>
      <c r="AD772" t="s">
        <v>568</v>
      </c>
      <c r="AE772">
        <v>25</v>
      </c>
      <c r="AF772">
        <v>21</v>
      </c>
      <c r="AH772" t="s">
        <v>493</v>
      </c>
      <c r="AJ772" t="s">
        <v>85</v>
      </c>
      <c r="AK772" t="s">
        <v>191</v>
      </c>
      <c r="AM772">
        <v>1697</v>
      </c>
      <c r="AN772">
        <v>570</v>
      </c>
    </row>
    <row r="773" spans="1:40" x14ac:dyDescent="0.25">
      <c r="A773" t="s">
        <v>551</v>
      </c>
      <c r="B773" t="s">
        <v>551</v>
      </c>
      <c r="C773" t="s">
        <v>551</v>
      </c>
      <c r="D773" t="s">
        <v>551</v>
      </c>
      <c r="E773" t="s">
        <v>551</v>
      </c>
      <c r="F773" t="s">
        <v>551</v>
      </c>
      <c r="G773" t="s">
        <v>551</v>
      </c>
      <c r="H773" t="s">
        <v>551</v>
      </c>
      <c r="I773" t="s">
        <v>551</v>
      </c>
      <c r="J773" t="s">
        <v>551</v>
      </c>
      <c r="K773" t="s">
        <v>551</v>
      </c>
      <c r="L773" t="s">
        <v>551</v>
      </c>
      <c r="M773" t="s">
        <v>551</v>
      </c>
      <c r="N773" t="s">
        <v>551</v>
      </c>
      <c r="O773" t="s">
        <v>551</v>
      </c>
      <c r="P773" t="s">
        <v>551</v>
      </c>
      <c r="Q773" t="s">
        <v>551</v>
      </c>
      <c r="R773" t="s">
        <v>551</v>
      </c>
      <c r="S773" t="s">
        <v>551</v>
      </c>
      <c r="T773" t="s">
        <v>551</v>
      </c>
      <c r="U773" t="s">
        <v>551</v>
      </c>
      <c r="V773" t="s">
        <v>551</v>
      </c>
      <c r="W773" t="s">
        <v>551</v>
      </c>
      <c r="X773" t="s">
        <v>551</v>
      </c>
      <c r="Y773" t="s">
        <v>551</v>
      </c>
      <c r="Z773" t="s">
        <v>551</v>
      </c>
      <c r="AA773" t="s">
        <v>551</v>
      </c>
      <c r="AB773" t="s">
        <v>551</v>
      </c>
      <c r="AC773" t="s">
        <v>569</v>
      </c>
      <c r="AD773" t="s">
        <v>568</v>
      </c>
      <c r="AE773">
        <v>25</v>
      </c>
      <c r="AF773">
        <v>22</v>
      </c>
      <c r="AG773">
        <v>3</v>
      </c>
      <c r="AH773" t="s">
        <v>491</v>
      </c>
      <c r="AJ773" t="s">
        <v>82</v>
      </c>
      <c r="AK773" t="s">
        <v>194</v>
      </c>
      <c r="AM773">
        <v>2461</v>
      </c>
      <c r="AN773">
        <v>1919</v>
      </c>
    </row>
    <row r="774" spans="1:40" x14ac:dyDescent="0.25">
      <c r="A774" t="s">
        <v>551</v>
      </c>
      <c r="B774" t="s">
        <v>551</v>
      </c>
      <c r="C774" t="s">
        <v>551</v>
      </c>
      <c r="D774" t="s">
        <v>551</v>
      </c>
      <c r="E774" t="s">
        <v>551</v>
      </c>
      <c r="F774" t="s">
        <v>551</v>
      </c>
      <c r="G774" t="s">
        <v>551</v>
      </c>
      <c r="H774" t="s">
        <v>551</v>
      </c>
      <c r="I774" t="s">
        <v>551</v>
      </c>
      <c r="J774" t="s">
        <v>551</v>
      </c>
      <c r="K774" t="s">
        <v>551</v>
      </c>
      <c r="L774" t="s">
        <v>551</v>
      </c>
      <c r="M774" t="s">
        <v>551</v>
      </c>
      <c r="N774" t="s">
        <v>551</v>
      </c>
      <c r="O774" t="s">
        <v>551</v>
      </c>
      <c r="P774" t="s">
        <v>551</v>
      </c>
      <c r="Q774" t="s">
        <v>551</v>
      </c>
      <c r="R774" t="s">
        <v>551</v>
      </c>
      <c r="S774" t="s">
        <v>551</v>
      </c>
      <c r="T774" t="s">
        <v>551</v>
      </c>
      <c r="U774" t="s">
        <v>551</v>
      </c>
      <c r="V774" t="s">
        <v>551</v>
      </c>
      <c r="W774" t="s">
        <v>551</v>
      </c>
      <c r="X774" t="s">
        <v>551</v>
      </c>
      <c r="Y774" t="s">
        <v>551</v>
      </c>
      <c r="Z774" t="s">
        <v>551</v>
      </c>
      <c r="AA774" t="s">
        <v>551</v>
      </c>
      <c r="AB774" t="s">
        <v>551</v>
      </c>
      <c r="AC774" t="s">
        <v>569</v>
      </c>
      <c r="AD774" t="s">
        <v>568</v>
      </c>
      <c r="AE774">
        <v>25</v>
      </c>
      <c r="AF774">
        <v>23</v>
      </c>
      <c r="AG774">
        <v>3</v>
      </c>
      <c r="AH774" t="s">
        <v>492</v>
      </c>
      <c r="AJ774" t="s">
        <v>84</v>
      </c>
      <c r="AK774" t="s">
        <v>194</v>
      </c>
      <c r="AM774">
        <v>1411</v>
      </c>
      <c r="AN774">
        <v>1856</v>
      </c>
    </row>
    <row r="775" spans="1:40" x14ac:dyDescent="0.25">
      <c r="A775" t="s">
        <v>551</v>
      </c>
      <c r="B775" t="s">
        <v>551</v>
      </c>
      <c r="C775" t="s">
        <v>551</v>
      </c>
      <c r="D775" t="s">
        <v>551</v>
      </c>
      <c r="E775" t="s">
        <v>551</v>
      </c>
      <c r="F775" t="s">
        <v>551</v>
      </c>
      <c r="G775" t="s">
        <v>551</v>
      </c>
      <c r="H775" t="s">
        <v>551</v>
      </c>
      <c r="I775" t="s">
        <v>551</v>
      </c>
      <c r="J775" t="s">
        <v>551</v>
      </c>
      <c r="K775" t="s">
        <v>551</v>
      </c>
      <c r="L775" t="s">
        <v>551</v>
      </c>
      <c r="M775" t="s">
        <v>551</v>
      </c>
      <c r="N775" t="s">
        <v>551</v>
      </c>
      <c r="O775" t="s">
        <v>551</v>
      </c>
      <c r="P775" t="s">
        <v>551</v>
      </c>
      <c r="Q775" t="s">
        <v>551</v>
      </c>
      <c r="R775" t="s">
        <v>551</v>
      </c>
      <c r="S775" t="s">
        <v>551</v>
      </c>
      <c r="T775" t="s">
        <v>551</v>
      </c>
      <c r="U775" t="s">
        <v>551</v>
      </c>
      <c r="V775" t="s">
        <v>551</v>
      </c>
      <c r="W775" t="s">
        <v>551</v>
      </c>
      <c r="X775" t="s">
        <v>551</v>
      </c>
      <c r="Y775" t="s">
        <v>551</v>
      </c>
      <c r="Z775" t="s">
        <v>551</v>
      </c>
      <c r="AA775" t="s">
        <v>551</v>
      </c>
      <c r="AB775" t="s">
        <v>551</v>
      </c>
      <c r="AC775" t="s">
        <v>569</v>
      </c>
      <c r="AD775" t="s">
        <v>568</v>
      </c>
      <c r="AE775">
        <v>25</v>
      </c>
      <c r="AF775">
        <v>24</v>
      </c>
      <c r="AH775" t="s">
        <v>494</v>
      </c>
      <c r="AJ775" t="s">
        <v>86</v>
      </c>
      <c r="AK775" t="s">
        <v>201</v>
      </c>
      <c r="AM775">
        <v>299</v>
      </c>
      <c r="AN775">
        <v>2206</v>
      </c>
    </row>
    <row r="776" spans="1:40" x14ac:dyDescent="0.25">
      <c r="A776" t="s">
        <v>551</v>
      </c>
      <c r="B776" t="s">
        <v>551</v>
      </c>
      <c r="C776" t="s">
        <v>551</v>
      </c>
      <c r="D776" t="s">
        <v>551</v>
      </c>
      <c r="E776" t="s">
        <v>551</v>
      </c>
      <c r="F776" t="s">
        <v>551</v>
      </c>
      <c r="G776" t="s">
        <v>551</v>
      </c>
      <c r="H776" t="s">
        <v>551</v>
      </c>
      <c r="I776" t="s">
        <v>551</v>
      </c>
      <c r="J776" t="s">
        <v>551</v>
      </c>
      <c r="K776" t="s">
        <v>551</v>
      </c>
      <c r="L776" t="s">
        <v>551</v>
      </c>
      <c r="M776" t="s">
        <v>551</v>
      </c>
      <c r="N776" t="s">
        <v>551</v>
      </c>
      <c r="O776" t="s">
        <v>551</v>
      </c>
      <c r="P776" t="s">
        <v>551</v>
      </c>
      <c r="Q776" t="s">
        <v>551</v>
      </c>
      <c r="R776" t="s">
        <v>551</v>
      </c>
      <c r="S776" t="s">
        <v>551</v>
      </c>
      <c r="T776" t="s">
        <v>551</v>
      </c>
      <c r="U776" t="s">
        <v>551</v>
      </c>
      <c r="V776" t="s">
        <v>551</v>
      </c>
      <c r="W776" t="s">
        <v>551</v>
      </c>
      <c r="X776" t="s">
        <v>551</v>
      </c>
      <c r="Y776" t="s">
        <v>551</v>
      </c>
      <c r="Z776" t="s">
        <v>551</v>
      </c>
      <c r="AA776" t="s">
        <v>551</v>
      </c>
      <c r="AB776" t="s">
        <v>551</v>
      </c>
      <c r="AC776" t="s">
        <v>569</v>
      </c>
      <c r="AD776" t="s">
        <v>568</v>
      </c>
      <c r="AE776">
        <v>25</v>
      </c>
      <c r="AF776">
        <v>25</v>
      </c>
      <c r="AH776" t="s">
        <v>494</v>
      </c>
      <c r="AJ776" t="s">
        <v>86</v>
      </c>
      <c r="AK776" t="s">
        <v>201</v>
      </c>
      <c r="AM776">
        <v>965</v>
      </c>
      <c r="AN776">
        <v>2816</v>
      </c>
    </row>
    <row r="777" spans="1:40" x14ac:dyDescent="0.25">
      <c r="A777" t="s">
        <v>551</v>
      </c>
      <c r="B777" t="s">
        <v>551</v>
      </c>
      <c r="C777" t="s">
        <v>551</v>
      </c>
      <c r="D777" t="s">
        <v>551</v>
      </c>
      <c r="E777" t="s">
        <v>551</v>
      </c>
      <c r="F777" t="s">
        <v>551</v>
      </c>
      <c r="G777" t="s">
        <v>551</v>
      </c>
      <c r="H777" t="s">
        <v>551</v>
      </c>
      <c r="I777" t="s">
        <v>551</v>
      </c>
      <c r="J777" t="s">
        <v>551</v>
      </c>
      <c r="K777" t="s">
        <v>551</v>
      </c>
      <c r="L777" t="s">
        <v>551</v>
      </c>
      <c r="M777" t="s">
        <v>551</v>
      </c>
      <c r="N777" t="s">
        <v>551</v>
      </c>
      <c r="O777" t="s">
        <v>551</v>
      </c>
      <c r="P777" t="s">
        <v>551</v>
      </c>
      <c r="Q777" t="s">
        <v>551</v>
      </c>
      <c r="R777" t="s">
        <v>551</v>
      </c>
      <c r="S777" t="s">
        <v>551</v>
      </c>
      <c r="T777" t="s">
        <v>551</v>
      </c>
      <c r="U777" t="s">
        <v>551</v>
      </c>
      <c r="V777" t="s">
        <v>551</v>
      </c>
      <c r="W777" t="s">
        <v>551</v>
      </c>
      <c r="X777" t="s">
        <v>551</v>
      </c>
      <c r="Y777" t="s">
        <v>551</v>
      </c>
      <c r="Z777" t="s">
        <v>551</v>
      </c>
      <c r="AA777" t="s">
        <v>551</v>
      </c>
      <c r="AB777" t="s">
        <v>551</v>
      </c>
      <c r="AC777" t="s">
        <v>571</v>
      </c>
      <c r="AD777" t="s">
        <v>570</v>
      </c>
      <c r="AE777">
        <v>25</v>
      </c>
      <c r="AF777">
        <v>1</v>
      </c>
      <c r="AG777">
        <v>3</v>
      </c>
      <c r="AH777" t="s">
        <v>492</v>
      </c>
      <c r="AJ777" t="s">
        <v>84</v>
      </c>
      <c r="AK777" t="s">
        <v>194</v>
      </c>
      <c r="AM777">
        <v>3812</v>
      </c>
      <c r="AN777">
        <v>305</v>
      </c>
    </row>
    <row r="778" spans="1:40" x14ac:dyDescent="0.25">
      <c r="A778" t="s">
        <v>551</v>
      </c>
      <c r="B778" t="s">
        <v>551</v>
      </c>
      <c r="C778" t="s">
        <v>551</v>
      </c>
      <c r="D778" t="s">
        <v>551</v>
      </c>
      <c r="E778" t="s">
        <v>551</v>
      </c>
      <c r="F778" t="s">
        <v>551</v>
      </c>
      <c r="G778" t="s">
        <v>551</v>
      </c>
      <c r="H778" t="s">
        <v>551</v>
      </c>
      <c r="I778" t="s">
        <v>551</v>
      </c>
      <c r="J778" t="s">
        <v>551</v>
      </c>
      <c r="K778" t="s">
        <v>551</v>
      </c>
      <c r="L778" t="s">
        <v>551</v>
      </c>
      <c r="M778" t="s">
        <v>551</v>
      </c>
      <c r="N778" t="s">
        <v>551</v>
      </c>
      <c r="O778" t="s">
        <v>551</v>
      </c>
      <c r="P778" t="s">
        <v>551</v>
      </c>
      <c r="Q778" t="s">
        <v>551</v>
      </c>
      <c r="R778" t="s">
        <v>551</v>
      </c>
      <c r="S778" t="s">
        <v>551</v>
      </c>
      <c r="T778" t="s">
        <v>551</v>
      </c>
      <c r="U778" t="s">
        <v>551</v>
      </c>
      <c r="V778" t="s">
        <v>551</v>
      </c>
      <c r="W778" t="s">
        <v>551</v>
      </c>
      <c r="X778" t="s">
        <v>551</v>
      </c>
      <c r="Y778" t="s">
        <v>551</v>
      </c>
      <c r="Z778" t="s">
        <v>551</v>
      </c>
      <c r="AA778" t="s">
        <v>551</v>
      </c>
      <c r="AB778" t="s">
        <v>551</v>
      </c>
      <c r="AC778" t="s">
        <v>571</v>
      </c>
      <c r="AD778" t="s">
        <v>570</v>
      </c>
      <c r="AE778">
        <v>25</v>
      </c>
      <c r="AF778">
        <v>2</v>
      </c>
      <c r="AG778">
        <v>3</v>
      </c>
      <c r="AH778" t="s">
        <v>492</v>
      </c>
      <c r="AJ778" t="s">
        <v>84</v>
      </c>
      <c r="AK778" t="s">
        <v>194</v>
      </c>
      <c r="AM778">
        <v>926</v>
      </c>
      <c r="AN778">
        <v>936</v>
      </c>
    </row>
    <row r="779" spans="1:40" x14ac:dyDescent="0.25">
      <c r="A779" t="s">
        <v>551</v>
      </c>
      <c r="B779" t="s">
        <v>551</v>
      </c>
      <c r="C779" t="s">
        <v>551</v>
      </c>
      <c r="D779" t="s">
        <v>551</v>
      </c>
      <c r="E779" t="s">
        <v>551</v>
      </c>
      <c r="F779" t="s">
        <v>551</v>
      </c>
      <c r="G779" t="s">
        <v>551</v>
      </c>
      <c r="H779" t="s">
        <v>551</v>
      </c>
      <c r="I779" t="s">
        <v>551</v>
      </c>
      <c r="J779" t="s">
        <v>551</v>
      </c>
      <c r="K779" t="s">
        <v>551</v>
      </c>
      <c r="L779" t="s">
        <v>551</v>
      </c>
      <c r="M779" t="s">
        <v>551</v>
      </c>
      <c r="N779" t="s">
        <v>551</v>
      </c>
      <c r="O779" t="s">
        <v>551</v>
      </c>
      <c r="P779" t="s">
        <v>551</v>
      </c>
      <c r="Q779" t="s">
        <v>551</v>
      </c>
      <c r="R779" t="s">
        <v>551</v>
      </c>
      <c r="S779" t="s">
        <v>551</v>
      </c>
      <c r="T779" t="s">
        <v>551</v>
      </c>
      <c r="U779" t="s">
        <v>551</v>
      </c>
      <c r="V779" t="s">
        <v>551</v>
      </c>
      <c r="W779" t="s">
        <v>551</v>
      </c>
      <c r="X779" t="s">
        <v>551</v>
      </c>
      <c r="Y779" t="s">
        <v>551</v>
      </c>
      <c r="Z779" t="s">
        <v>551</v>
      </c>
      <c r="AA779" t="s">
        <v>551</v>
      </c>
      <c r="AB779" t="s">
        <v>551</v>
      </c>
      <c r="AC779" t="s">
        <v>571</v>
      </c>
      <c r="AD779" t="s">
        <v>570</v>
      </c>
      <c r="AE779">
        <v>25</v>
      </c>
      <c r="AF779">
        <v>3</v>
      </c>
      <c r="AG779">
        <v>3</v>
      </c>
      <c r="AH779" t="s">
        <v>492</v>
      </c>
      <c r="AJ779" t="s">
        <v>84</v>
      </c>
      <c r="AK779" t="s">
        <v>194</v>
      </c>
      <c r="AM779">
        <v>3449</v>
      </c>
      <c r="AN779">
        <v>527</v>
      </c>
    </row>
    <row r="780" spans="1:40" x14ac:dyDescent="0.25">
      <c r="A780" t="s">
        <v>551</v>
      </c>
      <c r="B780" t="s">
        <v>551</v>
      </c>
      <c r="C780" t="s">
        <v>551</v>
      </c>
      <c r="D780" t="s">
        <v>551</v>
      </c>
      <c r="E780" t="s">
        <v>551</v>
      </c>
      <c r="F780" t="s">
        <v>551</v>
      </c>
      <c r="G780" t="s">
        <v>551</v>
      </c>
      <c r="H780" t="s">
        <v>551</v>
      </c>
      <c r="I780" t="s">
        <v>551</v>
      </c>
      <c r="J780" t="s">
        <v>551</v>
      </c>
      <c r="K780" t="s">
        <v>551</v>
      </c>
      <c r="L780" t="s">
        <v>551</v>
      </c>
      <c r="M780" t="s">
        <v>551</v>
      </c>
      <c r="N780" t="s">
        <v>551</v>
      </c>
      <c r="O780" t="s">
        <v>551</v>
      </c>
      <c r="P780" t="s">
        <v>551</v>
      </c>
      <c r="Q780" t="s">
        <v>551</v>
      </c>
      <c r="R780" t="s">
        <v>551</v>
      </c>
      <c r="S780" t="s">
        <v>551</v>
      </c>
      <c r="T780" t="s">
        <v>551</v>
      </c>
      <c r="U780" t="s">
        <v>551</v>
      </c>
      <c r="V780" t="s">
        <v>551</v>
      </c>
      <c r="W780" t="s">
        <v>551</v>
      </c>
      <c r="X780" t="s">
        <v>551</v>
      </c>
      <c r="Y780" t="s">
        <v>551</v>
      </c>
      <c r="Z780" t="s">
        <v>551</v>
      </c>
      <c r="AA780" t="s">
        <v>551</v>
      </c>
      <c r="AB780" t="s">
        <v>551</v>
      </c>
      <c r="AC780" t="s">
        <v>571</v>
      </c>
      <c r="AD780" t="s">
        <v>570</v>
      </c>
      <c r="AE780">
        <v>25</v>
      </c>
      <c r="AF780">
        <v>4</v>
      </c>
      <c r="AG780">
        <v>3</v>
      </c>
      <c r="AH780" t="s">
        <v>491</v>
      </c>
      <c r="AJ780" t="s">
        <v>82</v>
      </c>
      <c r="AK780" t="s">
        <v>194</v>
      </c>
      <c r="AM780">
        <v>3908</v>
      </c>
      <c r="AN780">
        <v>1824</v>
      </c>
    </row>
    <row r="781" spans="1:40" x14ac:dyDescent="0.25">
      <c r="A781" t="s">
        <v>551</v>
      </c>
      <c r="B781" t="s">
        <v>551</v>
      </c>
      <c r="C781" t="s">
        <v>551</v>
      </c>
      <c r="D781" t="s">
        <v>551</v>
      </c>
      <c r="E781" t="s">
        <v>551</v>
      </c>
      <c r="F781" t="s">
        <v>551</v>
      </c>
      <c r="G781" t="s">
        <v>551</v>
      </c>
      <c r="H781" t="s">
        <v>551</v>
      </c>
      <c r="I781" t="s">
        <v>551</v>
      </c>
      <c r="J781" t="s">
        <v>551</v>
      </c>
      <c r="K781" t="s">
        <v>551</v>
      </c>
      <c r="L781" t="s">
        <v>551</v>
      </c>
      <c r="M781" t="s">
        <v>551</v>
      </c>
      <c r="N781" t="s">
        <v>551</v>
      </c>
      <c r="O781" t="s">
        <v>551</v>
      </c>
      <c r="P781" t="s">
        <v>551</v>
      </c>
      <c r="Q781" t="s">
        <v>551</v>
      </c>
      <c r="R781" t="s">
        <v>551</v>
      </c>
      <c r="S781" t="s">
        <v>551</v>
      </c>
      <c r="T781" t="s">
        <v>551</v>
      </c>
      <c r="U781" t="s">
        <v>551</v>
      </c>
      <c r="V781" t="s">
        <v>551</v>
      </c>
      <c r="W781" t="s">
        <v>551</v>
      </c>
      <c r="X781" t="s">
        <v>551</v>
      </c>
      <c r="Y781" t="s">
        <v>551</v>
      </c>
      <c r="Z781" t="s">
        <v>551</v>
      </c>
      <c r="AA781" t="s">
        <v>551</v>
      </c>
      <c r="AB781" t="s">
        <v>551</v>
      </c>
      <c r="AC781" t="s">
        <v>571</v>
      </c>
      <c r="AD781" t="s">
        <v>570</v>
      </c>
      <c r="AE781">
        <v>25</v>
      </c>
      <c r="AF781">
        <v>5</v>
      </c>
      <c r="AG781">
        <v>3</v>
      </c>
      <c r="AH781" t="s">
        <v>491</v>
      </c>
      <c r="AJ781" t="s">
        <v>82</v>
      </c>
      <c r="AK781" t="s">
        <v>194</v>
      </c>
      <c r="AM781">
        <v>2008</v>
      </c>
      <c r="AN781">
        <v>170</v>
      </c>
    </row>
    <row r="782" spans="1:40" x14ac:dyDescent="0.25">
      <c r="A782" t="s">
        <v>551</v>
      </c>
      <c r="B782" t="s">
        <v>551</v>
      </c>
      <c r="C782" t="s">
        <v>551</v>
      </c>
      <c r="D782" t="s">
        <v>551</v>
      </c>
      <c r="E782" t="s">
        <v>551</v>
      </c>
      <c r="F782" t="s">
        <v>551</v>
      </c>
      <c r="G782" t="s">
        <v>551</v>
      </c>
      <c r="H782" t="s">
        <v>551</v>
      </c>
      <c r="I782" t="s">
        <v>551</v>
      </c>
      <c r="J782" t="s">
        <v>551</v>
      </c>
      <c r="K782" t="s">
        <v>551</v>
      </c>
      <c r="L782" t="s">
        <v>551</v>
      </c>
      <c r="M782" t="s">
        <v>551</v>
      </c>
      <c r="N782" t="s">
        <v>551</v>
      </c>
      <c r="O782" t="s">
        <v>551</v>
      </c>
      <c r="P782" t="s">
        <v>551</v>
      </c>
      <c r="Q782" t="s">
        <v>551</v>
      </c>
      <c r="R782" t="s">
        <v>551</v>
      </c>
      <c r="S782" t="s">
        <v>551</v>
      </c>
      <c r="T782" t="s">
        <v>551</v>
      </c>
      <c r="U782" t="s">
        <v>551</v>
      </c>
      <c r="V782" t="s">
        <v>551</v>
      </c>
      <c r="W782" t="s">
        <v>551</v>
      </c>
      <c r="X782" t="s">
        <v>551</v>
      </c>
      <c r="Y782" t="s">
        <v>551</v>
      </c>
      <c r="Z782" t="s">
        <v>551</v>
      </c>
      <c r="AA782" t="s">
        <v>551</v>
      </c>
      <c r="AB782" t="s">
        <v>551</v>
      </c>
      <c r="AC782" t="s">
        <v>571</v>
      </c>
      <c r="AD782" t="s">
        <v>570</v>
      </c>
      <c r="AE782">
        <v>25</v>
      </c>
      <c r="AF782">
        <v>6</v>
      </c>
      <c r="AG782">
        <v>3</v>
      </c>
      <c r="AH782" t="s">
        <v>491</v>
      </c>
      <c r="AJ782" t="s">
        <v>82</v>
      </c>
      <c r="AK782" t="s">
        <v>194</v>
      </c>
      <c r="AM782">
        <v>1604</v>
      </c>
      <c r="AN782">
        <v>735</v>
      </c>
    </row>
    <row r="783" spans="1:40" x14ac:dyDescent="0.25">
      <c r="A783" t="s">
        <v>551</v>
      </c>
      <c r="B783" t="s">
        <v>551</v>
      </c>
      <c r="C783" t="s">
        <v>551</v>
      </c>
      <c r="D783" t="s">
        <v>551</v>
      </c>
      <c r="E783" t="s">
        <v>551</v>
      </c>
      <c r="F783" t="s">
        <v>551</v>
      </c>
      <c r="G783" t="s">
        <v>551</v>
      </c>
      <c r="H783" t="s">
        <v>551</v>
      </c>
      <c r="I783" t="s">
        <v>551</v>
      </c>
      <c r="J783" t="s">
        <v>551</v>
      </c>
      <c r="K783" t="s">
        <v>551</v>
      </c>
      <c r="L783" t="s">
        <v>551</v>
      </c>
      <c r="M783" t="s">
        <v>551</v>
      </c>
      <c r="N783" t="s">
        <v>551</v>
      </c>
      <c r="O783" t="s">
        <v>551</v>
      </c>
      <c r="P783" t="s">
        <v>551</v>
      </c>
      <c r="Q783" t="s">
        <v>551</v>
      </c>
      <c r="R783" t="s">
        <v>551</v>
      </c>
      <c r="S783" t="s">
        <v>551</v>
      </c>
      <c r="T783" t="s">
        <v>551</v>
      </c>
      <c r="U783" t="s">
        <v>551</v>
      </c>
      <c r="V783" t="s">
        <v>551</v>
      </c>
      <c r="W783" t="s">
        <v>551</v>
      </c>
      <c r="X783" t="s">
        <v>551</v>
      </c>
      <c r="Y783" t="s">
        <v>551</v>
      </c>
      <c r="Z783" t="s">
        <v>551</v>
      </c>
      <c r="AA783" t="s">
        <v>551</v>
      </c>
      <c r="AB783" t="s">
        <v>551</v>
      </c>
      <c r="AC783" t="s">
        <v>571</v>
      </c>
      <c r="AD783" t="s">
        <v>570</v>
      </c>
      <c r="AE783">
        <v>25</v>
      </c>
      <c r="AF783">
        <v>7</v>
      </c>
      <c r="AH783" t="s">
        <v>499</v>
      </c>
      <c r="AJ783" t="s">
        <v>92</v>
      </c>
      <c r="AK783" t="s">
        <v>201</v>
      </c>
      <c r="AM783">
        <v>1735</v>
      </c>
      <c r="AN783">
        <v>2914</v>
      </c>
    </row>
    <row r="784" spans="1:40" x14ac:dyDescent="0.25">
      <c r="A784" t="s">
        <v>551</v>
      </c>
      <c r="B784" t="s">
        <v>551</v>
      </c>
      <c r="C784" t="s">
        <v>551</v>
      </c>
      <c r="D784" t="s">
        <v>551</v>
      </c>
      <c r="E784" t="s">
        <v>551</v>
      </c>
      <c r="F784" t="s">
        <v>551</v>
      </c>
      <c r="G784" t="s">
        <v>551</v>
      </c>
      <c r="H784" t="s">
        <v>551</v>
      </c>
      <c r="I784" t="s">
        <v>551</v>
      </c>
      <c r="J784" t="s">
        <v>551</v>
      </c>
      <c r="K784" t="s">
        <v>551</v>
      </c>
      <c r="L784" t="s">
        <v>551</v>
      </c>
      <c r="M784" t="s">
        <v>551</v>
      </c>
      <c r="N784" t="s">
        <v>551</v>
      </c>
      <c r="O784" t="s">
        <v>551</v>
      </c>
      <c r="P784" t="s">
        <v>551</v>
      </c>
      <c r="Q784" t="s">
        <v>551</v>
      </c>
      <c r="R784" t="s">
        <v>551</v>
      </c>
      <c r="S784" t="s">
        <v>551</v>
      </c>
      <c r="T784" t="s">
        <v>551</v>
      </c>
      <c r="U784" t="s">
        <v>551</v>
      </c>
      <c r="V784" t="s">
        <v>551</v>
      </c>
      <c r="W784" t="s">
        <v>551</v>
      </c>
      <c r="X784" t="s">
        <v>551</v>
      </c>
      <c r="Y784" t="s">
        <v>551</v>
      </c>
      <c r="Z784" t="s">
        <v>551</v>
      </c>
      <c r="AA784" t="s">
        <v>551</v>
      </c>
      <c r="AB784" t="s">
        <v>551</v>
      </c>
      <c r="AC784" t="s">
        <v>571</v>
      </c>
      <c r="AD784" t="s">
        <v>570</v>
      </c>
      <c r="AE784">
        <v>25</v>
      </c>
      <c r="AF784">
        <v>8</v>
      </c>
      <c r="AG784">
        <v>3</v>
      </c>
      <c r="AH784" t="s">
        <v>491</v>
      </c>
      <c r="AJ784" t="s">
        <v>82</v>
      </c>
      <c r="AK784" t="s">
        <v>194</v>
      </c>
      <c r="AM784">
        <v>3877</v>
      </c>
      <c r="AN784">
        <v>2531</v>
      </c>
    </row>
    <row r="785" spans="1:40" x14ac:dyDescent="0.25">
      <c r="A785" t="s">
        <v>551</v>
      </c>
      <c r="B785" t="s">
        <v>551</v>
      </c>
      <c r="C785" t="s">
        <v>551</v>
      </c>
      <c r="D785" t="s">
        <v>551</v>
      </c>
      <c r="E785" t="s">
        <v>551</v>
      </c>
      <c r="F785" t="s">
        <v>551</v>
      </c>
      <c r="G785" t="s">
        <v>551</v>
      </c>
      <c r="H785" t="s">
        <v>551</v>
      </c>
      <c r="I785" t="s">
        <v>551</v>
      </c>
      <c r="J785" t="s">
        <v>551</v>
      </c>
      <c r="K785" t="s">
        <v>551</v>
      </c>
      <c r="L785" t="s">
        <v>551</v>
      </c>
      <c r="M785" t="s">
        <v>551</v>
      </c>
      <c r="N785" t="s">
        <v>551</v>
      </c>
      <c r="O785" t="s">
        <v>551</v>
      </c>
      <c r="P785" t="s">
        <v>551</v>
      </c>
      <c r="Q785" t="s">
        <v>551</v>
      </c>
      <c r="R785" t="s">
        <v>551</v>
      </c>
      <c r="S785" t="s">
        <v>551</v>
      </c>
      <c r="T785" t="s">
        <v>551</v>
      </c>
      <c r="U785" t="s">
        <v>551</v>
      </c>
      <c r="V785" t="s">
        <v>551</v>
      </c>
      <c r="W785" t="s">
        <v>551</v>
      </c>
      <c r="X785" t="s">
        <v>551</v>
      </c>
      <c r="Y785" t="s">
        <v>551</v>
      </c>
      <c r="Z785" t="s">
        <v>551</v>
      </c>
      <c r="AA785" t="s">
        <v>551</v>
      </c>
      <c r="AB785" t="s">
        <v>551</v>
      </c>
      <c r="AC785" t="s">
        <v>571</v>
      </c>
      <c r="AD785" t="s">
        <v>570</v>
      </c>
      <c r="AE785">
        <v>25</v>
      </c>
      <c r="AF785">
        <v>9</v>
      </c>
      <c r="AH785" t="s">
        <v>499</v>
      </c>
      <c r="AJ785" t="s">
        <v>92</v>
      </c>
      <c r="AK785" t="s">
        <v>201</v>
      </c>
      <c r="AM785">
        <v>374</v>
      </c>
      <c r="AN785">
        <v>2101</v>
      </c>
    </row>
    <row r="786" spans="1:40" x14ac:dyDescent="0.25">
      <c r="A786" t="s">
        <v>551</v>
      </c>
      <c r="B786" t="s">
        <v>551</v>
      </c>
      <c r="C786" t="s">
        <v>551</v>
      </c>
      <c r="D786" t="s">
        <v>551</v>
      </c>
      <c r="E786" t="s">
        <v>551</v>
      </c>
      <c r="F786" t="s">
        <v>551</v>
      </c>
      <c r="G786" t="s">
        <v>551</v>
      </c>
      <c r="H786" t="s">
        <v>551</v>
      </c>
      <c r="I786" t="s">
        <v>551</v>
      </c>
      <c r="J786" t="s">
        <v>551</v>
      </c>
      <c r="K786" t="s">
        <v>551</v>
      </c>
      <c r="L786" t="s">
        <v>551</v>
      </c>
      <c r="M786" t="s">
        <v>551</v>
      </c>
      <c r="N786" t="s">
        <v>551</v>
      </c>
      <c r="O786" t="s">
        <v>551</v>
      </c>
      <c r="P786" t="s">
        <v>551</v>
      </c>
      <c r="Q786" t="s">
        <v>551</v>
      </c>
      <c r="R786" t="s">
        <v>551</v>
      </c>
      <c r="S786" t="s">
        <v>551</v>
      </c>
      <c r="T786" t="s">
        <v>551</v>
      </c>
      <c r="U786" t="s">
        <v>551</v>
      </c>
      <c r="V786" t="s">
        <v>551</v>
      </c>
      <c r="W786" t="s">
        <v>551</v>
      </c>
      <c r="X786" t="s">
        <v>551</v>
      </c>
      <c r="Y786" t="s">
        <v>551</v>
      </c>
      <c r="Z786" t="s">
        <v>551</v>
      </c>
      <c r="AA786" t="s">
        <v>551</v>
      </c>
      <c r="AB786" t="s">
        <v>551</v>
      </c>
      <c r="AC786" t="s">
        <v>571</v>
      </c>
      <c r="AD786" t="s">
        <v>570</v>
      </c>
      <c r="AE786">
        <v>25</v>
      </c>
      <c r="AF786">
        <v>10</v>
      </c>
      <c r="AH786" t="s">
        <v>499</v>
      </c>
      <c r="AJ786" t="s">
        <v>92</v>
      </c>
      <c r="AK786" t="s">
        <v>201</v>
      </c>
      <c r="AM786">
        <v>2467</v>
      </c>
      <c r="AN786">
        <v>443</v>
      </c>
    </row>
    <row r="787" spans="1:40" x14ac:dyDescent="0.25">
      <c r="A787" t="s">
        <v>551</v>
      </c>
      <c r="B787" t="s">
        <v>551</v>
      </c>
      <c r="C787" t="s">
        <v>551</v>
      </c>
      <c r="D787" t="s">
        <v>551</v>
      </c>
      <c r="E787" t="s">
        <v>551</v>
      </c>
      <c r="F787" t="s">
        <v>551</v>
      </c>
      <c r="G787" t="s">
        <v>551</v>
      </c>
      <c r="H787" t="s">
        <v>551</v>
      </c>
      <c r="I787" t="s">
        <v>551</v>
      </c>
      <c r="J787" t="s">
        <v>551</v>
      </c>
      <c r="K787" t="s">
        <v>551</v>
      </c>
      <c r="L787" t="s">
        <v>551</v>
      </c>
      <c r="M787" t="s">
        <v>551</v>
      </c>
      <c r="N787" t="s">
        <v>551</v>
      </c>
      <c r="O787" t="s">
        <v>551</v>
      </c>
      <c r="P787" t="s">
        <v>551</v>
      </c>
      <c r="Q787" t="s">
        <v>551</v>
      </c>
      <c r="R787" t="s">
        <v>551</v>
      </c>
      <c r="S787" t="s">
        <v>551</v>
      </c>
      <c r="T787" t="s">
        <v>551</v>
      </c>
      <c r="U787" t="s">
        <v>551</v>
      </c>
      <c r="V787" t="s">
        <v>551</v>
      </c>
      <c r="W787" t="s">
        <v>551</v>
      </c>
      <c r="X787" t="s">
        <v>551</v>
      </c>
      <c r="Y787" t="s">
        <v>551</v>
      </c>
      <c r="Z787" t="s">
        <v>551</v>
      </c>
      <c r="AA787" t="s">
        <v>551</v>
      </c>
      <c r="AB787" t="s">
        <v>551</v>
      </c>
      <c r="AC787" t="s">
        <v>571</v>
      </c>
      <c r="AD787" t="s">
        <v>570</v>
      </c>
      <c r="AE787">
        <v>25</v>
      </c>
      <c r="AF787">
        <v>11</v>
      </c>
      <c r="AG787">
        <v>3</v>
      </c>
      <c r="AH787" t="s">
        <v>491</v>
      </c>
      <c r="AJ787" t="s">
        <v>82</v>
      </c>
      <c r="AK787" t="s">
        <v>194</v>
      </c>
      <c r="AM787">
        <v>28</v>
      </c>
      <c r="AN787">
        <v>2185</v>
      </c>
    </row>
    <row r="788" spans="1:40" x14ac:dyDescent="0.25">
      <c r="A788" t="s">
        <v>551</v>
      </c>
      <c r="B788" t="s">
        <v>551</v>
      </c>
      <c r="C788" t="s">
        <v>551</v>
      </c>
      <c r="D788" t="s">
        <v>551</v>
      </c>
      <c r="E788" t="s">
        <v>551</v>
      </c>
      <c r="F788" t="s">
        <v>551</v>
      </c>
      <c r="G788" t="s">
        <v>551</v>
      </c>
      <c r="H788" t="s">
        <v>551</v>
      </c>
      <c r="I788" t="s">
        <v>551</v>
      </c>
      <c r="J788" t="s">
        <v>551</v>
      </c>
      <c r="K788" t="s">
        <v>551</v>
      </c>
      <c r="L788" t="s">
        <v>551</v>
      </c>
      <c r="M788" t="s">
        <v>551</v>
      </c>
      <c r="N788" t="s">
        <v>551</v>
      </c>
      <c r="O788" t="s">
        <v>551</v>
      </c>
      <c r="P788" t="s">
        <v>551</v>
      </c>
      <c r="Q788" t="s">
        <v>551</v>
      </c>
      <c r="R788" t="s">
        <v>551</v>
      </c>
      <c r="S788" t="s">
        <v>551</v>
      </c>
      <c r="T788" t="s">
        <v>551</v>
      </c>
      <c r="U788" t="s">
        <v>551</v>
      </c>
      <c r="V788" t="s">
        <v>551</v>
      </c>
      <c r="W788" t="s">
        <v>551</v>
      </c>
      <c r="X788" t="s">
        <v>551</v>
      </c>
      <c r="Y788" t="s">
        <v>551</v>
      </c>
      <c r="Z788" t="s">
        <v>551</v>
      </c>
      <c r="AA788" t="s">
        <v>551</v>
      </c>
      <c r="AB788" t="s">
        <v>551</v>
      </c>
      <c r="AC788" t="s">
        <v>571</v>
      </c>
      <c r="AD788" t="s">
        <v>570</v>
      </c>
      <c r="AE788">
        <v>25</v>
      </c>
      <c r="AF788">
        <v>12</v>
      </c>
      <c r="AG788">
        <v>3</v>
      </c>
      <c r="AH788" t="s">
        <v>492</v>
      </c>
      <c r="AJ788" t="s">
        <v>84</v>
      </c>
      <c r="AK788" t="s">
        <v>194</v>
      </c>
      <c r="AM788">
        <v>2071</v>
      </c>
      <c r="AN788">
        <v>1221</v>
      </c>
    </row>
    <row r="789" spans="1:40" x14ac:dyDescent="0.25">
      <c r="A789" t="s">
        <v>551</v>
      </c>
      <c r="B789" t="s">
        <v>551</v>
      </c>
      <c r="C789" t="s">
        <v>551</v>
      </c>
      <c r="D789" t="s">
        <v>551</v>
      </c>
      <c r="E789" t="s">
        <v>551</v>
      </c>
      <c r="F789" t="s">
        <v>551</v>
      </c>
      <c r="G789" t="s">
        <v>551</v>
      </c>
      <c r="H789" t="s">
        <v>551</v>
      </c>
      <c r="I789" t="s">
        <v>551</v>
      </c>
      <c r="J789" t="s">
        <v>551</v>
      </c>
      <c r="K789" t="s">
        <v>551</v>
      </c>
      <c r="L789" t="s">
        <v>551</v>
      </c>
      <c r="M789" t="s">
        <v>551</v>
      </c>
      <c r="N789" t="s">
        <v>551</v>
      </c>
      <c r="O789" t="s">
        <v>551</v>
      </c>
      <c r="P789" t="s">
        <v>551</v>
      </c>
      <c r="Q789" t="s">
        <v>551</v>
      </c>
      <c r="R789" t="s">
        <v>551</v>
      </c>
      <c r="S789" t="s">
        <v>551</v>
      </c>
      <c r="T789" t="s">
        <v>551</v>
      </c>
      <c r="U789" t="s">
        <v>551</v>
      </c>
      <c r="V789" t="s">
        <v>551</v>
      </c>
      <c r="W789" t="s">
        <v>551</v>
      </c>
      <c r="X789" t="s">
        <v>551</v>
      </c>
      <c r="Y789" t="s">
        <v>551</v>
      </c>
      <c r="Z789" t="s">
        <v>551</v>
      </c>
      <c r="AA789" t="s">
        <v>551</v>
      </c>
      <c r="AB789" t="s">
        <v>551</v>
      </c>
      <c r="AC789" t="s">
        <v>571</v>
      </c>
      <c r="AD789" t="s">
        <v>570</v>
      </c>
      <c r="AE789">
        <v>25</v>
      </c>
      <c r="AF789">
        <v>13</v>
      </c>
      <c r="AG789">
        <v>3</v>
      </c>
      <c r="AH789" t="s">
        <v>491</v>
      </c>
      <c r="AJ789" t="s">
        <v>82</v>
      </c>
      <c r="AK789" t="s">
        <v>194</v>
      </c>
      <c r="AM789">
        <v>545</v>
      </c>
      <c r="AN789">
        <v>167</v>
      </c>
    </row>
    <row r="790" spans="1:40" x14ac:dyDescent="0.25">
      <c r="A790" t="s">
        <v>551</v>
      </c>
      <c r="B790" t="s">
        <v>551</v>
      </c>
      <c r="C790" t="s">
        <v>551</v>
      </c>
      <c r="D790" t="s">
        <v>551</v>
      </c>
      <c r="E790" t="s">
        <v>551</v>
      </c>
      <c r="F790" t="s">
        <v>551</v>
      </c>
      <c r="G790" t="s">
        <v>551</v>
      </c>
      <c r="H790" t="s">
        <v>551</v>
      </c>
      <c r="I790" t="s">
        <v>551</v>
      </c>
      <c r="J790" t="s">
        <v>551</v>
      </c>
      <c r="K790" t="s">
        <v>551</v>
      </c>
      <c r="L790" t="s">
        <v>551</v>
      </c>
      <c r="M790" t="s">
        <v>551</v>
      </c>
      <c r="N790" t="s">
        <v>551</v>
      </c>
      <c r="O790" t="s">
        <v>551</v>
      </c>
      <c r="P790" t="s">
        <v>551</v>
      </c>
      <c r="Q790" t="s">
        <v>551</v>
      </c>
      <c r="R790" t="s">
        <v>551</v>
      </c>
      <c r="S790" t="s">
        <v>551</v>
      </c>
      <c r="T790" t="s">
        <v>551</v>
      </c>
      <c r="U790" t="s">
        <v>551</v>
      </c>
      <c r="V790" t="s">
        <v>551</v>
      </c>
      <c r="W790" t="s">
        <v>551</v>
      </c>
      <c r="X790" t="s">
        <v>551</v>
      </c>
      <c r="Y790" t="s">
        <v>551</v>
      </c>
      <c r="Z790" t="s">
        <v>551</v>
      </c>
      <c r="AA790" t="s">
        <v>551</v>
      </c>
      <c r="AB790" t="s">
        <v>551</v>
      </c>
      <c r="AC790" t="s">
        <v>571</v>
      </c>
      <c r="AD790" t="s">
        <v>570</v>
      </c>
      <c r="AE790">
        <v>25</v>
      </c>
      <c r="AF790">
        <v>14</v>
      </c>
      <c r="AH790" t="s">
        <v>499</v>
      </c>
      <c r="AJ790" t="s">
        <v>92</v>
      </c>
      <c r="AK790" t="s">
        <v>201</v>
      </c>
      <c r="AM790">
        <v>793</v>
      </c>
      <c r="AN790">
        <v>755</v>
      </c>
    </row>
    <row r="791" spans="1:40" x14ac:dyDescent="0.25">
      <c r="A791" t="s">
        <v>551</v>
      </c>
      <c r="B791" t="s">
        <v>551</v>
      </c>
      <c r="C791" t="s">
        <v>551</v>
      </c>
      <c r="D791" t="s">
        <v>551</v>
      </c>
      <c r="E791" t="s">
        <v>551</v>
      </c>
      <c r="F791" t="s">
        <v>551</v>
      </c>
      <c r="G791" t="s">
        <v>551</v>
      </c>
      <c r="H791" t="s">
        <v>551</v>
      </c>
      <c r="I791" t="s">
        <v>551</v>
      </c>
      <c r="J791" t="s">
        <v>551</v>
      </c>
      <c r="K791" t="s">
        <v>551</v>
      </c>
      <c r="L791" t="s">
        <v>551</v>
      </c>
      <c r="M791" t="s">
        <v>551</v>
      </c>
      <c r="N791" t="s">
        <v>551</v>
      </c>
      <c r="O791" t="s">
        <v>551</v>
      </c>
      <c r="P791" t="s">
        <v>551</v>
      </c>
      <c r="Q791" t="s">
        <v>551</v>
      </c>
      <c r="R791" t="s">
        <v>551</v>
      </c>
      <c r="S791" t="s">
        <v>551</v>
      </c>
      <c r="T791" t="s">
        <v>551</v>
      </c>
      <c r="U791" t="s">
        <v>551</v>
      </c>
      <c r="V791" t="s">
        <v>551</v>
      </c>
      <c r="W791" t="s">
        <v>551</v>
      </c>
      <c r="X791" t="s">
        <v>551</v>
      </c>
      <c r="Y791" t="s">
        <v>551</v>
      </c>
      <c r="Z791" t="s">
        <v>551</v>
      </c>
      <c r="AA791" t="s">
        <v>551</v>
      </c>
      <c r="AB791" t="s">
        <v>551</v>
      </c>
      <c r="AC791" t="s">
        <v>571</v>
      </c>
      <c r="AD791" t="s">
        <v>570</v>
      </c>
      <c r="AE791">
        <v>25</v>
      </c>
      <c r="AF791">
        <v>15</v>
      </c>
      <c r="AG791">
        <v>3</v>
      </c>
      <c r="AH791" t="s">
        <v>492</v>
      </c>
      <c r="AJ791" t="s">
        <v>84</v>
      </c>
      <c r="AK791" t="s">
        <v>194</v>
      </c>
      <c r="AM791">
        <v>960</v>
      </c>
      <c r="AN791">
        <v>1271</v>
      </c>
    </row>
    <row r="792" spans="1:40" x14ac:dyDescent="0.25">
      <c r="A792" t="s">
        <v>551</v>
      </c>
      <c r="B792" t="s">
        <v>551</v>
      </c>
      <c r="C792" t="s">
        <v>551</v>
      </c>
      <c r="D792" t="s">
        <v>551</v>
      </c>
      <c r="E792" t="s">
        <v>551</v>
      </c>
      <c r="F792" t="s">
        <v>551</v>
      </c>
      <c r="G792" t="s">
        <v>551</v>
      </c>
      <c r="H792" t="s">
        <v>551</v>
      </c>
      <c r="I792" t="s">
        <v>551</v>
      </c>
      <c r="J792" t="s">
        <v>551</v>
      </c>
      <c r="K792" t="s">
        <v>551</v>
      </c>
      <c r="L792" t="s">
        <v>551</v>
      </c>
      <c r="M792" t="s">
        <v>551</v>
      </c>
      <c r="N792" t="s">
        <v>551</v>
      </c>
      <c r="O792" t="s">
        <v>551</v>
      </c>
      <c r="P792" t="s">
        <v>551</v>
      </c>
      <c r="Q792" t="s">
        <v>551</v>
      </c>
      <c r="R792" t="s">
        <v>551</v>
      </c>
      <c r="S792" t="s">
        <v>551</v>
      </c>
      <c r="T792" t="s">
        <v>551</v>
      </c>
      <c r="U792" t="s">
        <v>551</v>
      </c>
      <c r="V792" t="s">
        <v>551</v>
      </c>
      <c r="W792" t="s">
        <v>551</v>
      </c>
      <c r="X792" t="s">
        <v>551</v>
      </c>
      <c r="Y792" t="s">
        <v>551</v>
      </c>
      <c r="Z792" t="s">
        <v>551</v>
      </c>
      <c r="AA792" t="s">
        <v>551</v>
      </c>
      <c r="AB792" t="s">
        <v>551</v>
      </c>
      <c r="AC792" t="s">
        <v>571</v>
      </c>
      <c r="AD792" t="s">
        <v>570</v>
      </c>
      <c r="AE792">
        <v>25</v>
      </c>
      <c r="AF792">
        <v>16</v>
      </c>
      <c r="AG792">
        <v>3</v>
      </c>
      <c r="AH792" t="s">
        <v>491</v>
      </c>
      <c r="AJ792" t="s">
        <v>82</v>
      </c>
      <c r="AK792" t="s">
        <v>194</v>
      </c>
      <c r="AM792">
        <v>1760</v>
      </c>
      <c r="AN792">
        <v>2706</v>
      </c>
    </row>
    <row r="793" spans="1:40" x14ac:dyDescent="0.25">
      <c r="A793" t="s">
        <v>551</v>
      </c>
      <c r="B793" t="s">
        <v>551</v>
      </c>
      <c r="C793" t="s">
        <v>551</v>
      </c>
      <c r="D793" t="s">
        <v>551</v>
      </c>
      <c r="E793" t="s">
        <v>551</v>
      </c>
      <c r="F793" t="s">
        <v>551</v>
      </c>
      <c r="G793" t="s">
        <v>551</v>
      </c>
      <c r="H793" t="s">
        <v>551</v>
      </c>
      <c r="I793" t="s">
        <v>551</v>
      </c>
      <c r="J793" t="s">
        <v>551</v>
      </c>
      <c r="K793" t="s">
        <v>551</v>
      </c>
      <c r="L793" t="s">
        <v>551</v>
      </c>
      <c r="M793" t="s">
        <v>551</v>
      </c>
      <c r="N793" t="s">
        <v>551</v>
      </c>
      <c r="O793" t="s">
        <v>551</v>
      </c>
      <c r="P793" t="s">
        <v>551</v>
      </c>
      <c r="Q793" t="s">
        <v>551</v>
      </c>
      <c r="R793" t="s">
        <v>551</v>
      </c>
      <c r="S793" t="s">
        <v>551</v>
      </c>
      <c r="T793" t="s">
        <v>551</v>
      </c>
      <c r="U793" t="s">
        <v>551</v>
      </c>
      <c r="V793" t="s">
        <v>551</v>
      </c>
      <c r="W793" t="s">
        <v>551</v>
      </c>
      <c r="X793" t="s">
        <v>551</v>
      </c>
      <c r="Y793" t="s">
        <v>551</v>
      </c>
      <c r="Z793" t="s">
        <v>551</v>
      </c>
      <c r="AA793" t="s">
        <v>551</v>
      </c>
      <c r="AB793" t="s">
        <v>551</v>
      </c>
      <c r="AC793" t="s">
        <v>571</v>
      </c>
      <c r="AD793" t="s">
        <v>570</v>
      </c>
      <c r="AE793">
        <v>25</v>
      </c>
      <c r="AF793">
        <v>17</v>
      </c>
      <c r="AH793" t="s">
        <v>499</v>
      </c>
      <c r="AJ793" t="s">
        <v>92</v>
      </c>
      <c r="AK793" t="s">
        <v>201</v>
      </c>
      <c r="AM793">
        <v>758</v>
      </c>
      <c r="AN793">
        <v>2819</v>
      </c>
    </row>
    <row r="794" spans="1:40" x14ac:dyDescent="0.25">
      <c r="A794" t="s">
        <v>551</v>
      </c>
      <c r="B794" t="s">
        <v>551</v>
      </c>
      <c r="C794" t="s">
        <v>551</v>
      </c>
      <c r="D794" t="s">
        <v>551</v>
      </c>
      <c r="E794" t="s">
        <v>551</v>
      </c>
      <c r="F794" t="s">
        <v>551</v>
      </c>
      <c r="G794" t="s">
        <v>551</v>
      </c>
      <c r="H794" t="s">
        <v>551</v>
      </c>
      <c r="I794" t="s">
        <v>551</v>
      </c>
      <c r="J794" t="s">
        <v>551</v>
      </c>
      <c r="K794" t="s">
        <v>551</v>
      </c>
      <c r="L794" t="s">
        <v>551</v>
      </c>
      <c r="M794" t="s">
        <v>551</v>
      </c>
      <c r="N794" t="s">
        <v>551</v>
      </c>
      <c r="O794" t="s">
        <v>551</v>
      </c>
      <c r="P794" t="s">
        <v>551</v>
      </c>
      <c r="Q794" t="s">
        <v>551</v>
      </c>
      <c r="R794" t="s">
        <v>551</v>
      </c>
      <c r="S794" t="s">
        <v>551</v>
      </c>
      <c r="T794" t="s">
        <v>551</v>
      </c>
      <c r="U794" t="s">
        <v>551</v>
      </c>
      <c r="V794" t="s">
        <v>551</v>
      </c>
      <c r="W794" t="s">
        <v>551</v>
      </c>
      <c r="X794" t="s">
        <v>551</v>
      </c>
      <c r="Y794" t="s">
        <v>551</v>
      </c>
      <c r="Z794" t="s">
        <v>551</v>
      </c>
      <c r="AA794" t="s">
        <v>551</v>
      </c>
      <c r="AB794" t="s">
        <v>551</v>
      </c>
      <c r="AC794" t="s">
        <v>571</v>
      </c>
      <c r="AD794" t="s">
        <v>570</v>
      </c>
      <c r="AE794">
        <v>25</v>
      </c>
      <c r="AF794">
        <v>18</v>
      </c>
      <c r="AH794" t="s">
        <v>499</v>
      </c>
      <c r="AJ794" t="s">
        <v>92</v>
      </c>
      <c r="AK794" t="s">
        <v>201</v>
      </c>
      <c r="AM794">
        <v>199</v>
      </c>
      <c r="AN794">
        <v>310</v>
      </c>
    </row>
    <row r="795" spans="1:40" x14ac:dyDescent="0.25">
      <c r="A795" t="s">
        <v>551</v>
      </c>
      <c r="B795" t="s">
        <v>551</v>
      </c>
      <c r="C795" t="s">
        <v>551</v>
      </c>
      <c r="D795" t="s">
        <v>551</v>
      </c>
      <c r="E795" t="s">
        <v>551</v>
      </c>
      <c r="F795" t="s">
        <v>551</v>
      </c>
      <c r="G795" t="s">
        <v>551</v>
      </c>
      <c r="H795" t="s">
        <v>551</v>
      </c>
      <c r="I795" t="s">
        <v>551</v>
      </c>
      <c r="J795" t="s">
        <v>551</v>
      </c>
      <c r="K795" t="s">
        <v>551</v>
      </c>
      <c r="L795" t="s">
        <v>551</v>
      </c>
      <c r="M795" t="s">
        <v>551</v>
      </c>
      <c r="N795" t="s">
        <v>551</v>
      </c>
      <c r="O795" t="s">
        <v>551</v>
      </c>
      <c r="P795" t="s">
        <v>551</v>
      </c>
      <c r="Q795" t="s">
        <v>551</v>
      </c>
      <c r="R795" t="s">
        <v>551</v>
      </c>
      <c r="S795" t="s">
        <v>551</v>
      </c>
      <c r="T795" t="s">
        <v>551</v>
      </c>
      <c r="U795" t="s">
        <v>551</v>
      </c>
      <c r="V795" t="s">
        <v>551</v>
      </c>
      <c r="W795" t="s">
        <v>551</v>
      </c>
      <c r="X795" t="s">
        <v>551</v>
      </c>
      <c r="Y795" t="s">
        <v>551</v>
      </c>
      <c r="Z795" t="s">
        <v>551</v>
      </c>
      <c r="AA795" t="s">
        <v>551</v>
      </c>
      <c r="AB795" t="s">
        <v>551</v>
      </c>
      <c r="AC795" t="s">
        <v>571</v>
      </c>
      <c r="AD795" t="s">
        <v>570</v>
      </c>
      <c r="AE795">
        <v>25</v>
      </c>
      <c r="AF795">
        <v>19</v>
      </c>
      <c r="AH795" t="s">
        <v>498</v>
      </c>
      <c r="AJ795" t="s">
        <v>91</v>
      </c>
      <c r="AK795" t="s">
        <v>203</v>
      </c>
      <c r="AM795">
        <v>2241</v>
      </c>
      <c r="AN795">
        <v>2107</v>
      </c>
    </row>
    <row r="796" spans="1:40" x14ac:dyDescent="0.25">
      <c r="A796" t="s">
        <v>551</v>
      </c>
      <c r="B796" t="s">
        <v>551</v>
      </c>
      <c r="C796" t="s">
        <v>551</v>
      </c>
      <c r="D796" t="s">
        <v>551</v>
      </c>
      <c r="E796" t="s">
        <v>551</v>
      </c>
      <c r="F796" t="s">
        <v>551</v>
      </c>
      <c r="G796" t="s">
        <v>551</v>
      </c>
      <c r="H796" t="s">
        <v>551</v>
      </c>
      <c r="I796" t="s">
        <v>551</v>
      </c>
      <c r="J796" t="s">
        <v>551</v>
      </c>
      <c r="K796" t="s">
        <v>551</v>
      </c>
      <c r="L796" t="s">
        <v>551</v>
      </c>
      <c r="M796" t="s">
        <v>551</v>
      </c>
      <c r="N796" t="s">
        <v>551</v>
      </c>
      <c r="O796" t="s">
        <v>551</v>
      </c>
      <c r="P796" t="s">
        <v>551</v>
      </c>
      <c r="Q796" t="s">
        <v>551</v>
      </c>
      <c r="R796" t="s">
        <v>551</v>
      </c>
      <c r="S796" t="s">
        <v>551</v>
      </c>
      <c r="T796" t="s">
        <v>551</v>
      </c>
      <c r="U796" t="s">
        <v>551</v>
      </c>
      <c r="V796" t="s">
        <v>551</v>
      </c>
      <c r="W796" t="s">
        <v>551</v>
      </c>
      <c r="X796" t="s">
        <v>551</v>
      </c>
      <c r="Y796" t="s">
        <v>551</v>
      </c>
      <c r="Z796" t="s">
        <v>551</v>
      </c>
      <c r="AA796" t="s">
        <v>551</v>
      </c>
      <c r="AB796" t="s">
        <v>551</v>
      </c>
      <c r="AC796" t="s">
        <v>571</v>
      </c>
      <c r="AD796" t="s">
        <v>570</v>
      </c>
      <c r="AE796">
        <v>25</v>
      </c>
      <c r="AF796">
        <v>20</v>
      </c>
      <c r="AG796">
        <v>3</v>
      </c>
      <c r="AH796" t="s">
        <v>491</v>
      </c>
      <c r="AJ796" t="s">
        <v>82</v>
      </c>
      <c r="AK796" t="s">
        <v>194</v>
      </c>
      <c r="AM796">
        <v>3878</v>
      </c>
      <c r="AN796">
        <v>518</v>
      </c>
    </row>
    <row r="797" spans="1:40" x14ac:dyDescent="0.25">
      <c r="A797" t="s">
        <v>551</v>
      </c>
      <c r="B797" t="s">
        <v>551</v>
      </c>
      <c r="C797" t="s">
        <v>551</v>
      </c>
      <c r="D797" t="s">
        <v>551</v>
      </c>
      <c r="E797" t="s">
        <v>551</v>
      </c>
      <c r="F797" t="s">
        <v>551</v>
      </c>
      <c r="G797" t="s">
        <v>551</v>
      </c>
      <c r="H797" t="s">
        <v>551</v>
      </c>
      <c r="I797" t="s">
        <v>551</v>
      </c>
      <c r="J797" t="s">
        <v>551</v>
      </c>
      <c r="K797" t="s">
        <v>551</v>
      </c>
      <c r="L797" t="s">
        <v>551</v>
      </c>
      <c r="M797" t="s">
        <v>551</v>
      </c>
      <c r="N797" t="s">
        <v>551</v>
      </c>
      <c r="O797" t="s">
        <v>551</v>
      </c>
      <c r="P797" t="s">
        <v>551</v>
      </c>
      <c r="Q797" t="s">
        <v>551</v>
      </c>
      <c r="R797" t="s">
        <v>551</v>
      </c>
      <c r="S797" t="s">
        <v>551</v>
      </c>
      <c r="T797" t="s">
        <v>551</v>
      </c>
      <c r="U797" t="s">
        <v>551</v>
      </c>
      <c r="V797" t="s">
        <v>551</v>
      </c>
      <c r="W797" t="s">
        <v>551</v>
      </c>
      <c r="X797" t="s">
        <v>551</v>
      </c>
      <c r="Y797" t="s">
        <v>551</v>
      </c>
      <c r="Z797" t="s">
        <v>551</v>
      </c>
      <c r="AA797" t="s">
        <v>551</v>
      </c>
      <c r="AB797" t="s">
        <v>551</v>
      </c>
      <c r="AC797" t="s">
        <v>571</v>
      </c>
      <c r="AD797" t="s">
        <v>570</v>
      </c>
      <c r="AE797">
        <v>25</v>
      </c>
      <c r="AF797">
        <v>21</v>
      </c>
      <c r="AH797" t="s">
        <v>494</v>
      </c>
      <c r="AJ797" t="s">
        <v>86</v>
      </c>
      <c r="AK797" t="s">
        <v>201</v>
      </c>
      <c r="AM797">
        <v>934</v>
      </c>
      <c r="AN797">
        <v>222</v>
      </c>
    </row>
    <row r="798" spans="1:40" x14ac:dyDescent="0.25">
      <c r="A798" t="s">
        <v>551</v>
      </c>
      <c r="B798" t="s">
        <v>551</v>
      </c>
      <c r="C798" t="s">
        <v>551</v>
      </c>
      <c r="D798" t="s">
        <v>551</v>
      </c>
      <c r="E798" t="s">
        <v>551</v>
      </c>
      <c r="F798" t="s">
        <v>551</v>
      </c>
      <c r="G798" t="s">
        <v>551</v>
      </c>
      <c r="H798" t="s">
        <v>551</v>
      </c>
      <c r="I798" t="s">
        <v>551</v>
      </c>
      <c r="J798" t="s">
        <v>551</v>
      </c>
      <c r="K798" t="s">
        <v>551</v>
      </c>
      <c r="L798" t="s">
        <v>551</v>
      </c>
      <c r="M798" t="s">
        <v>551</v>
      </c>
      <c r="N798" t="s">
        <v>551</v>
      </c>
      <c r="O798" t="s">
        <v>551</v>
      </c>
      <c r="P798" t="s">
        <v>551</v>
      </c>
      <c r="Q798" t="s">
        <v>551</v>
      </c>
      <c r="R798" t="s">
        <v>551</v>
      </c>
      <c r="S798" t="s">
        <v>551</v>
      </c>
      <c r="T798" t="s">
        <v>551</v>
      </c>
      <c r="U798" t="s">
        <v>551</v>
      </c>
      <c r="V798" t="s">
        <v>551</v>
      </c>
      <c r="W798" t="s">
        <v>551</v>
      </c>
      <c r="X798" t="s">
        <v>551</v>
      </c>
      <c r="Y798" t="s">
        <v>551</v>
      </c>
      <c r="Z798" t="s">
        <v>551</v>
      </c>
      <c r="AA798" t="s">
        <v>551</v>
      </c>
      <c r="AB798" t="s">
        <v>551</v>
      </c>
      <c r="AC798" t="s">
        <v>571</v>
      </c>
      <c r="AD798" t="s">
        <v>570</v>
      </c>
      <c r="AE798">
        <v>25</v>
      </c>
      <c r="AF798">
        <v>22</v>
      </c>
      <c r="AH798" t="s">
        <v>494</v>
      </c>
      <c r="AJ798" t="s">
        <v>86</v>
      </c>
      <c r="AK798" t="s">
        <v>201</v>
      </c>
      <c r="AM798">
        <v>242</v>
      </c>
      <c r="AN798">
        <v>403</v>
      </c>
    </row>
    <row r="799" spans="1:40" x14ac:dyDescent="0.25">
      <c r="A799" t="s">
        <v>551</v>
      </c>
      <c r="B799" t="s">
        <v>551</v>
      </c>
      <c r="C799" t="s">
        <v>551</v>
      </c>
      <c r="D799" t="s">
        <v>551</v>
      </c>
      <c r="E799" t="s">
        <v>551</v>
      </c>
      <c r="F799" t="s">
        <v>551</v>
      </c>
      <c r="G799" t="s">
        <v>551</v>
      </c>
      <c r="H799" t="s">
        <v>551</v>
      </c>
      <c r="I799" t="s">
        <v>551</v>
      </c>
      <c r="J799" t="s">
        <v>551</v>
      </c>
      <c r="K799" t="s">
        <v>551</v>
      </c>
      <c r="L799" t="s">
        <v>551</v>
      </c>
      <c r="M799" t="s">
        <v>551</v>
      </c>
      <c r="N799" t="s">
        <v>551</v>
      </c>
      <c r="O799" t="s">
        <v>551</v>
      </c>
      <c r="P799" t="s">
        <v>551</v>
      </c>
      <c r="Q799" t="s">
        <v>551</v>
      </c>
      <c r="R799" t="s">
        <v>551</v>
      </c>
      <c r="S799" t="s">
        <v>551</v>
      </c>
      <c r="T799" t="s">
        <v>551</v>
      </c>
      <c r="U799" t="s">
        <v>551</v>
      </c>
      <c r="V799" t="s">
        <v>551</v>
      </c>
      <c r="W799" t="s">
        <v>551</v>
      </c>
      <c r="X799" t="s">
        <v>551</v>
      </c>
      <c r="Y799" t="s">
        <v>551</v>
      </c>
      <c r="Z799" t="s">
        <v>551</v>
      </c>
      <c r="AA799" t="s">
        <v>551</v>
      </c>
      <c r="AB799" t="s">
        <v>551</v>
      </c>
      <c r="AC799" t="s">
        <v>571</v>
      </c>
      <c r="AD799" t="s">
        <v>570</v>
      </c>
      <c r="AE799">
        <v>25</v>
      </c>
      <c r="AF799">
        <v>23</v>
      </c>
      <c r="AG799">
        <v>3</v>
      </c>
      <c r="AH799" t="s">
        <v>492</v>
      </c>
      <c r="AJ799" t="s">
        <v>84</v>
      </c>
      <c r="AK799" t="s">
        <v>194</v>
      </c>
      <c r="AM799">
        <v>345</v>
      </c>
      <c r="AN799">
        <v>1241</v>
      </c>
    </row>
    <row r="800" spans="1:40" x14ac:dyDescent="0.25">
      <c r="A800" t="s">
        <v>551</v>
      </c>
      <c r="B800" t="s">
        <v>551</v>
      </c>
      <c r="C800" t="s">
        <v>551</v>
      </c>
      <c r="D800" t="s">
        <v>551</v>
      </c>
      <c r="E800" t="s">
        <v>551</v>
      </c>
      <c r="F800" t="s">
        <v>551</v>
      </c>
      <c r="G800" t="s">
        <v>551</v>
      </c>
      <c r="H800" t="s">
        <v>551</v>
      </c>
      <c r="I800" t="s">
        <v>551</v>
      </c>
      <c r="J800" t="s">
        <v>551</v>
      </c>
      <c r="K800" t="s">
        <v>551</v>
      </c>
      <c r="L800" t="s">
        <v>551</v>
      </c>
      <c r="M800" t="s">
        <v>551</v>
      </c>
      <c r="N800" t="s">
        <v>551</v>
      </c>
      <c r="O800" t="s">
        <v>551</v>
      </c>
      <c r="P800" t="s">
        <v>551</v>
      </c>
      <c r="Q800" t="s">
        <v>551</v>
      </c>
      <c r="R800" t="s">
        <v>551</v>
      </c>
      <c r="S800" t="s">
        <v>551</v>
      </c>
      <c r="T800" t="s">
        <v>551</v>
      </c>
      <c r="U800" t="s">
        <v>551</v>
      </c>
      <c r="V800" t="s">
        <v>551</v>
      </c>
      <c r="W800" t="s">
        <v>551</v>
      </c>
      <c r="X800" t="s">
        <v>551</v>
      </c>
      <c r="Y800" t="s">
        <v>551</v>
      </c>
      <c r="Z800" t="s">
        <v>551</v>
      </c>
      <c r="AA800" t="s">
        <v>551</v>
      </c>
      <c r="AB800" t="s">
        <v>551</v>
      </c>
      <c r="AC800" t="s">
        <v>571</v>
      </c>
      <c r="AD800" t="s">
        <v>570</v>
      </c>
      <c r="AE800">
        <v>25</v>
      </c>
      <c r="AF800">
        <v>24</v>
      </c>
      <c r="AG800">
        <v>3</v>
      </c>
      <c r="AH800" t="s">
        <v>491</v>
      </c>
      <c r="AJ800" t="s">
        <v>82</v>
      </c>
      <c r="AK800" t="s">
        <v>194</v>
      </c>
      <c r="AM800">
        <v>2053</v>
      </c>
      <c r="AN800">
        <v>436</v>
      </c>
    </row>
    <row r="801" spans="1:40" x14ac:dyDescent="0.25">
      <c r="A801" t="s">
        <v>551</v>
      </c>
      <c r="B801" t="s">
        <v>551</v>
      </c>
      <c r="C801" t="s">
        <v>551</v>
      </c>
      <c r="D801" t="s">
        <v>551</v>
      </c>
      <c r="E801" t="s">
        <v>551</v>
      </c>
      <c r="F801" t="s">
        <v>551</v>
      </c>
      <c r="G801" t="s">
        <v>551</v>
      </c>
      <c r="H801" t="s">
        <v>551</v>
      </c>
      <c r="I801" t="s">
        <v>551</v>
      </c>
      <c r="J801" t="s">
        <v>551</v>
      </c>
      <c r="K801" t="s">
        <v>551</v>
      </c>
      <c r="L801" t="s">
        <v>551</v>
      </c>
      <c r="M801" t="s">
        <v>551</v>
      </c>
      <c r="N801" t="s">
        <v>551</v>
      </c>
      <c r="O801" t="s">
        <v>551</v>
      </c>
      <c r="P801" t="s">
        <v>551</v>
      </c>
      <c r="Q801" t="s">
        <v>551</v>
      </c>
      <c r="R801" t="s">
        <v>551</v>
      </c>
      <c r="S801" t="s">
        <v>551</v>
      </c>
      <c r="T801" t="s">
        <v>551</v>
      </c>
      <c r="U801" t="s">
        <v>551</v>
      </c>
      <c r="V801" t="s">
        <v>551</v>
      </c>
      <c r="W801" t="s">
        <v>551</v>
      </c>
      <c r="X801" t="s">
        <v>551</v>
      </c>
      <c r="Y801" t="s">
        <v>551</v>
      </c>
      <c r="Z801" t="s">
        <v>551</v>
      </c>
      <c r="AA801" t="s">
        <v>551</v>
      </c>
      <c r="AB801" t="s">
        <v>551</v>
      </c>
      <c r="AC801" t="s">
        <v>571</v>
      </c>
      <c r="AD801" t="s">
        <v>570</v>
      </c>
      <c r="AE801">
        <v>25</v>
      </c>
      <c r="AF801">
        <v>25</v>
      </c>
      <c r="AG801">
        <v>3</v>
      </c>
      <c r="AH801" t="s">
        <v>491</v>
      </c>
      <c r="AJ801" t="s">
        <v>82</v>
      </c>
      <c r="AK801" t="s">
        <v>194</v>
      </c>
      <c r="AM801">
        <v>1675</v>
      </c>
      <c r="AN801">
        <v>286</v>
      </c>
    </row>
    <row r="802" spans="1:40" x14ac:dyDescent="0.25">
      <c r="A802" t="s">
        <v>551</v>
      </c>
      <c r="B802" t="s">
        <v>551</v>
      </c>
      <c r="C802" t="s">
        <v>551</v>
      </c>
      <c r="D802" t="s">
        <v>551</v>
      </c>
      <c r="E802" t="s">
        <v>551</v>
      </c>
      <c r="F802" t="s">
        <v>551</v>
      </c>
      <c r="G802" t="s">
        <v>551</v>
      </c>
      <c r="H802" t="s">
        <v>551</v>
      </c>
      <c r="I802" t="s">
        <v>551</v>
      </c>
      <c r="J802" t="s">
        <v>551</v>
      </c>
      <c r="K802" t="s">
        <v>551</v>
      </c>
      <c r="L802" t="s">
        <v>551</v>
      </c>
      <c r="M802" t="s">
        <v>551</v>
      </c>
      <c r="N802" t="s">
        <v>551</v>
      </c>
      <c r="O802" t="s">
        <v>551</v>
      </c>
      <c r="P802" t="s">
        <v>551</v>
      </c>
      <c r="Q802" t="s">
        <v>551</v>
      </c>
      <c r="R802" t="s">
        <v>551</v>
      </c>
      <c r="S802" t="s">
        <v>551</v>
      </c>
      <c r="T802" t="s">
        <v>551</v>
      </c>
      <c r="U802" t="s">
        <v>551</v>
      </c>
      <c r="V802" t="s">
        <v>551</v>
      </c>
      <c r="W802" t="s">
        <v>551</v>
      </c>
      <c r="X802" t="s">
        <v>551</v>
      </c>
      <c r="Y802" t="s">
        <v>551</v>
      </c>
      <c r="Z802" t="s">
        <v>551</v>
      </c>
      <c r="AA802" t="s">
        <v>551</v>
      </c>
      <c r="AB802" t="s">
        <v>551</v>
      </c>
      <c r="AC802" t="s">
        <v>573</v>
      </c>
      <c r="AD802" t="s">
        <v>572</v>
      </c>
      <c r="AE802">
        <v>25</v>
      </c>
      <c r="AF802">
        <v>1</v>
      </c>
      <c r="AG802">
        <v>3</v>
      </c>
      <c r="AH802" t="s">
        <v>491</v>
      </c>
      <c r="AJ802" t="s">
        <v>82</v>
      </c>
      <c r="AK802" t="s">
        <v>194</v>
      </c>
      <c r="AM802">
        <v>563</v>
      </c>
      <c r="AN802">
        <v>1107</v>
      </c>
    </row>
    <row r="803" spans="1:40" x14ac:dyDescent="0.25">
      <c r="A803" t="s">
        <v>551</v>
      </c>
      <c r="B803" t="s">
        <v>551</v>
      </c>
      <c r="C803" t="s">
        <v>551</v>
      </c>
      <c r="D803" t="s">
        <v>551</v>
      </c>
      <c r="E803" t="s">
        <v>551</v>
      </c>
      <c r="F803" t="s">
        <v>551</v>
      </c>
      <c r="G803" t="s">
        <v>551</v>
      </c>
      <c r="H803" t="s">
        <v>551</v>
      </c>
      <c r="I803" t="s">
        <v>551</v>
      </c>
      <c r="J803" t="s">
        <v>551</v>
      </c>
      <c r="K803" t="s">
        <v>551</v>
      </c>
      <c r="L803" t="s">
        <v>551</v>
      </c>
      <c r="M803" t="s">
        <v>551</v>
      </c>
      <c r="N803" t="s">
        <v>551</v>
      </c>
      <c r="O803" t="s">
        <v>551</v>
      </c>
      <c r="P803" t="s">
        <v>551</v>
      </c>
      <c r="Q803" t="s">
        <v>551</v>
      </c>
      <c r="R803" t="s">
        <v>551</v>
      </c>
      <c r="S803" t="s">
        <v>551</v>
      </c>
      <c r="T803" t="s">
        <v>551</v>
      </c>
      <c r="U803" t="s">
        <v>551</v>
      </c>
      <c r="V803" t="s">
        <v>551</v>
      </c>
      <c r="W803" t="s">
        <v>551</v>
      </c>
      <c r="X803" t="s">
        <v>551</v>
      </c>
      <c r="Y803" t="s">
        <v>551</v>
      </c>
      <c r="Z803" t="s">
        <v>551</v>
      </c>
      <c r="AA803" t="s">
        <v>551</v>
      </c>
      <c r="AB803" t="s">
        <v>551</v>
      </c>
      <c r="AC803" t="s">
        <v>573</v>
      </c>
      <c r="AD803" t="s">
        <v>572</v>
      </c>
      <c r="AE803">
        <v>25</v>
      </c>
      <c r="AF803">
        <v>2</v>
      </c>
      <c r="AH803" t="s">
        <v>499</v>
      </c>
      <c r="AJ803" t="s">
        <v>92</v>
      </c>
      <c r="AK803" t="s">
        <v>201</v>
      </c>
      <c r="AM803">
        <v>3558</v>
      </c>
      <c r="AN803">
        <v>2633</v>
      </c>
    </row>
    <row r="804" spans="1:40" x14ac:dyDescent="0.25">
      <c r="A804" t="s">
        <v>551</v>
      </c>
      <c r="B804" t="s">
        <v>551</v>
      </c>
      <c r="C804" t="s">
        <v>551</v>
      </c>
      <c r="D804" t="s">
        <v>551</v>
      </c>
      <c r="E804" t="s">
        <v>551</v>
      </c>
      <c r="F804" t="s">
        <v>551</v>
      </c>
      <c r="G804" t="s">
        <v>551</v>
      </c>
      <c r="H804" t="s">
        <v>551</v>
      </c>
      <c r="I804" t="s">
        <v>551</v>
      </c>
      <c r="J804" t="s">
        <v>551</v>
      </c>
      <c r="K804" t="s">
        <v>551</v>
      </c>
      <c r="L804" t="s">
        <v>551</v>
      </c>
      <c r="M804" t="s">
        <v>551</v>
      </c>
      <c r="N804" t="s">
        <v>551</v>
      </c>
      <c r="O804" t="s">
        <v>551</v>
      </c>
      <c r="P804" t="s">
        <v>551</v>
      </c>
      <c r="Q804" t="s">
        <v>551</v>
      </c>
      <c r="R804" t="s">
        <v>551</v>
      </c>
      <c r="S804" t="s">
        <v>551</v>
      </c>
      <c r="T804" t="s">
        <v>551</v>
      </c>
      <c r="U804" t="s">
        <v>551</v>
      </c>
      <c r="V804" t="s">
        <v>551</v>
      </c>
      <c r="W804" t="s">
        <v>551</v>
      </c>
      <c r="X804" t="s">
        <v>551</v>
      </c>
      <c r="Y804" t="s">
        <v>551</v>
      </c>
      <c r="Z804" t="s">
        <v>551</v>
      </c>
      <c r="AA804" t="s">
        <v>551</v>
      </c>
      <c r="AB804" t="s">
        <v>551</v>
      </c>
      <c r="AC804" t="s">
        <v>573</v>
      </c>
      <c r="AD804" t="s">
        <v>572</v>
      </c>
      <c r="AE804">
        <v>25</v>
      </c>
      <c r="AF804">
        <v>3</v>
      </c>
      <c r="AH804" t="s">
        <v>498</v>
      </c>
      <c r="AJ804" t="s">
        <v>91</v>
      </c>
      <c r="AK804" t="s">
        <v>203</v>
      </c>
      <c r="AM804">
        <v>2080</v>
      </c>
      <c r="AN804">
        <v>2826</v>
      </c>
    </row>
    <row r="805" spans="1:40" x14ac:dyDescent="0.25">
      <c r="A805" t="s">
        <v>551</v>
      </c>
      <c r="B805" t="s">
        <v>551</v>
      </c>
      <c r="C805" t="s">
        <v>551</v>
      </c>
      <c r="D805" t="s">
        <v>551</v>
      </c>
      <c r="E805" t="s">
        <v>551</v>
      </c>
      <c r="F805" t="s">
        <v>551</v>
      </c>
      <c r="G805" t="s">
        <v>551</v>
      </c>
      <c r="H805" t="s">
        <v>551</v>
      </c>
      <c r="I805" t="s">
        <v>551</v>
      </c>
      <c r="J805" t="s">
        <v>551</v>
      </c>
      <c r="K805" t="s">
        <v>551</v>
      </c>
      <c r="L805" t="s">
        <v>551</v>
      </c>
      <c r="M805" t="s">
        <v>551</v>
      </c>
      <c r="N805" t="s">
        <v>551</v>
      </c>
      <c r="O805" t="s">
        <v>551</v>
      </c>
      <c r="P805" t="s">
        <v>551</v>
      </c>
      <c r="Q805" t="s">
        <v>551</v>
      </c>
      <c r="R805" t="s">
        <v>551</v>
      </c>
      <c r="S805" t="s">
        <v>551</v>
      </c>
      <c r="T805" t="s">
        <v>551</v>
      </c>
      <c r="U805" t="s">
        <v>551</v>
      </c>
      <c r="V805" t="s">
        <v>551</v>
      </c>
      <c r="W805" t="s">
        <v>551</v>
      </c>
      <c r="X805" t="s">
        <v>551</v>
      </c>
      <c r="Y805" t="s">
        <v>551</v>
      </c>
      <c r="Z805" t="s">
        <v>551</v>
      </c>
      <c r="AA805" t="s">
        <v>551</v>
      </c>
      <c r="AB805" t="s">
        <v>551</v>
      </c>
      <c r="AC805" t="s">
        <v>573</v>
      </c>
      <c r="AD805" t="s">
        <v>572</v>
      </c>
      <c r="AE805">
        <v>25</v>
      </c>
      <c r="AF805">
        <v>4</v>
      </c>
      <c r="AG805">
        <v>3</v>
      </c>
      <c r="AH805" t="s">
        <v>492</v>
      </c>
      <c r="AJ805" t="s">
        <v>84</v>
      </c>
      <c r="AK805" t="s">
        <v>194</v>
      </c>
      <c r="AM805">
        <v>3814</v>
      </c>
      <c r="AN805">
        <v>1320</v>
      </c>
    </row>
    <row r="806" spans="1:40" x14ac:dyDescent="0.25">
      <c r="A806" t="s">
        <v>551</v>
      </c>
      <c r="B806" t="s">
        <v>551</v>
      </c>
      <c r="C806" t="s">
        <v>551</v>
      </c>
      <c r="D806" t="s">
        <v>551</v>
      </c>
      <c r="E806" t="s">
        <v>551</v>
      </c>
      <c r="F806" t="s">
        <v>551</v>
      </c>
      <c r="G806" t="s">
        <v>551</v>
      </c>
      <c r="H806" t="s">
        <v>551</v>
      </c>
      <c r="I806" t="s">
        <v>551</v>
      </c>
      <c r="J806" t="s">
        <v>551</v>
      </c>
      <c r="K806" t="s">
        <v>551</v>
      </c>
      <c r="L806" t="s">
        <v>551</v>
      </c>
      <c r="M806" t="s">
        <v>551</v>
      </c>
      <c r="N806" t="s">
        <v>551</v>
      </c>
      <c r="O806" t="s">
        <v>551</v>
      </c>
      <c r="P806" t="s">
        <v>551</v>
      </c>
      <c r="Q806" t="s">
        <v>551</v>
      </c>
      <c r="R806" t="s">
        <v>551</v>
      </c>
      <c r="S806" t="s">
        <v>551</v>
      </c>
      <c r="T806" t="s">
        <v>551</v>
      </c>
      <c r="U806" t="s">
        <v>551</v>
      </c>
      <c r="V806" t="s">
        <v>551</v>
      </c>
      <c r="W806" t="s">
        <v>551</v>
      </c>
      <c r="X806" t="s">
        <v>551</v>
      </c>
      <c r="Y806" t="s">
        <v>551</v>
      </c>
      <c r="Z806" t="s">
        <v>551</v>
      </c>
      <c r="AA806" t="s">
        <v>551</v>
      </c>
      <c r="AB806" t="s">
        <v>551</v>
      </c>
      <c r="AC806" t="s">
        <v>573</v>
      </c>
      <c r="AD806" t="s">
        <v>572</v>
      </c>
      <c r="AE806">
        <v>25</v>
      </c>
      <c r="AF806">
        <v>5</v>
      </c>
      <c r="AG806">
        <v>3</v>
      </c>
      <c r="AH806" t="s">
        <v>491</v>
      </c>
      <c r="AJ806" t="s">
        <v>82</v>
      </c>
      <c r="AK806" t="s">
        <v>194</v>
      </c>
      <c r="AM806">
        <v>1554</v>
      </c>
      <c r="AN806">
        <v>624</v>
      </c>
    </row>
    <row r="807" spans="1:40" x14ac:dyDescent="0.25">
      <c r="A807" t="s">
        <v>551</v>
      </c>
      <c r="B807" t="s">
        <v>551</v>
      </c>
      <c r="C807" t="s">
        <v>551</v>
      </c>
      <c r="D807" t="s">
        <v>551</v>
      </c>
      <c r="E807" t="s">
        <v>551</v>
      </c>
      <c r="F807" t="s">
        <v>551</v>
      </c>
      <c r="G807" t="s">
        <v>551</v>
      </c>
      <c r="H807" t="s">
        <v>551</v>
      </c>
      <c r="I807" t="s">
        <v>551</v>
      </c>
      <c r="J807" t="s">
        <v>551</v>
      </c>
      <c r="K807" t="s">
        <v>551</v>
      </c>
      <c r="L807" t="s">
        <v>551</v>
      </c>
      <c r="M807" t="s">
        <v>551</v>
      </c>
      <c r="N807" t="s">
        <v>551</v>
      </c>
      <c r="O807" t="s">
        <v>551</v>
      </c>
      <c r="P807" t="s">
        <v>551</v>
      </c>
      <c r="Q807" t="s">
        <v>551</v>
      </c>
      <c r="R807" t="s">
        <v>551</v>
      </c>
      <c r="S807" t="s">
        <v>551</v>
      </c>
      <c r="T807" t="s">
        <v>551</v>
      </c>
      <c r="U807" t="s">
        <v>551</v>
      </c>
      <c r="V807" t="s">
        <v>551</v>
      </c>
      <c r="W807" t="s">
        <v>551</v>
      </c>
      <c r="X807" t="s">
        <v>551</v>
      </c>
      <c r="Y807" t="s">
        <v>551</v>
      </c>
      <c r="Z807" t="s">
        <v>551</v>
      </c>
      <c r="AA807" t="s">
        <v>551</v>
      </c>
      <c r="AB807" t="s">
        <v>551</v>
      </c>
      <c r="AC807" t="s">
        <v>573</v>
      </c>
      <c r="AD807" t="s">
        <v>572</v>
      </c>
      <c r="AE807">
        <v>25</v>
      </c>
      <c r="AF807">
        <v>6</v>
      </c>
      <c r="AH807" t="s">
        <v>494</v>
      </c>
      <c r="AJ807" t="s">
        <v>86</v>
      </c>
      <c r="AK807" t="s">
        <v>201</v>
      </c>
      <c r="AM807">
        <v>1606</v>
      </c>
      <c r="AN807">
        <v>1613</v>
      </c>
    </row>
    <row r="808" spans="1:40" x14ac:dyDescent="0.25">
      <c r="A808" t="s">
        <v>551</v>
      </c>
      <c r="B808" t="s">
        <v>551</v>
      </c>
      <c r="C808" t="s">
        <v>551</v>
      </c>
      <c r="D808" t="s">
        <v>551</v>
      </c>
      <c r="E808" t="s">
        <v>551</v>
      </c>
      <c r="F808" t="s">
        <v>551</v>
      </c>
      <c r="G808" t="s">
        <v>551</v>
      </c>
      <c r="H808" t="s">
        <v>551</v>
      </c>
      <c r="I808" t="s">
        <v>551</v>
      </c>
      <c r="J808" t="s">
        <v>551</v>
      </c>
      <c r="K808" t="s">
        <v>551</v>
      </c>
      <c r="L808" t="s">
        <v>551</v>
      </c>
      <c r="M808" t="s">
        <v>551</v>
      </c>
      <c r="N808" t="s">
        <v>551</v>
      </c>
      <c r="O808" t="s">
        <v>551</v>
      </c>
      <c r="P808" t="s">
        <v>551</v>
      </c>
      <c r="Q808" t="s">
        <v>551</v>
      </c>
      <c r="R808" t="s">
        <v>551</v>
      </c>
      <c r="S808" t="s">
        <v>551</v>
      </c>
      <c r="T808" t="s">
        <v>551</v>
      </c>
      <c r="U808" t="s">
        <v>551</v>
      </c>
      <c r="V808" t="s">
        <v>551</v>
      </c>
      <c r="W808" t="s">
        <v>551</v>
      </c>
      <c r="X808" t="s">
        <v>551</v>
      </c>
      <c r="Y808" t="s">
        <v>551</v>
      </c>
      <c r="Z808" t="s">
        <v>551</v>
      </c>
      <c r="AA808" t="s">
        <v>551</v>
      </c>
      <c r="AB808" t="s">
        <v>551</v>
      </c>
      <c r="AC808" t="s">
        <v>573</v>
      </c>
      <c r="AD808" t="s">
        <v>572</v>
      </c>
      <c r="AE808">
        <v>25</v>
      </c>
      <c r="AF808">
        <v>7</v>
      </c>
      <c r="AG808">
        <v>3</v>
      </c>
      <c r="AH808" t="s">
        <v>492</v>
      </c>
      <c r="AJ808" t="s">
        <v>84</v>
      </c>
      <c r="AK808" t="s">
        <v>194</v>
      </c>
      <c r="AM808">
        <v>414</v>
      </c>
      <c r="AN808">
        <v>2850</v>
      </c>
    </row>
    <row r="809" spans="1:40" x14ac:dyDescent="0.25">
      <c r="A809" t="s">
        <v>551</v>
      </c>
      <c r="B809" t="s">
        <v>551</v>
      </c>
      <c r="C809" t="s">
        <v>551</v>
      </c>
      <c r="D809" t="s">
        <v>551</v>
      </c>
      <c r="E809" t="s">
        <v>551</v>
      </c>
      <c r="F809" t="s">
        <v>551</v>
      </c>
      <c r="G809" t="s">
        <v>551</v>
      </c>
      <c r="H809" t="s">
        <v>551</v>
      </c>
      <c r="I809" t="s">
        <v>551</v>
      </c>
      <c r="J809" t="s">
        <v>551</v>
      </c>
      <c r="K809" t="s">
        <v>551</v>
      </c>
      <c r="L809" t="s">
        <v>551</v>
      </c>
      <c r="M809" t="s">
        <v>551</v>
      </c>
      <c r="N809" t="s">
        <v>551</v>
      </c>
      <c r="O809" t="s">
        <v>551</v>
      </c>
      <c r="P809" t="s">
        <v>551</v>
      </c>
      <c r="Q809" t="s">
        <v>551</v>
      </c>
      <c r="R809" t="s">
        <v>551</v>
      </c>
      <c r="S809" t="s">
        <v>551</v>
      </c>
      <c r="T809" t="s">
        <v>551</v>
      </c>
      <c r="U809" t="s">
        <v>551</v>
      </c>
      <c r="V809" t="s">
        <v>551</v>
      </c>
      <c r="W809" t="s">
        <v>551</v>
      </c>
      <c r="X809" t="s">
        <v>551</v>
      </c>
      <c r="Y809" t="s">
        <v>551</v>
      </c>
      <c r="Z809" t="s">
        <v>551</v>
      </c>
      <c r="AA809" t="s">
        <v>551</v>
      </c>
      <c r="AB809" t="s">
        <v>551</v>
      </c>
      <c r="AC809" t="s">
        <v>573</v>
      </c>
      <c r="AD809" t="s">
        <v>572</v>
      </c>
      <c r="AE809">
        <v>25</v>
      </c>
      <c r="AF809">
        <v>8</v>
      </c>
      <c r="AH809" t="s">
        <v>498</v>
      </c>
      <c r="AJ809" t="s">
        <v>91</v>
      </c>
      <c r="AK809" t="s">
        <v>203</v>
      </c>
      <c r="AM809">
        <v>2104</v>
      </c>
      <c r="AN809">
        <v>2575</v>
      </c>
    </row>
    <row r="810" spans="1:40" x14ac:dyDescent="0.25">
      <c r="A810" t="s">
        <v>551</v>
      </c>
      <c r="B810" t="s">
        <v>551</v>
      </c>
      <c r="C810" t="s">
        <v>551</v>
      </c>
      <c r="D810" t="s">
        <v>551</v>
      </c>
      <c r="E810" t="s">
        <v>551</v>
      </c>
      <c r="F810" t="s">
        <v>551</v>
      </c>
      <c r="G810" t="s">
        <v>551</v>
      </c>
      <c r="H810" t="s">
        <v>551</v>
      </c>
      <c r="I810" t="s">
        <v>551</v>
      </c>
      <c r="J810" t="s">
        <v>551</v>
      </c>
      <c r="K810" t="s">
        <v>551</v>
      </c>
      <c r="L810" t="s">
        <v>551</v>
      </c>
      <c r="M810" t="s">
        <v>551</v>
      </c>
      <c r="N810" t="s">
        <v>551</v>
      </c>
      <c r="O810" t="s">
        <v>551</v>
      </c>
      <c r="P810" t="s">
        <v>551</v>
      </c>
      <c r="Q810" t="s">
        <v>551</v>
      </c>
      <c r="R810" t="s">
        <v>551</v>
      </c>
      <c r="S810" t="s">
        <v>551</v>
      </c>
      <c r="T810" t="s">
        <v>551</v>
      </c>
      <c r="U810" t="s">
        <v>551</v>
      </c>
      <c r="V810" t="s">
        <v>551</v>
      </c>
      <c r="W810" t="s">
        <v>551</v>
      </c>
      <c r="X810" t="s">
        <v>551</v>
      </c>
      <c r="Y810" t="s">
        <v>551</v>
      </c>
      <c r="Z810" t="s">
        <v>551</v>
      </c>
      <c r="AA810" t="s">
        <v>551</v>
      </c>
      <c r="AB810" t="s">
        <v>551</v>
      </c>
      <c r="AC810" t="s">
        <v>573</v>
      </c>
      <c r="AD810" t="s">
        <v>572</v>
      </c>
      <c r="AE810">
        <v>25</v>
      </c>
      <c r="AF810">
        <v>9</v>
      </c>
      <c r="AG810">
        <v>3</v>
      </c>
      <c r="AH810" t="s">
        <v>491</v>
      </c>
      <c r="AJ810" t="s">
        <v>82</v>
      </c>
      <c r="AK810" t="s">
        <v>194</v>
      </c>
      <c r="AM810">
        <v>3099</v>
      </c>
      <c r="AN810">
        <v>347</v>
      </c>
    </row>
    <row r="811" spans="1:40" x14ac:dyDescent="0.25">
      <c r="A811" t="s">
        <v>551</v>
      </c>
      <c r="B811" t="s">
        <v>551</v>
      </c>
      <c r="C811" t="s">
        <v>551</v>
      </c>
      <c r="D811" t="s">
        <v>551</v>
      </c>
      <c r="E811" t="s">
        <v>551</v>
      </c>
      <c r="F811" t="s">
        <v>551</v>
      </c>
      <c r="G811" t="s">
        <v>551</v>
      </c>
      <c r="H811" t="s">
        <v>551</v>
      </c>
      <c r="I811" t="s">
        <v>551</v>
      </c>
      <c r="J811" t="s">
        <v>551</v>
      </c>
      <c r="K811" t="s">
        <v>551</v>
      </c>
      <c r="L811" t="s">
        <v>551</v>
      </c>
      <c r="M811" t="s">
        <v>551</v>
      </c>
      <c r="N811" t="s">
        <v>551</v>
      </c>
      <c r="O811" t="s">
        <v>551</v>
      </c>
      <c r="P811" t="s">
        <v>551</v>
      </c>
      <c r="Q811" t="s">
        <v>551</v>
      </c>
      <c r="R811" t="s">
        <v>551</v>
      </c>
      <c r="S811" t="s">
        <v>551</v>
      </c>
      <c r="T811" t="s">
        <v>551</v>
      </c>
      <c r="U811" t="s">
        <v>551</v>
      </c>
      <c r="V811" t="s">
        <v>551</v>
      </c>
      <c r="W811" t="s">
        <v>551</v>
      </c>
      <c r="X811" t="s">
        <v>551</v>
      </c>
      <c r="Y811" t="s">
        <v>551</v>
      </c>
      <c r="Z811" t="s">
        <v>551</v>
      </c>
      <c r="AA811" t="s">
        <v>551</v>
      </c>
      <c r="AB811" t="s">
        <v>551</v>
      </c>
      <c r="AC811" t="s">
        <v>573</v>
      </c>
      <c r="AD811" t="s">
        <v>572</v>
      </c>
      <c r="AE811">
        <v>25</v>
      </c>
      <c r="AF811">
        <v>10</v>
      </c>
      <c r="AH811" t="s">
        <v>494</v>
      </c>
      <c r="AJ811" t="s">
        <v>86</v>
      </c>
      <c r="AK811" t="s">
        <v>201</v>
      </c>
      <c r="AM811">
        <v>3675</v>
      </c>
      <c r="AN811">
        <v>1138</v>
      </c>
    </row>
    <row r="812" spans="1:40" x14ac:dyDescent="0.25">
      <c r="A812" t="s">
        <v>551</v>
      </c>
      <c r="B812" t="s">
        <v>551</v>
      </c>
      <c r="C812" t="s">
        <v>551</v>
      </c>
      <c r="D812" t="s">
        <v>551</v>
      </c>
      <c r="E812" t="s">
        <v>551</v>
      </c>
      <c r="F812" t="s">
        <v>551</v>
      </c>
      <c r="G812" t="s">
        <v>551</v>
      </c>
      <c r="H812" t="s">
        <v>551</v>
      </c>
      <c r="I812" t="s">
        <v>551</v>
      </c>
      <c r="J812" t="s">
        <v>551</v>
      </c>
      <c r="K812" t="s">
        <v>551</v>
      </c>
      <c r="L812" t="s">
        <v>551</v>
      </c>
      <c r="M812" t="s">
        <v>551</v>
      </c>
      <c r="N812" t="s">
        <v>551</v>
      </c>
      <c r="O812" t="s">
        <v>551</v>
      </c>
      <c r="P812" t="s">
        <v>551</v>
      </c>
      <c r="Q812" t="s">
        <v>551</v>
      </c>
      <c r="R812" t="s">
        <v>551</v>
      </c>
      <c r="S812" t="s">
        <v>551</v>
      </c>
      <c r="T812" t="s">
        <v>551</v>
      </c>
      <c r="U812" t="s">
        <v>551</v>
      </c>
      <c r="V812" t="s">
        <v>551</v>
      </c>
      <c r="W812" t="s">
        <v>551</v>
      </c>
      <c r="X812" t="s">
        <v>551</v>
      </c>
      <c r="Y812" t="s">
        <v>551</v>
      </c>
      <c r="Z812" t="s">
        <v>551</v>
      </c>
      <c r="AA812" t="s">
        <v>551</v>
      </c>
      <c r="AB812" t="s">
        <v>551</v>
      </c>
      <c r="AC812" t="s">
        <v>573</v>
      </c>
      <c r="AD812" t="s">
        <v>572</v>
      </c>
      <c r="AE812">
        <v>25</v>
      </c>
      <c r="AF812">
        <v>11</v>
      </c>
      <c r="AG812">
        <v>3</v>
      </c>
      <c r="AH812" t="s">
        <v>492</v>
      </c>
      <c r="AJ812" t="s">
        <v>84</v>
      </c>
      <c r="AK812" t="s">
        <v>194</v>
      </c>
      <c r="AM812">
        <v>493</v>
      </c>
      <c r="AN812">
        <v>1338</v>
      </c>
    </row>
    <row r="813" spans="1:40" x14ac:dyDescent="0.25">
      <c r="A813" t="s">
        <v>551</v>
      </c>
      <c r="B813" t="s">
        <v>551</v>
      </c>
      <c r="C813" t="s">
        <v>551</v>
      </c>
      <c r="D813" t="s">
        <v>551</v>
      </c>
      <c r="E813" t="s">
        <v>551</v>
      </c>
      <c r="F813" t="s">
        <v>551</v>
      </c>
      <c r="G813" t="s">
        <v>551</v>
      </c>
      <c r="H813" t="s">
        <v>551</v>
      </c>
      <c r="I813" t="s">
        <v>551</v>
      </c>
      <c r="J813" t="s">
        <v>551</v>
      </c>
      <c r="K813" t="s">
        <v>551</v>
      </c>
      <c r="L813" t="s">
        <v>551</v>
      </c>
      <c r="M813" t="s">
        <v>551</v>
      </c>
      <c r="N813" t="s">
        <v>551</v>
      </c>
      <c r="O813" t="s">
        <v>551</v>
      </c>
      <c r="P813" t="s">
        <v>551</v>
      </c>
      <c r="Q813" t="s">
        <v>551</v>
      </c>
      <c r="R813" t="s">
        <v>551</v>
      </c>
      <c r="S813" t="s">
        <v>551</v>
      </c>
      <c r="T813" t="s">
        <v>551</v>
      </c>
      <c r="U813" t="s">
        <v>551</v>
      </c>
      <c r="V813" t="s">
        <v>551</v>
      </c>
      <c r="W813" t="s">
        <v>551</v>
      </c>
      <c r="X813" t="s">
        <v>551</v>
      </c>
      <c r="Y813" t="s">
        <v>551</v>
      </c>
      <c r="Z813" t="s">
        <v>551</v>
      </c>
      <c r="AA813" t="s">
        <v>551</v>
      </c>
      <c r="AB813" t="s">
        <v>551</v>
      </c>
      <c r="AC813" t="s">
        <v>573</v>
      </c>
      <c r="AD813" t="s">
        <v>572</v>
      </c>
      <c r="AE813">
        <v>25</v>
      </c>
      <c r="AF813">
        <v>12</v>
      </c>
      <c r="AH813" t="s">
        <v>494</v>
      </c>
      <c r="AJ813" t="s">
        <v>86</v>
      </c>
      <c r="AK813" t="s">
        <v>201</v>
      </c>
      <c r="AM813">
        <v>2412</v>
      </c>
      <c r="AN813">
        <v>1540</v>
      </c>
    </row>
    <row r="814" spans="1:40" x14ac:dyDescent="0.25">
      <c r="A814" t="s">
        <v>551</v>
      </c>
      <c r="B814" t="s">
        <v>551</v>
      </c>
      <c r="C814" t="s">
        <v>551</v>
      </c>
      <c r="D814" t="s">
        <v>551</v>
      </c>
      <c r="E814" t="s">
        <v>551</v>
      </c>
      <c r="F814" t="s">
        <v>551</v>
      </c>
      <c r="G814" t="s">
        <v>551</v>
      </c>
      <c r="H814" t="s">
        <v>551</v>
      </c>
      <c r="I814" t="s">
        <v>551</v>
      </c>
      <c r="J814" t="s">
        <v>551</v>
      </c>
      <c r="K814" t="s">
        <v>551</v>
      </c>
      <c r="L814" t="s">
        <v>551</v>
      </c>
      <c r="M814" t="s">
        <v>551</v>
      </c>
      <c r="N814" t="s">
        <v>551</v>
      </c>
      <c r="O814" t="s">
        <v>551</v>
      </c>
      <c r="P814" t="s">
        <v>551</v>
      </c>
      <c r="Q814" t="s">
        <v>551</v>
      </c>
      <c r="R814" t="s">
        <v>551</v>
      </c>
      <c r="S814" t="s">
        <v>551</v>
      </c>
      <c r="T814" t="s">
        <v>551</v>
      </c>
      <c r="U814" t="s">
        <v>551</v>
      </c>
      <c r="V814" t="s">
        <v>551</v>
      </c>
      <c r="W814" t="s">
        <v>551</v>
      </c>
      <c r="X814" t="s">
        <v>551</v>
      </c>
      <c r="Y814" t="s">
        <v>551</v>
      </c>
      <c r="Z814" t="s">
        <v>551</v>
      </c>
      <c r="AA814" t="s">
        <v>551</v>
      </c>
      <c r="AB814" t="s">
        <v>551</v>
      </c>
      <c r="AC814" t="s">
        <v>573</v>
      </c>
      <c r="AD814" t="s">
        <v>572</v>
      </c>
      <c r="AE814">
        <v>25</v>
      </c>
      <c r="AF814">
        <v>13</v>
      </c>
      <c r="AH814" t="s">
        <v>499</v>
      </c>
      <c r="AJ814" t="s">
        <v>92</v>
      </c>
      <c r="AK814" t="s">
        <v>201</v>
      </c>
      <c r="AM814">
        <v>8</v>
      </c>
      <c r="AN814">
        <v>25</v>
      </c>
    </row>
    <row r="815" spans="1:40" x14ac:dyDescent="0.25">
      <c r="A815" t="s">
        <v>551</v>
      </c>
      <c r="B815" t="s">
        <v>551</v>
      </c>
      <c r="C815" t="s">
        <v>551</v>
      </c>
      <c r="D815" t="s">
        <v>551</v>
      </c>
      <c r="E815" t="s">
        <v>551</v>
      </c>
      <c r="F815" t="s">
        <v>551</v>
      </c>
      <c r="G815" t="s">
        <v>551</v>
      </c>
      <c r="H815" t="s">
        <v>551</v>
      </c>
      <c r="I815" t="s">
        <v>551</v>
      </c>
      <c r="J815" t="s">
        <v>551</v>
      </c>
      <c r="K815" t="s">
        <v>551</v>
      </c>
      <c r="L815" t="s">
        <v>551</v>
      </c>
      <c r="M815" t="s">
        <v>551</v>
      </c>
      <c r="N815" t="s">
        <v>551</v>
      </c>
      <c r="O815" t="s">
        <v>551</v>
      </c>
      <c r="P815" t="s">
        <v>551</v>
      </c>
      <c r="Q815" t="s">
        <v>551</v>
      </c>
      <c r="R815" t="s">
        <v>551</v>
      </c>
      <c r="S815" t="s">
        <v>551</v>
      </c>
      <c r="T815" t="s">
        <v>551</v>
      </c>
      <c r="U815" t="s">
        <v>551</v>
      </c>
      <c r="V815" t="s">
        <v>551</v>
      </c>
      <c r="W815" t="s">
        <v>551</v>
      </c>
      <c r="X815" t="s">
        <v>551</v>
      </c>
      <c r="Y815" t="s">
        <v>551</v>
      </c>
      <c r="Z815" t="s">
        <v>551</v>
      </c>
      <c r="AA815" t="s">
        <v>551</v>
      </c>
      <c r="AB815" t="s">
        <v>551</v>
      </c>
      <c r="AC815" t="s">
        <v>573</v>
      </c>
      <c r="AD815" t="s">
        <v>572</v>
      </c>
      <c r="AE815">
        <v>25</v>
      </c>
      <c r="AF815">
        <v>14</v>
      </c>
      <c r="AG815">
        <v>3</v>
      </c>
      <c r="AH815" t="s">
        <v>491</v>
      </c>
      <c r="AJ815" t="s">
        <v>82</v>
      </c>
      <c r="AK815" t="s">
        <v>194</v>
      </c>
      <c r="AM815">
        <v>233</v>
      </c>
      <c r="AN815">
        <v>2870</v>
      </c>
    </row>
    <row r="816" spans="1:40" x14ac:dyDescent="0.25">
      <c r="A816" t="s">
        <v>551</v>
      </c>
      <c r="B816" t="s">
        <v>551</v>
      </c>
      <c r="C816" t="s">
        <v>551</v>
      </c>
      <c r="D816" t="s">
        <v>551</v>
      </c>
      <c r="E816" t="s">
        <v>551</v>
      </c>
      <c r="F816" t="s">
        <v>551</v>
      </c>
      <c r="G816" t="s">
        <v>551</v>
      </c>
      <c r="H816" t="s">
        <v>551</v>
      </c>
      <c r="I816" t="s">
        <v>551</v>
      </c>
      <c r="J816" t="s">
        <v>551</v>
      </c>
      <c r="K816" t="s">
        <v>551</v>
      </c>
      <c r="L816" t="s">
        <v>551</v>
      </c>
      <c r="M816" t="s">
        <v>551</v>
      </c>
      <c r="N816" t="s">
        <v>551</v>
      </c>
      <c r="O816" t="s">
        <v>551</v>
      </c>
      <c r="P816" t="s">
        <v>551</v>
      </c>
      <c r="Q816" t="s">
        <v>551</v>
      </c>
      <c r="R816" t="s">
        <v>551</v>
      </c>
      <c r="S816" t="s">
        <v>551</v>
      </c>
      <c r="T816" t="s">
        <v>551</v>
      </c>
      <c r="U816" t="s">
        <v>551</v>
      </c>
      <c r="V816" t="s">
        <v>551</v>
      </c>
      <c r="W816" t="s">
        <v>551</v>
      </c>
      <c r="X816" t="s">
        <v>551</v>
      </c>
      <c r="Y816" t="s">
        <v>551</v>
      </c>
      <c r="Z816" t="s">
        <v>551</v>
      </c>
      <c r="AA816" t="s">
        <v>551</v>
      </c>
      <c r="AB816" t="s">
        <v>551</v>
      </c>
      <c r="AC816" t="s">
        <v>573</v>
      </c>
      <c r="AD816" t="s">
        <v>572</v>
      </c>
      <c r="AE816">
        <v>25</v>
      </c>
      <c r="AF816">
        <v>15</v>
      </c>
      <c r="AH816" t="s">
        <v>499</v>
      </c>
      <c r="AJ816" t="s">
        <v>92</v>
      </c>
      <c r="AK816" t="s">
        <v>201</v>
      </c>
      <c r="AM816">
        <v>3710</v>
      </c>
      <c r="AN816">
        <v>2535</v>
      </c>
    </row>
    <row r="817" spans="1:40" x14ac:dyDescent="0.25">
      <c r="A817" t="s">
        <v>551</v>
      </c>
      <c r="B817" t="s">
        <v>551</v>
      </c>
      <c r="C817" t="s">
        <v>551</v>
      </c>
      <c r="D817" t="s">
        <v>551</v>
      </c>
      <c r="E817" t="s">
        <v>551</v>
      </c>
      <c r="F817" t="s">
        <v>551</v>
      </c>
      <c r="G817" t="s">
        <v>551</v>
      </c>
      <c r="H817" t="s">
        <v>551</v>
      </c>
      <c r="I817" t="s">
        <v>551</v>
      </c>
      <c r="J817" t="s">
        <v>551</v>
      </c>
      <c r="K817" t="s">
        <v>551</v>
      </c>
      <c r="L817" t="s">
        <v>551</v>
      </c>
      <c r="M817" t="s">
        <v>551</v>
      </c>
      <c r="N817" t="s">
        <v>551</v>
      </c>
      <c r="O817" t="s">
        <v>551</v>
      </c>
      <c r="P817" t="s">
        <v>551</v>
      </c>
      <c r="Q817" t="s">
        <v>551</v>
      </c>
      <c r="R817" t="s">
        <v>551</v>
      </c>
      <c r="S817" t="s">
        <v>551</v>
      </c>
      <c r="T817" t="s">
        <v>551</v>
      </c>
      <c r="U817" t="s">
        <v>551</v>
      </c>
      <c r="V817" t="s">
        <v>551</v>
      </c>
      <c r="W817" t="s">
        <v>551</v>
      </c>
      <c r="X817" t="s">
        <v>551</v>
      </c>
      <c r="Y817" t="s">
        <v>551</v>
      </c>
      <c r="Z817" t="s">
        <v>551</v>
      </c>
      <c r="AA817" t="s">
        <v>551</v>
      </c>
      <c r="AB817" t="s">
        <v>551</v>
      </c>
      <c r="AC817" t="s">
        <v>573</v>
      </c>
      <c r="AD817" t="s">
        <v>572</v>
      </c>
      <c r="AE817">
        <v>25</v>
      </c>
      <c r="AF817">
        <v>16</v>
      </c>
      <c r="AH817" t="s">
        <v>499</v>
      </c>
      <c r="AJ817" t="s">
        <v>92</v>
      </c>
      <c r="AK817" t="s">
        <v>201</v>
      </c>
      <c r="AM817">
        <v>1909</v>
      </c>
      <c r="AN817">
        <v>879</v>
      </c>
    </row>
    <row r="818" spans="1:40" x14ac:dyDescent="0.25">
      <c r="A818" t="s">
        <v>551</v>
      </c>
      <c r="B818" t="s">
        <v>551</v>
      </c>
      <c r="C818" t="s">
        <v>551</v>
      </c>
      <c r="D818" t="s">
        <v>551</v>
      </c>
      <c r="E818" t="s">
        <v>551</v>
      </c>
      <c r="F818" t="s">
        <v>551</v>
      </c>
      <c r="G818" t="s">
        <v>551</v>
      </c>
      <c r="H818" t="s">
        <v>551</v>
      </c>
      <c r="I818" t="s">
        <v>551</v>
      </c>
      <c r="J818" t="s">
        <v>551</v>
      </c>
      <c r="K818" t="s">
        <v>551</v>
      </c>
      <c r="L818" t="s">
        <v>551</v>
      </c>
      <c r="M818" t="s">
        <v>551</v>
      </c>
      <c r="N818" t="s">
        <v>551</v>
      </c>
      <c r="O818" t="s">
        <v>551</v>
      </c>
      <c r="P818" t="s">
        <v>551</v>
      </c>
      <c r="Q818" t="s">
        <v>551</v>
      </c>
      <c r="R818" t="s">
        <v>551</v>
      </c>
      <c r="S818" t="s">
        <v>551</v>
      </c>
      <c r="T818" t="s">
        <v>551</v>
      </c>
      <c r="U818" t="s">
        <v>551</v>
      </c>
      <c r="V818" t="s">
        <v>551</v>
      </c>
      <c r="W818" t="s">
        <v>551</v>
      </c>
      <c r="X818" t="s">
        <v>551</v>
      </c>
      <c r="Y818" t="s">
        <v>551</v>
      </c>
      <c r="Z818" t="s">
        <v>551</v>
      </c>
      <c r="AA818" t="s">
        <v>551</v>
      </c>
      <c r="AB818" t="s">
        <v>551</v>
      </c>
      <c r="AC818" t="s">
        <v>573</v>
      </c>
      <c r="AD818" t="s">
        <v>572</v>
      </c>
      <c r="AE818">
        <v>25</v>
      </c>
      <c r="AF818">
        <v>17</v>
      </c>
      <c r="AG818">
        <v>3</v>
      </c>
      <c r="AH818" t="s">
        <v>492</v>
      </c>
      <c r="AJ818" t="s">
        <v>84</v>
      </c>
      <c r="AK818" t="s">
        <v>194</v>
      </c>
      <c r="AM818">
        <v>3416</v>
      </c>
      <c r="AN818">
        <v>905</v>
      </c>
    </row>
    <row r="819" spans="1:40" x14ac:dyDescent="0.25">
      <c r="A819" t="s">
        <v>551</v>
      </c>
      <c r="B819" t="s">
        <v>551</v>
      </c>
      <c r="C819" t="s">
        <v>551</v>
      </c>
      <c r="D819" t="s">
        <v>551</v>
      </c>
      <c r="E819" t="s">
        <v>551</v>
      </c>
      <c r="F819" t="s">
        <v>551</v>
      </c>
      <c r="G819" t="s">
        <v>551</v>
      </c>
      <c r="H819" t="s">
        <v>551</v>
      </c>
      <c r="I819" t="s">
        <v>551</v>
      </c>
      <c r="J819" t="s">
        <v>551</v>
      </c>
      <c r="K819" t="s">
        <v>551</v>
      </c>
      <c r="L819" t="s">
        <v>551</v>
      </c>
      <c r="M819" t="s">
        <v>551</v>
      </c>
      <c r="N819" t="s">
        <v>551</v>
      </c>
      <c r="O819" t="s">
        <v>551</v>
      </c>
      <c r="P819" t="s">
        <v>551</v>
      </c>
      <c r="Q819" t="s">
        <v>551</v>
      </c>
      <c r="R819" t="s">
        <v>551</v>
      </c>
      <c r="S819" t="s">
        <v>551</v>
      </c>
      <c r="T819" t="s">
        <v>551</v>
      </c>
      <c r="U819" t="s">
        <v>551</v>
      </c>
      <c r="V819" t="s">
        <v>551</v>
      </c>
      <c r="W819" t="s">
        <v>551</v>
      </c>
      <c r="X819" t="s">
        <v>551</v>
      </c>
      <c r="Y819" t="s">
        <v>551</v>
      </c>
      <c r="Z819" t="s">
        <v>551</v>
      </c>
      <c r="AA819" t="s">
        <v>551</v>
      </c>
      <c r="AB819" t="s">
        <v>551</v>
      </c>
      <c r="AC819" t="s">
        <v>573</v>
      </c>
      <c r="AD819" t="s">
        <v>572</v>
      </c>
      <c r="AE819">
        <v>25</v>
      </c>
      <c r="AF819">
        <v>18</v>
      </c>
      <c r="AH819" t="s">
        <v>498</v>
      </c>
      <c r="AJ819" t="s">
        <v>91</v>
      </c>
      <c r="AK819" t="s">
        <v>203</v>
      </c>
      <c r="AM819">
        <v>2298</v>
      </c>
      <c r="AN819">
        <v>2877</v>
      </c>
    </row>
    <row r="820" spans="1:40" x14ac:dyDescent="0.25">
      <c r="A820" t="s">
        <v>551</v>
      </c>
      <c r="B820" t="s">
        <v>551</v>
      </c>
      <c r="C820" t="s">
        <v>551</v>
      </c>
      <c r="D820" t="s">
        <v>551</v>
      </c>
      <c r="E820" t="s">
        <v>551</v>
      </c>
      <c r="F820" t="s">
        <v>551</v>
      </c>
      <c r="G820" t="s">
        <v>551</v>
      </c>
      <c r="H820" t="s">
        <v>551</v>
      </c>
      <c r="I820" t="s">
        <v>551</v>
      </c>
      <c r="J820" t="s">
        <v>551</v>
      </c>
      <c r="K820" t="s">
        <v>551</v>
      </c>
      <c r="L820" t="s">
        <v>551</v>
      </c>
      <c r="M820" t="s">
        <v>551</v>
      </c>
      <c r="N820" t="s">
        <v>551</v>
      </c>
      <c r="O820" t="s">
        <v>551</v>
      </c>
      <c r="P820" t="s">
        <v>551</v>
      </c>
      <c r="Q820" t="s">
        <v>551</v>
      </c>
      <c r="R820" t="s">
        <v>551</v>
      </c>
      <c r="S820" t="s">
        <v>551</v>
      </c>
      <c r="T820" t="s">
        <v>551</v>
      </c>
      <c r="U820" t="s">
        <v>551</v>
      </c>
      <c r="V820" t="s">
        <v>551</v>
      </c>
      <c r="W820" t="s">
        <v>551</v>
      </c>
      <c r="X820" t="s">
        <v>551</v>
      </c>
      <c r="Y820" t="s">
        <v>551</v>
      </c>
      <c r="Z820" t="s">
        <v>551</v>
      </c>
      <c r="AA820" t="s">
        <v>551</v>
      </c>
      <c r="AB820" t="s">
        <v>551</v>
      </c>
      <c r="AC820" t="s">
        <v>573</v>
      </c>
      <c r="AD820" t="s">
        <v>572</v>
      </c>
      <c r="AE820">
        <v>25</v>
      </c>
      <c r="AF820">
        <v>19</v>
      </c>
      <c r="AH820" t="s">
        <v>494</v>
      </c>
      <c r="AJ820" t="s">
        <v>86</v>
      </c>
      <c r="AK820" t="s">
        <v>201</v>
      </c>
      <c r="AM820">
        <v>1119</v>
      </c>
      <c r="AN820">
        <v>1699</v>
      </c>
    </row>
    <row r="821" spans="1:40" x14ac:dyDescent="0.25">
      <c r="A821" t="s">
        <v>551</v>
      </c>
      <c r="B821" t="s">
        <v>551</v>
      </c>
      <c r="C821" t="s">
        <v>551</v>
      </c>
      <c r="D821" t="s">
        <v>551</v>
      </c>
      <c r="E821" t="s">
        <v>551</v>
      </c>
      <c r="F821" t="s">
        <v>551</v>
      </c>
      <c r="G821" t="s">
        <v>551</v>
      </c>
      <c r="H821" t="s">
        <v>551</v>
      </c>
      <c r="I821" t="s">
        <v>551</v>
      </c>
      <c r="J821" t="s">
        <v>551</v>
      </c>
      <c r="K821" t="s">
        <v>551</v>
      </c>
      <c r="L821" t="s">
        <v>551</v>
      </c>
      <c r="M821" t="s">
        <v>551</v>
      </c>
      <c r="N821" t="s">
        <v>551</v>
      </c>
      <c r="O821" t="s">
        <v>551</v>
      </c>
      <c r="P821" t="s">
        <v>551</v>
      </c>
      <c r="Q821" t="s">
        <v>551</v>
      </c>
      <c r="R821" t="s">
        <v>551</v>
      </c>
      <c r="S821" t="s">
        <v>551</v>
      </c>
      <c r="T821" t="s">
        <v>551</v>
      </c>
      <c r="U821" t="s">
        <v>551</v>
      </c>
      <c r="V821" t="s">
        <v>551</v>
      </c>
      <c r="W821" t="s">
        <v>551</v>
      </c>
      <c r="X821" t="s">
        <v>551</v>
      </c>
      <c r="Y821" t="s">
        <v>551</v>
      </c>
      <c r="Z821" t="s">
        <v>551</v>
      </c>
      <c r="AA821" t="s">
        <v>551</v>
      </c>
      <c r="AB821" t="s">
        <v>551</v>
      </c>
      <c r="AC821" t="s">
        <v>573</v>
      </c>
      <c r="AD821" t="s">
        <v>572</v>
      </c>
      <c r="AE821">
        <v>25</v>
      </c>
      <c r="AF821">
        <v>20</v>
      </c>
      <c r="AG821">
        <v>1</v>
      </c>
      <c r="AH821" t="s">
        <v>574</v>
      </c>
      <c r="AJ821" t="s">
        <v>138</v>
      </c>
      <c r="AK821" t="s">
        <v>189</v>
      </c>
      <c r="AM821">
        <v>1622</v>
      </c>
      <c r="AN821">
        <v>1902</v>
      </c>
    </row>
    <row r="822" spans="1:40" x14ac:dyDescent="0.25">
      <c r="A822" t="s">
        <v>551</v>
      </c>
      <c r="B822" t="s">
        <v>551</v>
      </c>
      <c r="C822" t="s">
        <v>551</v>
      </c>
      <c r="D822" t="s">
        <v>551</v>
      </c>
      <c r="E822" t="s">
        <v>551</v>
      </c>
      <c r="F822" t="s">
        <v>551</v>
      </c>
      <c r="G822" t="s">
        <v>551</v>
      </c>
      <c r="H822" t="s">
        <v>551</v>
      </c>
      <c r="I822" t="s">
        <v>551</v>
      </c>
      <c r="J822" t="s">
        <v>551</v>
      </c>
      <c r="K822" t="s">
        <v>551</v>
      </c>
      <c r="L822" t="s">
        <v>551</v>
      </c>
      <c r="M822" t="s">
        <v>551</v>
      </c>
      <c r="N822" t="s">
        <v>551</v>
      </c>
      <c r="O822" t="s">
        <v>551</v>
      </c>
      <c r="P822" t="s">
        <v>551</v>
      </c>
      <c r="Q822" t="s">
        <v>551</v>
      </c>
      <c r="R822" t="s">
        <v>551</v>
      </c>
      <c r="S822" t="s">
        <v>551</v>
      </c>
      <c r="T822" t="s">
        <v>551</v>
      </c>
      <c r="U822" t="s">
        <v>551</v>
      </c>
      <c r="V822" t="s">
        <v>551</v>
      </c>
      <c r="W822" t="s">
        <v>551</v>
      </c>
      <c r="X822" t="s">
        <v>551</v>
      </c>
      <c r="Y822" t="s">
        <v>551</v>
      </c>
      <c r="Z822" t="s">
        <v>551</v>
      </c>
      <c r="AA822" t="s">
        <v>551</v>
      </c>
      <c r="AB822" t="s">
        <v>551</v>
      </c>
      <c r="AC822" t="s">
        <v>573</v>
      </c>
      <c r="AD822" t="s">
        <v>572</v>
      </c>
      <c r="AE822">
        <v>25</v>
      </c>
      <c r="AF822">
        <v>21</v>
      </c>
      <c r="AG822">
        <v>3</v>
      </c>
      <c r="AH822" t="s">
        <v>492</v>
      </c>
      <c r="AJ822" t="s">
        <v>84</v>
      </c>
      <c r="AK822" t="s">
        <v>194</v>
      </c>
      <c r="AM822">
        <v>3534</v>
      </c>
      <c r="AN822">
        <v>957</v>
      </c>
    </row>
    <row r="823" spans="1:40" x14ac:dyDescent="0.25">
      <c r="A823" t="s">
        <v>551</v>
      </c>
      <c r="B823" t="s">
        <v>551</v>
      </c>
      <c r="C823" t="s">
        <v>551</v>
      </c>
      <c r="D823" t="s">
        <v>551</v>
      </c>
      <c r="E823" t="s">
        <v>551</v>
      </c>
      <c r="F823" t="s">
        <v>551</v>
      </c>
      <c r="G823" t="s">
        <v>551</v>
      </c>
      <c r="H823" t="s">
        <v>551</v>
      </c>
      <c r="I823" t="s">
        <v>551</v>
      </c>
      <c r="J823" t="s">
        <v>551</v>
      </c>
      <c r="K823" t="s">
        <v>551</v>
      </c>
      <c r="L823" t="s">
        <v>551</v>
      </c>
      <c r="M823" t="s">
        <v>551</v>
      </c>
      <c r="N823" t="s">
        <v>551</v>
      </c>
      <c r="O823" t="s">
        <v>551</v>
      </c>
      <c r="P823" t="s">
        <v>551</v>
      </c>
      <c r="Q823" t="s">
        <v>551</v>
      </c>
      <c r="R823" t="s">
        <v>551</v>
      </c>
      <c r="S823" t="s">
        <v>551</v>
      </c>
      <c r="T823" t="s">
        <v>551</v>
      </c>
      <c r="U823" t="s">
        <v>551</v>
      </c>
      <c r="V823" t="s">
        <v>551</v>
      </c>
      <c r="W823" t="s">
        <v>551</v>
      </c>
      <c r="X823" t="s">
        <v>551</v>
      </c>
      <c r="Y823" t="s">
        <v>551</v>
      </c>
      <c r="Z823" t="s">
        <v>551</v>
      </c>
      <c r="AA823" t="s">
        <v>551</v>
      </c>
      <c r="AB823" t="s">
        <v>551</v>
      </c>
      <c r="AC823" t="s">
        <v>573</v>
      </c>
      <c r="AD823" t="s">
        <v>572</v>
      </c>
      <c r="AE823">
        <v>25</v>
      </c>
      <c r="AF823">
        <v>22</v>
      </c>
      <c r="AG823">
        <v>3</v>
      </c>
      <c r="AH823" t="s">
        <v>492</v>
      </c>
      <c r="AJ823" t="s">
        <v>84</v>
      </c>
      <c r="AK823" t="s">
        <v>194</v>
      </c>
      <c r="AM823">
        <v>2531</v>
      </c>
      <c r="AN823">
        <v>2293</v>
      </c>
    </row>
    <row r="824" spans="1:40" x14ac:dyDescent="0.25">
      <c r="A824" t="s">
        <v>551</v>
      </c>
      <c r="B824" t="s">
        <v>551</v>
      </c>
      <c r="C824" t="s">
        <v>551</v>
      </c>
      <c r="D824" t="s">
        <v>551</v>
      </c>
      <c r="E824" t="s">
        <v>551</v>
      </c>
      <c r="F824" t="s">
        <v>551</v>
      </c>
      <c r="G824" t="s">
        <v>551</v>
      </c>
      <c r="H824" t="s">
        <v>551</v>
      </c>
      <c r="I824" t="s">
        <v>551</v>
      </c>
      <c r="J824" t="s">
        <v>551</v>
      </c>
      <c r="K824" t="s">
        <v>551</v>
      </c>
      <c r="L824" t="s">
        <v>551</v>
      </c>
      <c r="M824" t="s">
        <v>551</v>
      </c>
      <c r="N824" t="s">
        <v>551</v>
      </c>
      <c r="O824" t="s">
        <v>551</v>
      </c>
      <c r="P824" t="s">
        <v>551</v>
      </c>
      <c r="Q824" t="s">
        <v>551</v>
      </c>
      <c r="R824" t="s">
        <v>551</v>
      </c>
      <c r="S824" t="s">
        <v>551</v>
      </c>
      <c r="T824" t="s">
        <v>551</v>
      </c>
      <c r="U824" t="s">
        <v>551</v>
      </c>
      <c r="V824" t="s">
        <v>551</v>
      </c>
      <c r="W824" t="s">
        <v>551</v>
      </c>
      <c r="X824" t="s">
        <v>551</v>
      </c>
      <c r="Y824" t="s">
        <v>551</v>
      </c>
      <c r="Z824" t="s">
        <v>551</v>
      </c>
      <c r="AA824" t="s">
        <v>551</v>
      </c>
      <c r="AB824" t="s">
        <v>551</v>
      </c>
      <c r="AC824" t="s">
        <v>573</v>
      </c>
      <c r="AD824" t="s">
        <v>572</v>
      </c>
      <c r="AE824">
        <v>25</v>
      </c>
      <c r="AF824">
        <v>23</v>
      </c>
      <c r="AH824" t="s">
        <v>498</v>
      </c>
      <c r="AJ824" t="s">
        <v>91</v>
      </c>
      <c r="AK824" t="s">
        <v>203</v>
      </c>
      <c r="AM824">
        <v>1976</v>
      </c>
      <c r="AN824">
        <v>2413</v>
      </c>
    </row>
    <row r="825" spans="1:40" x14ac:dyDescent="0.25">
      <c r="A825" t="s">
        <v>551</v>
      </c>
      <c r="B825" t="s">
        <v>551</v>
      </c>
      <c r="C825" t="s">
        <v>551</v>
      </c>
      <c r="D825" t="s">
        <v>551</v>
      </c>
      <c r="E825" t="s">
        <v>551</v>
      </c>
      <c r="F825" t="s">
        <v>551</v>
      </c>
      <c r="G825" t="s">
        <v>551</v>
      </c>
      <c r="H825" t="s">
        <v>551</v>
      </c>
      <c r="I825" t="s">
        <v>551</v>
      </c>
      <c r="J825" t="s">
        <v>551</v>
      </c>
      <c r="K825" t="s">
        <v>551</v>
      </c>
      <c r="L825" t="s">
        <v>551</v>
      </c>
      <c r="M825" t="s">
        <v>551</v>
      </c>
      <c r="N825" t="s">
        <v>551</v>
      </c>
      <c r="O825" t="s">
        <v>551</v>
      </c>
      <c r="P825" t="s">
        <v>551</v>
      </c>
      <c r="Q825" t="s">
        <v>551</v>
      </c>
      <c r="R825" t="s">
        <v>551</v>
      </c>
      <c r="S825" t="s">
        <v>551</v>
      </c>
      <c r="T825" t="s">
        <v>551</v>
      </c>
      <c r="U825" t="s">
        <v>551</v>
      </c>
      <c r="V825" t="s">
        <v>551</v>
      </c>
      <c r="W825" t="s">
        <v>551</v>
      </c>
      <c r="X825" t="s">
        <v>551</v>
      </c>
      <c r="Y825" t="s">
        <v>551</v>
      </c>
      <c r="Z825" t="s">
        <v>551</v>
      </c>
      <c r="AA825" t="s">
        <v>551</v>
      </c>
      <c r="AB825" t="s">
        <v>551</v>
      </c>
      <c r="AC825" t="s">
        <v>573</v>
      </c>
      <c r="AD825" t="s">
        <v>572</v>
      </c>
      <c r="AE825">
        <v>25</v>
      </c>
      <c r="AF825">
        <v>24</v>
      </c>
      <c r="AG825">
        <v>3</v>
      </c>
      <c r="AH825" t="s">
        <v>491</v>
      </c>
      <c r="AJ825" t="s">
        <v>82</v>
      </c>
      <c r="AK825" t="s">
        <v>194</v>
      </c>
      <c r="AM825">
        <v>3653</v>
      </c>
      <c r="AN825">
        <v>2756</v>
      </c>
    </row>
    <row r="826" spans="1:40" x14ac:dyDescent="0.25">
      <c r="A826" t="s">
        <v>551</v>
      </c>
      <c r="B826" t="s">
        <v>551</v>
      </c>
      <c r="C826" t="s">
        <v>551</v>
      </c>
      <c r="D826" t="s">
        <v>551</v>
      </c>
      <c r="E826" t="s">
        <v>551</v>
      </c>
      <c r="F826" t="s">
        <v>551</v>
      </c>
      <c r="G826" t="s">
        <v>551</v>
      </c>
      <c r="H826" t="s">
        <v>551</v>
      </c>
      <c r="I826" t="s">
        <v>551</v>
      </c>
      <c r="J826" t="s">
        <v>551</v>
      </c>
      <c r="K826" t="s">
        <v>551</v>
      </c>
      <c r="L826" t="s">
        <v>551</v>
      </c>
      <c r="M826" t="s">
        <v>551</v>
      </c>
      <c r="N826" t="s">
        <v>551</v>
      </c>
      <c r="O826" t="s">
        <v>551</v>
      </c>
      <c r="P826" t="s">
        <v>551</v>
      </c>
      <c r="Q826" t="s">
        <v>551</v>
      </c>
      <c r="R826" t="s">
        <v>551</v>
      </c>
      <c r="S826" t="s">
        <v>551</v>
      </c>
      <c r="T826" t="s">
        <v>551</v>
      </c>
      <c r="U826" t="s">
        <v>551</v>
      </c>
      <c r="V826" t="s">
        <v>551</v>
      </c>
      <c r="W826" t="s">
        <v>551</v>
      </c>
      <c r="X826" t="s">
        <v>551</v>
      </c>
      <c r="Y826" t="s">
        <v>551</v>
      </c>
      <c r="Z826" t="s">
        <v>551</v>
      </c>
      <c r="AA826" t="s">
        <v>551</v>
      </c>
      <c r="AB826" t="s">
        <v>551</v>
      </c>
      <c r="AC826" t="s">
        <v>573</v>
      </c>
      <c r="AD826" t="s">
        <v>572</v>
      </c>
      <c r="AE826">
        <v>25</v>
      </c>
      <c r="AF826">
        <v>25</v>
      </c>
      <c r="AH826" t="s">
        <v>493</v>
      </c>
      <c r="AJ826" t="s">
        <v>85</v>
      </c>
      <c r="AK826" t="s">
        <v>191</v>
      </c>
      <c r="AM826">
        <v>94</v>
      </c>
      <c r="AN826">
        <v>1888</v>
      </c>
    </row>
    <row r="827" spans="1:40" x14ac:dyDescent="0.25">
      <c r="A827" t="s">
        <v>551</v>
      </c>
      <c r="B827" t="s">
        <v>551</v>
      </c>
      <c r="C827" t="s">
        <v>551</v>
      </c>
      <c r="D827" t="s">
        <v>551</v>
      </c>
      <c r="E827" t="s">
        <v>551</v>
      </c>
      <c r="F827" t="s">
        <v>551</v>
      </c>
      <c r="G827" t="s">
        <v>551</v>
      </c>
      <c r="H827" t="s">
        <v>551</v>
      </c>
      <c r="I827" t="s">
        <v>551</v>
      </c>
      <c r="J827" t="s">
        <v>551</v>
      </c>
      <c r="K827" t="s">
        <v>551</v>
      </c>
      <c r="L827" t="s">
        <v>551</v>
      </c>
      <c r="M827" t="s">
        <v>551</v>
      </c>
      <c r="N827" t="s">
        <v>551</v>
      </c>
      <c r="O827" t="s">
        <v>551</v>
      </c>
      <c r="P827" t="s">
        <v>551</v>
      </c>
      <c r="Q827" t="s">
        <v>551</v>
      </c>
      <c r="R827" t="s">
        <v>551</v>
      </c>
      <c r="S827" t="s">
        <v>551</v>
      </c>
      <c r="T827" t="s">
        <v>551</v>
      </c>
      <c r="U827" t="s">
        <v>551</v>
      </c>
      <c r="V827" t="s">
        <v>551</v>
      </c>
      <c r="W827" t="s">
        <v>551</v>
      </c>
      <c r="X827" t="s">
        <v>551</v>
      </c>
      <c r="Y827" t="s">
        <v>551</v>
      </c>
      <c r="Z827" t="s">
        <v>551</v>
      </c>
      <c r="AA827" t="s">
        <v>551</v>
      </c>
      <c r="AB827" t="s">
        <v>551</v>
      </c>
      <c r="AC827" t="s">
        <v>576</v>
      </c>
      <c r="AD827" t="s">
        <v>575</v>
      </c>
      <c r="AE827">
        <v>25</v>
      </c>
      <c r="AF827">
        <v>1</v>
      </c>
      <c r="AH827" t="s">
        <v>495</v>
      </c>
      <c r="AJ827" t="s">
        <v>88</v>
      </c>
      <c r="AK827" t="s">
        <v>203</v>
      </c>
      <c r="AM827">
        <v>2848</v>
      </c>
      <c r="AN827">
        <v>2235</v>
      </c>
    </row>
    <row r="828" spans="1:40" x14ac:dyDescent="0.25">
      <c r="A828" t="s">
        <v>551</v>
      </c>
      <c r="B828" t="s">
        <v>551</v>
      </c>
      <c r="C828" t="s">
        <v>551</v>
      </c>
      <c r="D828" t="s">
        <v>551</v>
      </c>
      <c r="E828" t="s">
        <v>551</v>
      </c>
      <c r="F828" t="s">
        <v>551</v>
      </c>
      <c r="G828" t="s">
        <v>551</v>
      </c>
      <c r="H828" t="s">
        <v>551</v>
      </c>
      <c r="I828" t="s">
        <v>551</v>
      </c>
      <c r="J828" t="s">
        <v>551</v>
      </c>
      <c r="K828" t="s">
        <v>551</v>
      </c>
      <c r="L828" t="s">
        <v>551</v>
      </c>
      <c r="M828" t="s">
        <v>551</v>
      </c>
      <c r="N828" t="s">
        <v>551</v>
      </c>
      <c r="O828" t="s">
        <v>551</v>
      </c>
      <c r="P828" t="s">
        <v>551</v>
      </c>
      <c r="Q828" t="s">
        <v>551</v>
      </c>
      <c r="R828" t="s">
        <v>551</v>
      </c>
      <c r="S828" t="s">
        <v>551</v>
      </c>
      <c r="T828" t="s">
        <v>551</v>
      </c>
      <c r="U828" t="s">
        <v>551</v>
      </c>
      <c r="V828" t="s">
        <v>551</v>
      </c>
      <c r="W828" t="s">
        <v>551</v>
      </c>
      <c r="X828" t="s">
        <v>551</v>
      </c>
      <c r="Y828" t="s">
        <v>551</v>
      </c>
      <c r="Z828" t="s">
        <v>551</v>
      </c>
      <c r="AA828" t="s">
        <v>551</v>
      </c>
      <c r="AB828" t="s">
        <v>551</v>
      </c>
      <c r="AC828" t="s">
        <v>576</v>
      </c>
      <c r="AD828" t="s">
        <v>575</v>
      </c>
      <c r="AE828">
        <v>25</v>
      </c>
      <c r="AF828">
        <v>2</v>
      </c>
      <c r="AG828">
        <v>3</v>
      </c>
      <c r="AH828" t="s">
        <v>491</v>
      </c>
      <c r="AJ828" t="s">
        <v>82</v>
      </c>
      <c r="AK828" t="s">
        <v>194</v>
      </c>
      <c r="AM828">
        <v>1490</v>
      </c>
      <c r="AN828">
        <v>1457</v>
      </c>
    </row>
    <row r="829" spans="1:40" x14ac:dyDescent="0.25">
      <c r="A829" t="s">
        <v>551</v>
      </c>
      <c r="B829" t="s">
        <v>551</v>
      </c>
      <c r="C829" t="s">
        <v>551</v>
      </c>
      <c r="D829" t="s">
        <v>551</v>
      </c>
      <c r="E829" t="s">
        <v>551</v>
      </c>
      <c r="F829" t="s">
        <v>551</v>
      </c>
      <c r="G829" t="s">
        <v>551</v>
      </c>
      <c r="H829" t="s">
        <v>551</v>
      </c>
      <c r="I829" t="s">
        <v>551</v>
      </c>
      <c r="J829" t="s">
        <v>551</v>
      </c>
      <c r="K829" t="s">
        <v>551</v>
      </c>
      <c r="L829" t="s">
        <v>551</v>
      </c>
      <c r="M829" t="s">
        <v>551</v>
      </c>
      <c r="N829" t="s">
        <v>551</v>
      </c>
      <c r="O829" t="s">
        <v>551</v>
      </c>
      <c r="P829" t="s">
        <v>551</v>
      </c>
      <c r="Q829" t="s">
        <v>551</v>
      </c>
      <c r="R829" t="s">
        <v>551</v>
      </c>
      <c r="S829" t="s">
        <v>551</v>
      </c>
      <c r="T829" t="s">
        <v>551</v>
      </c>
      <c r="U829" t="s">
        <v>551</v>
      </c>
      <c r="V829" t="s">
        <v>551</v>
      </c>
      <c r="W829" t="s">
        <v>551</v>
      </c>
      <c r="X829" t="s">
        <v>551</v>
      </c>
      <c r="Y829" t="s">
        <v>551</v>
      </c>
      <c r="Z829" t="s">
        <v>551</v>
      </c>
      <c r="AA829" t="s">
        <v>551</v>
      </c>
      <c r="AB829" t="s">
        <v>551</v>
      </c>
      <c r="AC829" t="s">
        <v>576</v>
      </c>
      <c r="AD829" t="s">
        <v>575</v>
      </c>
      <c r="AE829">
        <v>25</v>
      </c>
      <c r="AF829">
        <v>3</v>
      </c>
      <c r="AH829" t="s">
        <v>494</v>
      </c>
      <c r="AJ829" t="s">
        <v>86</v>
      </c>
      <c r="AK829" t="s">
        <v>201</v>
      </c>
      <c r="AM829">
        <v>2345</v>
      </c>
      <c r="AN829">
        <v>1430</v>
      </c>
    </row>
    <row r="830" spans="1:40" x14ac:dyDescent="0.25">
      <c r="A830" t="s">
        <v>551</v>
      </c>
      <c r="B830" t="s">
        <v>551</v>
      </c>
      <c r="C830" t="s">
        <v>551</v>
      </c>
      <c r="D830" t="s">
        <v>551</v>
      </c>
      <c r="E830" t="s">
        <v>551</v>
      </c>
      <c r="F830" t="s">
        <v>551</v>
      </c>
      <c r="G830" t="s">
        <v>551</v>
      </c>
      <c r="H830" t="s">
        <v>551</v>
      </c>
      <c r="I830" t="s">
        <v>551</v>
      </c>
      <c r="J830" t="s">
        <v>551</v>
      </c>
      <c r="K830" t="s">
        <v>551</v>
      </c>
      <c r="L830" t="s">
        <v>551</v>
      </c>
      <c r="M830" t="s">
        <v>551</v>
      </c>
      <c r="N830" t="s">
        <v>551</v>
      </c>
      <c r="O830" t="s">
        <v>551</v>
      </c>
      <c r="P830" t="s">
        <v>551</v>
      </c>
      <c r="Q830" t="s">
        <v>551</v>
      </c>
      <c r="R830" t="s">
        <v>551</v>
      </c>
      <c r="S830" t="s">
        <v>551</v>
      </c>
      <c r="T830" t="s">
        <v>551</v>
      </c>
      <c r="U830" t="s">
        <v>551</v>
      </c>
      <c r="V830" t="s">
        <v>551</v>
      </c>
      <c r="W830" t="s">
        <v>551</v>
      </c>
      <c r="X830" t="s">
        <v>551</v>
      </c>
      <c r="Y830" t="s">
        <v>551</v>
      </c>
      <c r="Z830" t="s">
        <v>551</v>
      </c>
      <c r="AA830" t="s">
        <v>551</v>
      </c>
      <c r="AB830" t="s">
        <v>551</v>
      </c>
      <c r="AC830" t="s">
        <v>576</v>
      </c>
      <c r="AD830" t="s">
        <v>575</v>
      </c>
      <c r="AE830">
        <v>25</v>
      </c>
      <c r="AF830">
        <v>4</v>
      </c>
      <c r="AH830" t="s">
        <v>499</v>
      </c>
      <c r="AJ830" t="s">
        <v>92</v>
      </c>
      <c r="AK830" t="s">
        <v>201</v>
      </c>
      <c r="AM830">
        <v>3813</v>
      </c>
      <c r="AN830">
        <v>673</v>
      </c>
    </row>
    <row r="831" spans="1:40" x14ac:dyDescent="0.25">
      <c r="A831" t="s">
        <v>551</v>
      </c>
      <c r="B831" t="s">
        <v>551</v>
      </c>
      <c r="C831" t="s">
        <v>551</v>
      </c>
      <c r="D831" t="s">
        <v>551</v>
      </c>
      <c r="E831" t="s">
        <v>551</v>
      </c>
      <c r="F831" t="s">
        <v>551</v>
      </c>
      <c r="G831" t="s">
        <v>551</v>
      </c>
      <c r="H831" t="s">
        <v>551</v>
      </c>
      <c r="I831" t="s">
        <v>551</v>
      </c>
      <c r="J831" t="s">
        <v>551</v>
      </c>
      <c r="K831" t="s">
        <v>551</v>
      </c>
      <c r="L831" t="s">
        <v>551</v>
      </c>
      <c r="M831" t="s">
        <v>551</v>
      </c>
      <c r="N831" t="s">
        <v>551</v>
      </c>
      <c r="O831" t="s">
        <v>551</v>
      </c>
      <c r="P831" t="s">
        <v>551</v>
      </c>
      <c r="Q831" t="s">
        <v>551</v>
      </c>
      <c r="R831" t="s">
        <v>551</v>
      </c>
      <c r="S831" t="s">
        <v>551</v>
      </c>
      <c r="T831" t="s">
        <v>551</v>
      </c>
      <c r="U831" t="s">
        <v>551</v>
      </c>
      <c r="V831" t="s">
        <v>551</v>
      </c>
      <c r="W831" t="s">
        <v>551</v>
      </c>
      <c r="X831" t="s">
        <v>551</v>
      </c>
      <c r="Y831" t="s">
        <v>551</v>
      </c>
      <c r="Z831" t="s">
        <v>551</v>
      </c>
      <c r="AA831" t="s">
        <v>551</v>
      </c>
      <c r="AB831" t="s">
        <v>551</v>
      </c>
      <c r="AC831" t="s">
        <v>576</v>
      </c>
      <c r="AD831" t="s">
        <v>575</v>
      </c>
      <c r="AE831">
        <v>25</v>
      </c>
      <c r="AF831">
        <v>5</v>
      </c>
      <c r="AG831">
        <v>3</v>
      </c>
      <c r="AH831" t="s">
        <v>491</v>
      </c>
      <c r="AJ831" t="s">
        <v>82</v>
      </c>
      <c r="AK831" t="s">
        <v>194</v>
      </c>
      <c r="AM831">
        <v>3921</v>
      </c>
      <c r="AN831">
        <v>1000</v>
      </c>
    </row>
    <row r="832" spans="1:40" x14ac:dyDescent="0.25">
      <c r="A832" t="s">
        <v>551</v>
      </c>
      <c r="B832" t="s">
        <v>551</v>
      </c>
      <c r="C832" t="s">
        <v>551</v>
      </c>
      <c r="D832" t="s">
        <v>551</v>
      </c>
      <c r="E832" t="s">
        <v>551</v>
      </c>
      <c r="F832" t="s">
        <v>551</v>
      </c>
      <c r="G832" t="s">
        <v>551</v>
      </c>
      <c r="H832" t="s">
        <v>551</v>
      </c>
      <c r="I832" t="s">
        <v>551</v>
      </c>
      <c r="J832" t="s">
        <v>551</v>
      </c>
      <c r="K832" t="s">
        <v>551</v>
      </c>
      <c r="L832" t="s">
        <v>551</v>
      </c>
      <c r="M832" t="s">
        <v>551</v>
      </c>
      <c r="N832" t="s">
        <v>551</v>
      </c>
      <c r="O832" t="s">
        <v>551</v>
      </c>
      <c r="P832" t="s">
        <v>551</v>
      </c>
      <c r="Q832" t="s">
        <v>551</v>
      </c>
      <c r="R832" t="s">
        <v>551</v>
      </c>
      <c r="S832" t="s">
        <v>551</v>
      </c>
      <c r="T832" t="s">
        <v>551</v>
      </c>
      <c r="U832" t="s">
        <v>551</v>
      </c>
      <c r="V832" t="s">
        <v>551</v>
      </c>
      <c r="W832" t="s">
        <v>551</v>
      </c>
      <c r="X832" t="s">
        <v>551</v>
      </c>
      <c r="Y832" t="s">
        <v>551</v>
      </c>
      <c r="Z832" t="s">
        <v>551</v>
      </c>
      <c r="AA832" t="s">
        <v>551</v>
      </c>
      <c r="AB832" t="s">
        <v>551</v>
      </c>
      <c r="AC832" t="s">
        <v>576</v>
      </c>
      <c r="AD832" t="s">
        <v>575</v>
      </c>
      <c r="AE832">
        <v>25</v>
      </c>
      <c r="AF832">
        <v>6</v>
      </c>
      <c r="AG832">
        <v>3</v>
      </c>
      <c r="AH832" t="s">
        <v>492</v>
      </c>
      <c r="AJ832" t="s">
        <v>84</v>
      </c>
      <c r="AK832" t="s">
        <v>194</v>
      </c>
      <c r="AM832">
        <v>2676</v>
      </c>
      <c r="AN832">
        <v>930</v>
      </c>
    </row>
    <row r="833" spans="1:40" x14ac:dyDescent="0.25">
      <c r="A833" t="s">
        <v>551</v>
      </c>
      <c r="B833" t="s">
        <v>551</v>
      </c>
      <c r="C833" t="s">
        <v>551</v>
      </c>
      <c r="D833" t="s">
        <v>551</v>
      </c>
      <c r="E833" t="s">
        <v>551</v>
      </c>
      <c r="F833" t="s">
        <v>551</v>
      </c>
      <c r="G833" t="s">
        <v>551</v>
      </c>
      <c r="H833" t="s">
        <v>551</v>
      </c>
      <c r="I833" t="s">
        <v>551</v>
      </c>
      <c r="J833" t="s">
        <v>551</v>
      </c>
      <c r="K833" t="s">
        <v>551</v>
      </c>
      <c r="L833" t="s">
        <v>551</v>
      </c>
      <c r="M833" t="s">
        <v>551</v>
      </c>
      <c r="N833" t="s">
        <v>551</v>
      </c>
      <c r="O833" t="s">
        <v>551</v>
      </c>
      <c r="P833" t="s">
        <v>551</v>
      </c>
      <c r="Q833" t="s">
        <v>551</v>
      </c>
      <c r="R833" t="s">
        <v>551</v>
      </c>
      <c r="S833" t="s">
        <v>551</v>
      </c>
      <c r="T833" t="s">
        <v>551</v>
      </c>
      <c r="U833" t="s">
        <v>551</v>
      </c>
      <c r="V833" t="s">
        <v>551</v>
      </c>
      <c r="W833" t="s">
        <v>551</v>
      </c>
      <c r="X833" t="s">
        <v>551</v>
      </c>
      <c r="Y833" t="s">
        <v>551</v>
      </c>
      <c r="Z833" t="s">
        <v>551</v>
      </c>
      <c r="AA833" t="s">
        <v>551</v>
      </c>
      <c r="AB833" t="s">
        <v>551</v>
      </c>
      <c r="AC833" t="s">
        <v>576</v>
      </c>
      <c r="AD833" t="s">
        <v>575</v>
      </c>
      <c r="AE833">
        <v>25</v>
      </c>
      <c r="AF833">
        <v>7</v>
      </c>
      <c r="AG833">
        <v>1</v>
      </c>
      <c r="AH833" t="s">
        <v>554</v>
      </c>
      <c r="AJ833" t="s">
        <v>127</v>
      </c>
      <c r="AK833" t="s">
        <v>189</v>
      </c>
      <c r="AM833">
        <v>2609</v>
      </c>
      <c r="AN833">
        <v>2536</v>
      </c>
    </row>
    <row r="834" spans="1:40" x14ac:dyDescent="0.25">
      <c r="A834" t="s">
        <v>551</v>
      </c>
      <c r="B834" t="s">
        <v>551</v>
      </c>
      <c r="C834" t="s">
        <v>551</v>
      </c>
      <c r="D834" t="s">
        <v>551</v>
      </c>
      <c r="E834" t="s">
        <v>551</v>
      </c>
      <c r="F834" t="s">
        <v>551</v>
      </c>
      <c r="G834" t="s">
        <v>551</v>
      </c>
      <c r="H834" t="s">
        <v>551</v>
      </c>
      <c r="I834" t="s">
        <v>551</v>
      </c>
      <c r="J834" t="s">
        <v>551</v>
      </c>
      <c r="K834" t="s">
        <v>551</v>
      </c>
      <c r="L834" t="s">
        <v>551</v>
      </c>
      <c r="M834" t="s">
        <v>551</v>
      </c>
      <c r="N834" t="s">
        <v>551</v>
      </c>
      <c r="O834" t="s">
        <v>551</v>
      </c>
      <c r="P834" t="s">
        <v>551</v>
      </c>
      <c r="Q834" t="s">
        <v>551</v>
      </c>
      <c r="R834" t="s">
        <v>551</v>
      </c>
      <c r="S834" t="s">
        <v>551</v>
      </c>
      <c r="T834" t="s">
        <v>551</v>
      </c>
      <c r="U834" t="s">
        <v>551</v>
      </c>
      <c r="V834" t="s">
        <v>551</v>
      </c>
      <c r="W834" t="s">
        <v>551</v>
      </c>
      <c r="X834" t="s">
        <v>551</v>
      </c>
      <c r="Y834" t="s">
        <v>551</v>
      </c>
      <c r="Z834" t="s">
        <v>551</v>
      </c>
      <c r="AA834" t="s">
        <v>551</v>
      </c>
      <c r="AB834" t="s">
        <v>551</v>
      </c>
      <c r="AC834" t="s">
        <v>576</v>
      </c>
      <c r="AD834" t="s">
        <v>575</v>
      </c>
      <c r="AE834">
        <v>25</v>
      </c>
      <c r="AF834">
        <v>8</v>
      </c>
      <c r="AH834" t="s">
        <v>494</v>
      </c>
      <c r="AJ834" t="s">
        <v>86</v>
      </c>
      <c r="AK834" t="s">
        <v>201</v>
      </c>
      <c r="AM834">
        <v>542</v>
      </c>
      <c r="AN834">
        <v>1677</v>
      </c>
    </row>
    <row r="835" spans="1:40" x14ac:dyDescent="0.25">
      <c r="A835" t="s">
        <v>551</v>
      </c>
      <c r="B835" t="s">
        <v>551</v>
      </c>
      <c r="C835" t="s">
        <v>551</v>
      </c>
      <c r="D835" t="s">
        <v>551</v>
      </c>
      <c r="E835" t="s">
        <v>551</v>
      </c>
      <c r="F835" t="s">
        <v>551</v>
      </c>
      <c r="G835" t="s">
        <v>551</v>
      </c>
      <c r="H835" t="s">
        <v>551</v>
      </c>
      <c r="I835" t="s">
        <v>551</v>
      </c>
      <c r="J835" t="s">
        <v>551</v>
      </c>
      <c r="K835" t="s">
        <v>551</v>
      </c>
      <c r="L835" t="s">
        <v>551</v>
      </c>
      <c r="M835" t="s">
        <v>551</v>
      </c>
      <c r="N835" t="s">
        <v>551</v>
      </c>
      <c r="O835" t="s">
        <v>551</v>
      </c>
      <c r="P835" t="s">
        <v>551</v>
      </c>
      <c r="Q835" t="s">
        <v>551</v>
      </c>
      <c r="R835" t="s">
        <v>551</v>
      </c>
      <c r="S835" t="s">
        <v>551</v>
      </c>
      <c r="T835" t="s">
        <v>551</v>
      </c>
      <c r="U835" t="s">
        <v>551</v>
      </c>
      <c r="V835" t="s">
        <v>551</v>
      </c>
      <c r="W835" t="s">
        <v>551</v>
      </c>
      <c r="X835" t="s">
        <v>551</v>
      </c>
      <c r="Y835" t="s">
        <v>551</v>
      </c>
      <c r="Z835" t="s">
        <v>551</v>
      </c>
      <c r="AA835" t="s">
        <v>551</v>
      </c>
      <c r="AB835" t="s">
        <v>551</v>
      </c>
      <c r="AC835" t="s">
        <v>576</v>
      </c>
      <c r="AD835" t="s">
        <v>575</v>
      </c>
      <c r="AE835">
        <v>25</v>
      </c>
      <c r="AF835">
        <v>9</v>
      </c>
      <c r="AH835" t="s">
        <v>494</v>
      </c>
      <c r="AJ835" t="s">
        <v>86</v>
      </c>
      <c r="AK835" t="s">
        <v>201</v>
      </c>
      <c r="AM835">
        <v>1927</v>
      </c>
      <c r="AN835">
        <v>2388</v>
      </c>
    </row>
    <row r="836" spans="1:40" x14ac:dyDescent="0.25">
      <c r="A836" t="s">
        <v>551</v>
      </c>
      <c r="B836" t="s">
        <v>551</v>
      </c>
      <c r="C836" t="s">
        <v>551</v>
      </c>
      <c r="D836" t="s">
        <v>551</v>
      </c>
      <c r="E836" t="s">
        <v>551</v>
      </c>
      <c r="F836" t="s">
        <v>551</v>
      </c>
      <c r="G836" t="s">
        <v>551</v>
      </c>
      <c r="H836" t="s">
        <v>551</v>
      </c>
      <c r="I836" t="s">
        <v>551</v>
      </c>
      <c r="J836" t="s">
        <v>551</v>
      </c>
      <c r="K836" t="s">
        <v>551</v>
      </c>
      <c r="L836" t="s">
        <v>551</v>
      </c>
      <c r="M836" t="s">
        <v>551</v>
      </c>
      <c r="N836" t="s">
        <v>551</v>
      </c>
      <c r="O836" t="s">
        <v>551</v>
      </c>
      <c r="P836" t="s">
        <v>551</v>
      </c>
      <c r="Q836" t="s">
        <v>551</v>
      </c>
      <c r="R836" t="s">
        <v>551</v>
      </c>
      <c r="S836" t="s">
        <v>551</v>
      </c>
      <c r="T836" t="s">
        <v>551</v>
      </c>
      <c r="U836" t="s">
        <v>551</v>
      </c>
      <c r="V836" t="s">
        <v>551</v>
      </c>
      <c r="W836" t="s">
        <v>551</v>
      </c>
      <c r="X836" t="s">
        <v>551</v>
      </c>
      <c r="Y836" t="s">
        <v>551</v>
      </c>
      <c r="Z836" t="s">
        <v>551</v>
      </c>
      <c r="AA836" t="s">
        <v>551</v>
      </c>
      <c r="AB836" t="s">
        <v>551</v>
      </c>
      <c r="AC836" t="s">
        <v>576</v>
      </c>
      <c r="AD836" t="s">
        <v>575</v>
      </c>
      <c r="AE836">
        <v>25</v>
      </c>
      <c r="AF836">
        <v>10</v>
      </c>
      <c r="AG836">
        <v>3</v>
      </c>
      <c r="AH836" t="s">
        <v>492</v>
      </c>
      <c r="AJ836" t="s">
        <v>84</v>
      </c>
      <c r="AK836" t="s">
        <v>194</v>
      </c>
      <c r="AM836">
        <v>1554</v>
      </c>
      <c r="AN836">
        <v>2524</v>
      </c>
    </row>
    <row r="837" spans="1:40" x14ac:dyDescent="0.25">
      <c r="A837" t="s">
        <v>551</v>
      </c>
      <c r="B837" t="s">
        <v>551</v>
      </c>
      <c r="C837" t="s">
        <v>551</v>
      </c>
      <c r="D837" t="s">
        <v>551</v>
      </c>
      <c r="E837" t="s">
        <v>551</v>
      </c>
      <c r="F837" t="s">
        <v>551</v>
      </c>
      <c r="G837" t="s">
        <v>551</v>
      </c>
      <c r="H837" t="s">
        <v>551</v>
      </c>
      <c r="I837" t="s">
        <v>551</v>
      </c>
      <c r="J837" t="s">
        <v>551</v>
      </c>
      <c r="K837" t="s">
        <v>551</v>
      </c>
      <c r="L837" t="s">
        <v>551</v>
      </c>
      <c r="M837" t="s">
        <v>551</v>
      </c>
      <c r="N837" t="s">
        <v>551</v>
      </c>
      <c r="O837" t="s">
        <v>551</v>
      </c>
      <c r="P837" t="s">
        <v>551</v>
      </c>
      <c r="Q837" t="s">
        <v>551</v>
      </c>
      <c r="R837" t="s">
        <v>551</v>
      </c>
      <c r="S837" t="s">
        <v>551</v>
      </c>
      <c r="T837" t="s">
        <v>551</v>
      </c>
      <c r="U837" t="s">
        <v>551</v>
      </c>
      <c r="V837" t="s">
        <v>551</v>
      </c>
      <c r="W837" t="s">
        <v>551</v>
      </c>
      <c r="X837" t="s">
        <v>551</v>
      </c>
      <c r="Y837" t="s">
        <v>551</v>
      </c>
      <c r="Z837" t="s">
        <v>551</v>
      </c>
      <c r="AA837" t="s">
        <v>551</v>
      </c>
      <c r="AB837" t="s">
        <v>551</v>
      </c>
      <c r="AC837" t="s">
        <v>576</v>
      </c>
      <c r="AD837" t="s">
        <v>575</v>
      </c>
      <c r="AE837">
        <v>25</v>
      </c>
      <c r="AF837">
        <v>11</v>
      </c>
      <c r="AH837" t="s">
        <v>494</v>
      </c>
      <c r="AJ837" t="s">
        <v>86</v>
      </c>
      <c r="AK837" t="s">
        <v>201</v>
      </c>
      <c r="AM837">
        <v>2009</v>
      </c>
      <c r="AN837">
        <v>1164</v>
      </c>
    </row>
    <row r="838" spans="1:40" x14ac:dyDescent="0.25">
      <c r="A838" t="s">
        <v>551</v>
      </c>
      <c r="B838" t="s">
        <v>551</v>
      </c>
      <c r="C838" t="s">
        <v>551</v>
      </c>
      <c r="D838" t="s">
        <v>551</v>
      </c>
      <c r="E838" t="s">
        <v>551</v>
      </c>
      <c r="F838" t="s">
        <v>551</v>
      </c>
      <c r="G838" t="s">
        <v>551</v>
      </c>
      <c r="H838" t="s">
        <v>551</v>
      </c>
      <c r="I838" t="s">
        <v>551</v>
      </c>
      <c r="J838" t="s">
        <v>551</v>
      </c>
      <c r="K838" t="s">
        <v>551</v>
      </c>
      <c r="L838" t="s">
        <v>551</v>
      </c>
      <c r="M838" t="s">
        <v>551</v>
      </c>
      <c r="N838" t="s">
        <v>551</v>
      </c>
      <c r="O838" t="s">
        <v>551</v>
      </c>
      <c r="P838" t="s">
        <v>551</v>
      </c>
      <c r="Q838" t="s">
        <v>551</v>
      </c>
      <c r="R838" t="s">
        <v>551</v>
      </c>
      <c r="S838" t="s">
        <v>551</v>
      </c>
      <c r="T838" t="s">
        <v>551</v>
      </c>
      <c r="U838" t="s">
        <v>551</v>
      </c>
      <c r="V838" t="s">
        <v>551</v>
      </c>
      <c r="W838" t="s">
        <v>551</v>
      </c>
      <c r="X838" t="s">
        <v>551</v>
      </c>
      <c r="Y838" t="s">
        <v>551</v>
      </c>
      <c r="Z838" t="s">
        <v>551</v>
      </c>
      <c r="AA838" t="s">
        <v>551</v>
      </c>
      <c r="AB838" t="s">
        <v>551</v>
      </c>
      <c r="AC838" t="s">
        <v>576</v>
      </c>
      <c r="AD838" t="s">
        <v>575</v>
      </c>
      <c r="AE838">
        <v>25</v>
      </c>
      <c r="AF838">
        <v>12</v>
      </c>
      <c r="AG838">
        <v>3</v>
      </c>
      <c r="AH838" t="s">
        <v>492</v>
      </c>
      <c r="AJ838" t="s">
        <v>84</v>
      </c>
      <c r="AK838" t="s">
        <v>194</v>
      </c>
      <c r="AM838">
        <v>1036</v>
      </c>
      <c r="AN838">
        <v>982</v>
      </c>
    </row>
    <row r="839" spans="1:40" x14ac:dyDescent="0.25">
      <c r="A839" t="s">
        <v>551</v>
      </c>
      <c r="B839" t="s">
        <v>551</v>
      </c>
      <c r="C839" t="s">
        <v>551</v>
      </c>
      <c r="D839" t="s">
        <v>551</v>
      </c>
      <c r="E839" t="s">
        <v>551</v>
      </c>
      <c r="F839" t="s">
        <v>551</v>
      </c>
      <c r="G839" t="s">
        <v>551</v>
      </c>
      <c r="H839" t="s">
        <v>551</v>
      </c>
      <c r="I839" t="s">
        <v>551</v>
      </c>
      <c r="J839" t="s">
        <v>551</v>
      </c>
      <c r="K839" t="s">
        <v>551</v>
      </c>
      <c r="L839" t="s">
        <v>551</v>
      </c>
      <c r="M839" t="s">
        <v>551</v>
      </c>
      <c r="N839" t="s">
        <v>551</v>
      </c>
      <c r="O839" t="s">
        <v>551</v>
      </c>
      <c r="P839" t="s">
        <v>551</v>
      </c>
      <c r="Q839" t="s">
        <v>551</v>
      </c>
      <c r="R839" t="s">
        <v>551</v>
      </c>
      <c r="S839" t="s">
        <v>551</v>
      </c>
      <c r="T839" t="s">
        <v>551</v>
      </c>
      <c r="U839" t="s">
        <v>551</v>
      </c>
      <c r="V839" t="s">
        <v>551</v>
      </c>
      <c r="W839" t="s">
        <v>551</v>
      </c>
      <c r="X839" t="s">
        <v>551</v>
      </c>
      <c r="Y839" t="s">
        <v>551</v>
      </c>
      <c r="Z839" t="s">
        <v>551</v>
      </c>
      <c r="AA839" t="s">
        <v>551</v>
      </c>
      <c r="AB839" t="s">
        <v>551</v>
      </c>
      <c r="AC839" t="s">
        <v>576</v>
      </c>
      <c r="AD839" t="s">
        <v>575</v>
      </c>
      <c r="AE839">
        <v>25</v>
      </c>
      <c r="AF839">
        <v>13</v>
      </c>
      <c r="AH839" t="s">
        <v>499</v>
      </c>
      <c r="AJ839" t="s">
        <v>92</v>
      </c>
      <c r="AK839" t="s">
        <v>201</v>
      </c>
      <c r="AM839">
        <v>185</v>
      </c>
      <c r="AN839">
        <v>1136</v>
      </c>
    </row>
    <row r="840" spans="1:40" x14ac:dyDescent="0.25">
      <c r="A840" t="s">
        <v>551</v>
      </c>
      <c r="B840" t="s">
        <v>551</v>
      </c>
      <c r="C840" t="s">
        <v>551</v>
      </c>
      <c r="D840" t="s">
        <v>551</v>
      </c>
      <c r="E840" t="s">
        <v>551</v>
      </c>
      <c r="F840" t="s">
        <v>551</v>
      </c>
      <c r="G840" t="s">
        <v>551</v>
      </c>
      <c r="H840" t="s">
        <v>551</v>
      </c>
      <c r="I840" t="s">
        <v>551</v>
      </c>
      <c r="J840" t="s">
        <v>551</v>
      </c>
      <c r="K840" t="s">
        <v>551</v>
      </c>
      <c r="L840" t="s">
        <v>551</v>
      </c>
      <c r="M840" t="s">
        <v>551</v>
      </c>
      <c r="N840" t="s">
        <v>551</v>
      </c>
      <c r="O840" t="s">
        <v>551</v>
      </c>
      <c r="P840" t="s">
        <v>551</v>
      </c>
      <c r="Q840" t="s">
        <v>551</v>
      </c>
      <c r="R840" t="s">
        <v>551</v>
      </c>
      <c r="S840" t="s">
        <v>551</v>
      </c>
      <c r="T840" t="s">
        <v>551</v>
      </c>
      <c r="U840" t="s">
        <v>551</v>
      </c>
      <c r="V840" t="s">
        <v>551</v>
      </c>
      <c r="W840" t="s">
        <v>551</v>
      </c>
      <c r="X840" t="s">
        <v>551</v>
      </c>
      <c r="Y840" t="s">
        <v>551</v>
      </c>
      <c r="Z840" t="s">
        <v>551</v>
      </c>
      <c r="AA840" t="s">
        <v>551</v>
      </c>
      <c r="AB840" t="s">
        <v>551</v>
      </c>
      <c r="AC840" t="s">
        <v>576</v>
      </c>
      <c r="AD840" t="s">
        <v>575</v>
      </c>
      <c r="AE840">
        <v>25</v>
      </c>
      <c r="AF840">
        <v>14</v>
      </c>
      <c r="AG840">
        <v>3</v>
      </c>
      <c r="AH840" t="s">
        <v>491</v>
      </c>
      <c r="AJ840" t="s">
        <v>82</v>
      </c>
      <c r="AK840" t="s">
        <v>194</v>
      </c>
      <c r="AM840">
        <v>1326</v>
      </c>
      <c r="AN840">
        <v>615</v>
      </c>
    </row>
    <row r="841" spans="1:40" x14ac:dyDescent="0.25">
      <c r="A841" t="s">
        <v>551</v>
      </c>
      <c r="B841" t="s">
        <v>551</v>
      </c>
      <c r="C841" t="s">
        <v>551</v>
      </c>
      <c r="D841" t="s">
        <v>551</v>
      </c>
      <c r="E841" t="s">
        <v>551</v>
      </c>
      <c r="F841" t="s">
        <v>551</v>
      </c>
      <c r="G841" t="s">
        <v>551</v>
      </c>
      <c r="H841" t="s">
        <v>551</v>
      </c>
      <c r="I841" t="s">
        <v>551</v>
      </c>
      <c r="J841" t="s">
        <v>551</v>
      </c>
      <c r="K841" t="s">
        <v>551</v>
      </c>
      <c r="L841" t="s">
        <v>551</v>
      </c>
      <c r="M841" t="s">
        <v>551</v>
      </c>
      <c r="N841" t="s">
        <v>551</v>
      </c>
      <c r="O841" t="s">
        <v>551</v>
      </c>
      <c r="P841" t="s">
        <v>551</v>
      </c>
      <c r="Q841" t="s">
        <v>551</v>
      </c>
      <c r="R841" t="s">
        <v>551</v>
      </c>
      <c r="S841" t="s">
        <v>551</v>
      </c>
      <c r="T841" t="s">
        <v>551</v>
      </c>
      <c r="U841" t="s">
        <v>551</v>
      </c>
      <c r="V841" t="s">
        <v>551</v>
      </c>
      <c r="W841" t="s">
        <v>551</v>
      </c>
      <c r="X841" t="s">
        <v>551</v>
      </c>
      <c r="Y841" t="s">
        <v>551</v>
      </c>
      <c r="Z841" t="s">
        <v>551</v>
      </c>
      <c r="AA841" t="s">
        <v>551</v>
      </c>
      <c r="AB841" t="s">
        <v>551</v>
      </c>
      <c r="AC841" t="s">
        <v>576</v>
      </c>
      <c r="AD841" t="s">
        <v>575</v>
      </c>
      <c r="AE841">
        <v>25</v>
      </c>
      <c r="AF841">
        <v>15</v>
      </c>
      <c r="AH841" t="s">
        <v>494</v>
      </c>
      <c r="AJ841" t="s">
        <v>86</v>
      </c>
      <c r="AK841" t="s">
        <v>201</v>
      </c>
      <c r="AM841">
        <v>2593</v>
      </c>
      <c r="AN841">
        <v>389</v>
      </c>
    </row>
    <row r="842" spans="1:40" x14ac:dyDescent="0.25">
      <c r="A842" t="s">
        <v>551</v>
      </c>
      <c r="B842" t="s">
        <v>551</v>
      </c>
      <c r="C842" t="s">
        <v>551</v>
      </c>
      <c r="D842" t="s">
        <v>551</v>
      </c>
      <c r="E842" t="s">
        <v>551</v>
      </c>
      <c r="F842" t="s">
        <v>551</v>
      </c>
      <c r="G842" t="s">
        <v>551</v>
      </c>
      <c r="H842" t="s">
        <v>551</v>
      </c>
      <c r="I842" t="s">
        <v>551</v>
      </c>
      <c r="J842" t="s">
        <v>551</v>
      </c>
      <c r="K842" t="s">
        <v>551</v>
      </c>
      <c r="L842" t="s">
        <v>551</v>
      </c>
      <c r="M842" t="s">
        <v>551</v>
      </c>
      <c r="N842" t="s">
        <v>551</v>
      </c>
      <c r="O842" t="s">
        <v>551</v>
      </c>
      <c r="P842" t="s">
        <v>551</v>
      </c>
      <c r="Q842" t="s">
        <v>551</v>
      </c>
      <c r="R842" t="s">
        <v>551</v>
      </c>
      <c r="S842" t="s">
        <v>551</v>
      </c>
      <c r="T842" t="s">
        <v>551</v>
      </c>
      <c r="U842" t="s">
        <v>551</v>
      </c>
      <c r="V842" t="s">
        <v>551</v>
      </c>
      <c r="W842" t="s">
        <v>551</v>
      </c>
      <c r="X842" t="s">
        <v>551</v>
      </c>
      <c r="Y842" t="s">
        <v>551</v>
      </c>
      <c r="Z842" t="s">
        <v>551</v>
      </c>
      <c r="AA842" t="s">
        <v>551</v>
      </c>
      <c r="AB842" t="s">
        <v>551</v>
      </c>
      <c r="AC842" t="s">
        <v>576</v>
      </c>
      <c r="AD842" t="s">
        <v>575</v>
      </c>
      <c r="AE842">
        <v>25</v>
      </c>
      <c r="AF842">
        <v>16</v>
      </c>
      <c r="AG842">
        <v>3</v>
      </c>
      <c r="AH842" t="s">
        <v>492</v>
      </c>
      <c r="AJ842" t="s">
        <v>84</v>
      </c>
      <c r="AK842" t="s">
        <v>194</v>
      </c>
      <c r="AM842">
        <v>723</v>
      </c>
      <c r="AN842">
        <v>2953</v>
      </c>
    </row>
    <row r="843" spans="1:40" x14ac:dyDescent="0.25">
      <c r="A843" t="s">
        <v>551</v>
      </c>
      <c r="B843" t="s">
        <v>551</v>
      </c>
      <c r="C843" t="s">
        <v>551</v>
      </c>
      <c r="D843" t="s">
        <v>551</v>
      </c>
      <c r="E843" t="s">
        <v>551</v>
      </c>
      <c r="F843" t="s">
        <v>551</v>
      </c>
      <c r="G843" t="s">
        <v>551</v>
      </c>
      <c r="H843" t="s">
        <v>551</v>
      </c>
      <c r="I843" t="s">
        <v>551</v>
      </c>
      <c r="J843" t="s">
        <v>551</v>
      </c>
      <c r="K843" t="s">
        <v>551</v>
      </c>
      <c r="L843" t="s">
        <v>551</v>
      </c>
      <c r="M843" t="s">
        <v>551</v>
      </c>
      <c r="N843" t="s">
        <v>551</v>
      </c>
      <c r="O843" t="s">
        <v>551</v>
      </c>
      <c r="P843" t="s">
        <v>551</v>
      </c>
      <c r="Q843" t="s">
        <v>551</v>
      </c>
      <c r="R843" t="s">
        <v>551</v>
      </c>
      <c r="S843" t="s">
        <v>551</v>
      </c>
      <c r="T843" t="s">
        <v>551</v>
      </c>
      <c r="U843" t="s">
        <v>551</v>
      </c>
      <c r="V843" t="s">
        <v>551</v>
      </c>
      <c r="W843" t="s">
        <v>551</v>
      </c>
      <c r="X843" t="s">
        <v>551</v>
      </c>
      <c r="Y843" t="s">
        <v>551</v>
      </c>
      <c r="Z843" t="s">
        <v>551</v>
      </c>
      <c r="AA843" t="s">
        <v>551</v>
      </c>
      <c r="AB843" t="s">
        <v>551</v>
      </c>
      <c r="AC843" t="s">
        <v>576</v>
      </c>
      <c r="AD843" t="s">
        <v>575</v>
      </c>
      <c r="AE843">
        <v>25</v>
      </c>
      <c r="AF843">
        <v>17</v>
      </c>
      <c r="AG843">
        <v>3</v>
      </c>
      <c r="AH843" t="s">
        <v>491</v>
      </c>
      <c r="AJ843" t="s">
        <v>82</v>
      </c>
      <c r="AK843" t="s">
        <v>194</v>
      </c>
      <c r="AM843">
        <v>74</v>
      </c>
      <c r="AN843">
        <v>35</v>
      </c>
    </row>
    <row r="844" spans="1:40" x14ac:dyDescent="0.25">
      <c r="A844" t="s">
        <v>551</v>
      </c>
      <c r="B844" t="s">
        <v>551</v>
      </c>
      <c r="C844" t="s">
        <v>551</v>
      </c>
      <c r="D844" t="s">
        <v>551</v>
      </c>
      <c r="E844" t="s">
        <v>551</v>
      </c>
      <c r="F844" t="s">
        <v>551</v>
      </c>
      <c r="G844" t="s">
        <v>551</v>
      </c>
      <c r="H844" t="s">
        <v>551</v>
      </c>
      <c r="I844" t="s">
        <v>551</v>
      </c>
      <c r="J844" t="s">
        <v>551</v>
      </c>
      <c r="K844" t="s">
        <v>551</v>
      </c>
      <c r="L844" t="s">
        <v>551</v>
      </c>
      <c r="M844" t="s">
        <v>551</v>
      </c>
      <c r="N844" t="s">
        <v>551</v>
      </c>
      <c r="O844" t="s">
        <v>551</v>
      </c>
      <c r="P844" t="s">
        <v>551</v>
      </c>
      <c r="Q844" t="s">
        <v>551</v>
      </c>
      <c r="R844" t="s">
        <v>551</v>
      </c>
      <c r="S844" t="s">
        <v>551</v>
      </c>
      <c r="T844" t="s">
        <v>551</v>
      </c>
      <c r="U844" t="s">
        <v>551</v>
      </c>
      <c r="V844" t="s">
        <v>551</v>
      </c>
      <c r="W844" t="s">
        <v>551</v>
      </c>
      <c r="X844" t="s">
        <v>551</v>
      </c>
      <c r="Y844" t="s">
        <v>551</v>
      </c>
      <c r="Z844" t="s">
        <v>551</v>
      </c>
      <c r="AA844" t="s">
        <v>551</v>
      </c>
      <c r="AB844" t="s">
        <v>551</v>
      </c>
      <c r="AC844" t="s">
        <v>576</v>
      </c>
      <c r="AD844" t="s">
        <v>575</v>
      </c>
      <c r="AE844">
        <v>25</v>
      </c>
      <c r="AF844">
        <v>18</v>
      </c>
      <c r="AG844">
        <v>3</v>
      </c>
      <c r="AH844" t="s">
        <v>491</v>
      </c>
      <c r="AJ844" t="s">
        <v>82</v>
      </c>
      <c r="AK844" t="s">
        <v>194</v>
      </c>
      <c r="AM844">
        <v>1293</v>
      </c>
      <c r="AN844">
        <v>139</v>
      </c>
    </row>
    <row r="845" spans="1:40" x14ac:dyDescent="0.25">
      <c r="A845" t="s">
        <v>551</v>
      </c>
      <c r="B845" t="s">
        <v>551</v>
      </c>
      <c r="C845" t="s">
        <v>551</v>
      </c>
      <c r="D845" t="s">
        <v>551</v>
      </c>
      <c r="E845" t="s">
        <v>551</v>
      </c>
      <c r="F845" t="s">
        <v>551</v>
      </c>
      <c r="G845" t="s">
        <v>551</v>
      </c>
      <c r="H845" t="s">
        <v>551</v>
      </c>
      <c r="I845" t="s">
        <v>551</v>
      </c>
      <c r="J845" t="s">
        <v>551</v>
      </c>
      <c r="K845" t="s">
        <v>551</v>
      </c>
      <c r="L845" t="s">
        <v>551</v>
      </c>
      <c r="M845" t="s">
        <v>551</v>
      </c>
      <c r="N845" t="s">
        <v>551</v>
      </c>
      <c r="O845" t="s">
        <v>551</v>
      </c>
      <c r="P845" t="s">
        <v>551</v>
      </c>
      <c r="Q845" t="s">
        <v>551</v>
      </c>
      <c r="R845" t="s">
        <v>551</v>
      </c>
      <c r="S845" t="s">
        <v>551</v>
      </c>
      <c r="T845" t="s">
        <v>551</v>
      </c>
      <c r="U845" t="s">
        <v>551</v>
      </c>
      <c r="V845" t="s">
        <v>551</v>
      </c>
      <c r="W845" t="s">
        <v>551</v>
      </c>
      <c r="X845" t="s">
        <v>551</v>
      </c>
      <c r="Y845" t="s">
        <v>551</v>
      </c>
      <c r="Z845" t="s">
        <v>551</v>
      </c>
      <c r="AA845" t="s">
        <v>551</v>
      </c>
      <c r="AB845" t="s">
        <v>551</v>
      </c>
      <c r="AC845" t="s">
        <v>576</v>
      </c>
      <c r="AD845" t="s">
        <v>575</v>
      </c>
      <c r="AE845">
        <v>25</v>
      </c>
      <c r="AF845">
        <v>19</v>
      </c>
      <c r="AG845">
        <v>3</v>
      </c>
      <c r="AH845" t="s">
        <v>491</v>
      </c>
      <c r="AJ845" t="s">
        <v>82</v>
      </c>
      <c r="AK845" t="s">
        <v>194</v>
      </c>
      <c r="AM845">
        <v>3523</v>
      </c>
      <c r="AN845">
        <v>177</v>
      </c>
    </row>
    <row r="846" spans="1:40" x14ac:dyDescent="0.25">
      <c r="A846" t="s">
        <v>551</v>
      </c>
      <c r="B846" t="s">
        <v>551</v>
      </c>
      <c r="C846" t="s">
        <v>551</v>
      </c>
      <c r="D846" t="s">
        <v>551</v>
      </c>
      <c r="E846" t="s">
        <v>551</v>
      </c>
      <c r="F846" t="s">
        <v>551</v>
      </c>
      <c r="G846" t="s">
        <v>551</v>
      </c>
      <c r="H846" t="s">
        <v>551</v>
      </c>
      <c r="I846" t="s">
        <v>551</v>
      </c>
      <c r="J846" t="s">
        <v>551</v>
      </c>
      <c r="K846" t="s">
        <v>551</v>
      </c>
      <c r="L846" t="s">
        <v>551</v>
      </c>
      <c r="M846" t="s">
        <v>551</v>
      </c>
      <c r="N846" t="s">
        <v>551</v>
      </c>
      <c r="O846" t="s">
        <v>551</v>
      </c>
      <c r="P846" t="s">
        <v>551</v>
      </c>
      <c r="Q846" t="s">
        <v>551</v>
      </c>
      <c r="R846" t="s">
        <v>551</v>
      </c>
      <c r="S846" t="s">
        <v>551</v>
      </c>
      <c r="T846" t="s">
        <v>551</v>
      </c>
      <c r="U846" t="s">
        <v>551</v>
      </c>
      <c r="V846" t="s">
        <v>551</v>
      </c>
      <c r="W846" t="s">
        <v>551</v>
      </c>
      <c r="X846" t="s">
        <v>551</v>
      </c>
      <c r="Y846" t="s">
        <v>551</v>
      </c>
      <c r="Z846" t="s">
        <v>551</v>
      </c>
      <c r="AA846" t="s">
        <v>551</v>
      </c>
      <c r="AB846" t="s">
        <v>551</v>
      </c>
      <c r="AC846" t="s">
        <v>576</v>
      </c>
      <c r="AD846" t="s">
        <v>575</v>
      </c>
      <c r="AE846">
        <v>25</v>
      </c>
      <c r="AF846">
        <v>20</v>
      </c>
      <c r="AG846">
        <v>3</v>
      </c>
      <c r="AH846" t="s">
        <v>492</v>
      </c>
      <c r="AJ846" t="s">
        <v>84</v>
      </c>
      <c r="AK846" t="s">
        <v>194</v>
      </c>
      <c r="AM846">
        <v>747</v>
      </c>
      <c r="AN846">
        <v>2808</v>
      </c>
    </row>
    <row r="847" spans="1:40" x14ac:dyDescent="0.25">
      <c r="A847" t="s">
        <v>551</v>
      </c>
      <c r="B847" t="s">
        <v>551</v>
      </c>
      <c r="C847" t="s">
        <v>551</v>
      </c>
      <c r="D847" t="s">
        <v>551</v>
      </c>
      <c r="E847" t="s">
        <v>551</v>
      </c>
      <c r="F847" t="s">
        <v>551</v>
      </c>
      <c r="G847" t="s">
        <v>551</v>
      </c>
      <c r="H847" t="s">
        <v>551</v>
      </c>
      <c r="I847" t="s">
        <v>551</v>
      </c>
      <c r="J847" t="s">
        <v>551</v>
      </c>
      <c r="K847" t="s">
        <v>551</v>
      </c>
      <c r="L847" t="s">
        <v>551</v>
      </c>
      <c r="M847" t="s">
        <v>551</v>
      </c>
      <c r="N847" t="s">
        <v>551</v>
      </c>
      <c r="O847" t="s">
        <v>551</v>
      </c>
      <c r="P847" t="s">
        <v>551</v>
      </c>
      <c r="Q847" t="s">
        <v>551</v>
      </c>
      <c r="R847" t="s">
        <v>551</v>
      </c>
      <c r="S847" t="s">
        <v>551</v>
      </c>
      <c r="T847" t="s">
        <v>551</v>
      </c>
      <c r="U847" t="s">
        <v>551</v>
      </c>
      <c r="V847" t="s">
        <v>551</v>
      </c>
      <c r="W847" t="s">
        <v>551</v>
      </c>
      <c r="X847" t="s">
        <v>551</v>
      </c>
      <c r="Y847" t="s">
        <v>551</v>
      </c>
      <c r="Z847" t="s">
        <v>551</v>
      </c>
      <c r="AA847" t="s">
        <v>551</v>
      </c>
      <c r="AB847" t="s">
        <v>551</v>
      </c>
      <c r="AC847" t="s">
        <v>576</v>
      </c>
      <c r="AD847" t="s">
        <v>575</v>
      </c>
      <c r="AE847">
        <v>25</v>
      </c>
      <c r="AF847">
        <v>21</v>
      </c>
      <c r="AG847">
        <v>3</v>
      </c>
      <c r="AH847" t="s">
        <v>492</v>
      </c>
      <c r="AJ847" t="s">
        <v>84</v>
      </c>
      <c r="AK847" t="s">
        <v>194</v>
      </c>
      <c r="AM847">
        <v>143</v>
      </c>
      <c r="AN847">
        <v>1717</v>
      </c>
    </row>
    <row r="848" spans="1:40" x14ac:dyDescent="0.25">
      <c r="A848" t="s">
        <v>551</v>
      </c>
      <c r="B848" t="s">
        <v>551</v>
      </c>
      <c r="C848" t="s">
        <v>551</v>
      </c>
      <c r="D848" t="s">
        <v>551</v>
      </c>
      <c r="E848" t="s">
        <v>551</v>
      </c>
      <c r="F848" t="s">
        <v>551</v>
      </c>
      <c r="G848" t="s">
        <v>551</v>
      </c>
      <c r="H848" t="s">
        <v>551</v>
      </c>
      <c r="I848" t="s">
        <v>551</v>
      </c>
      <c r="J848" t="s">
        <v>551</v>
      </c>
      <c r="K848" t="s">
        <v>551</v>
      </c>
      <c r="L848" t="s">
        <v>551</v>
      </c>
      <c r="M848" t="s">
        <v>551</v>
      </c>
      <c r="N848" t="s">
        <v>551</v>
      </c>
      <c r="O848" t="s">
        <v>551</v>
      </c>
      <c r="P848" t="s">
        <v>551</v>
      </c>
      <c r="Q848" t="s">
        <v>551</v>
      </c>
      <c r="R848" t="s">
        <v>551</v>
      </c>
      <c r="S848" t="s">
        <v>551</v>
      </c>
      <c r="T848" t="s">
        <v>551</v>
      </c>
      <c r="U848" t="s">
        <v>551</v>
      </c>
      <c r="V848" t="s">
        <v>551</v>
      </c>
      <c r="W848" t="s">
        <v>551</v>
      </c>
      <c r="X848" t="s">
        <v>551</v>
      </c>
      <c r="Y848" t="s">
        <v>551</v>
      </c>
      <c r="Z848" t="s">
        <v>551</v>
      </c>
      <c r="AA848" t="s">
        <v>551</v>
      </c>
      <c r="AB848" t="s">
        <v>551</v>
      </c>
      <c r="AC848" t="s">
        <v>576</v>
      </c>
      <c r="AD848" t="s">
        <v>575</v>
      </c>
      <c r="AE848">
        <v>25</v>
      </c>
      <c r="AF848">
        <v>22</v>
      </c>
      <c r="AG848">
        <v>3</v>
      </c>
      <c r="AH848" t="s">
        <v>491</v>
      </c>
      <c r="AJ848" t="s">
        <v>82</v>
      </c>
      <c r="AK848" t="s">
        <v>194</v>
      </c>
      <c r="AM848">
        <v>3867</v>
      </c>
      <c r="AN848">
        <v>1015</v>
      </c>
    </row>
    <row r="849" spans="1:40" x14ac:dyDescent="0.25">
      <c r="A849" t="s">
        <v>551</v>
      </c>
      <c r="B849" t="s">
        <v>551</v>
      </c>
      <c r="C849" t="s">
        <v>551</v>
      </c>
      <c r="D849" t="s">
        <v>551</v>
      </c>
      <c r="E849" t="s">
        <v>551</v>
      </c>
      <c r="F849" t="s">
        <v>551</v>
      </c>
      <c r="G849" t="s">
        <v>551</v>
      </c>
      <c r="H849" t="s">
        <v>551</v>
      </c>
      <c r="I849" t="s">
        <v>551</v>
      </c>
      <c r="J849" t="s">
        <v>551</v>
      </c>
      <c r="K849" t="s">
        <v>551</v>
      </c>
      <c r="L849" t="s">
        <v>551</v>
      </c>
      <c r="M849" t="s">
        <v>551</v>
      </c>
      <c r="N849" t="s">
        <v>551</v>
      </c>
      <c r="O849" t="s">
        <v>551</v>
      </c>
      <c r="P849" t="s">
        <v>551</v>
      </c>
      <c r="Q849" t="s">
        <v>551</v>
      </c>
      <c r="R849" t="s">
        <v>551</v>
      </c>
      <c r="S849" t="s">
        <v>551</v>
      </c>
      <c r="T849" t="s">
        <v>551</v>
      </c>
      <c r="U849" t="s">
        <v>551</v>
      </c>
      <c r="V849" t="s">
        <v>551</v>
      </c>
      <c r="W849" t="s">
        <v>551</v>
      </c>
      <c r="X849" t="s">
        <v>551</v>
      </c>
      <c r="Y849" t="s">
        <v>551</v>
      </c>
      <c r="Z849" t="s">
        <v>551</v>
      </c>
      <c r="AA849" t="s">
        <v>551</v>
      </c>
      <c r="AB849" t="s">
        <v>551</v>
      </c>
      <c r="AC849" t="s">
        <v>576</v>
      </c>
      <c r="AD849" t="s">
        <v>575</v>
      </c>
      <c r="AE849">
        <v>25</v>
      </c>
      <c r="AF849">
        <v>23</v>
      </c>
      <c r="AH849" t="s">
        <v>494</v>
      </c>
      <c r="AJ849" t="s">
        <v>86</v>
      </c>
      <c r="AK849" t="s">
        <v>201</v>
      </c>
      <c r="AM849">
        <v>266</v>
      </c>
      <c r="AN849">
        <v>2696</v>
      </c>
    </row>
    <row r="850" spans="1:40" x14ac:dyDescent="0.25">
      <c r="A850" t="s">
        <v>551</v>
      </c>
      <c r="B850" t="s">
        <v>551</v>
      </c>
      <c r="C850" t="s">
        <v>551</v>
      </c>
      <c r="D850" t="s">
        <v>551</v>
      </c>
      <c r="E850" t="s">
        <v>551</v>
      </c>
      <c r="F850" t="s">
        <v>551</v>
      </c>
      <c r="G850" t="s">
        <v>551</v>
      </c>
      <c r="H850" t="s">
        <v>551</v>
      </c>
      <c r="I850" t="s">
        <v>551</v>
      </c>
      <c r="J850" t="s">
        <v>551</v>
      </c>
      <c r="K850" t="s">
        <v>551</v>
      </c>
      <c r="L850" t="s">
        <v>551</v>
      </c>
      <c r="M850" t="s">
        <v>551</v>
      </c>
      <c r="N850" t="s">
        <v>551</v>
      </c>
      <c r="O850" t="s">
        <v>551</v>
      </c>
      <c r="P850" t="s">
        <v>551</v>
      </c>
      <c r="Q850" t="s">
        <v>551</v>
      </c>
      <c r="R850" t="s">
        <v>551</v>
      </c>
      <c r="S850" t="s">
        <v>551</v>
      </c>
      <c r="T850" t="s">
        <v>551</v>
      </c>
      <c r="U850" t="s">
        <v>551</v>
      </c>
      <c r="V850" t="s">
        <v>551</v>
      </c>
      <c r="W850" t="s">
        <v>551</v>
      </c>
      <c r="X850" t="s">
        <v>551</v>
      </c>
      <c r="Y850" t="s">
        <v>551</v>
      </c>
      <c r="Z850" t="s">
        <v>551</v>
      </c>
      <c r="AA850" t="s">
        <v>551</v>
      </c>
      <c r="AB850" t="s">
        <v>551</v>
      </c>
      <c r="AC850" t="s">
        <v>576</v>
      </c>
      <c r="AD850" t="s">
        <v>575</v>
      </c>
      <c r="AE850">
        <v>25</v>
      </c>
      <c r="AF850">
        <v>24</v>
      </c>
      <c r="AG850">
        <v>3</v>
      </c>
      <c r="AH850" t="s">
        <v>491</v>
      </c>
      <c r="AJ850" t="s">
        <v>82</v>
      </c>
      <c r="AK850" t="s">
        <v>194</v>
      </c>
      <c r="AM850">
        <v>1520</v>
      </c>
      <c r="AN850">
        <v>1069</v>
      </c>
    </row>
    <row r="851" spans="1:40" x14ac:dyDescent="0.25">
      <c r="A851" t="s">
        <v>551</v>
      </c>
      <c r="B851" t="s">
        <v>551</v>
      </c>
      <c r="C851" t="s">
        <v>551</v>
      </c>
      <c r="D851" t="s">
        <v>551</v>
      </c>
      <c r="E851" t="s">
        <v>551</v>
      </c>
      <c r="F851" t="s">
        <v>551</v>
      </c>
      <c r="G851" t="s">
        <v>551</v>
      </c>
      <c r="H851" t="s">
        <v>551</v>
      </c>
      <c r="I851" t="s">
        <v>551</v>
      </c>
      <c r="J851" t="s">
        <v>551</v>
      </c>
      <c r="K851" t="s">
        <v>551</v>
      </c>
      <c r="L851" t="s">
        <v>551</v>
      </c>
      <c r="M851" t="s">
        <v>551</v>
      </c>
      <c r="N851" t="s">
        <v>551</v>
      </c>
      <c r="O851" t="s">
        <v>551</v>
      </c>
      <c r="P851" t="s">
        <v>551</v>
      </c>
      <c r="Q851" t="s">
        <v>551</v>
      </c>
      <c r="R851" t="s">
        <v>551</v>
      </c>
      <c r="S851" t="s">
        <v>551</v>
      </c>
      <c r="T851" t="s">
        <v>551</v>
      </c>
      <c r="U851" t="s">
        <v>551</v>
      </c>
      <c r="V851" t="s">
        <v>551</v>
      </c>
      <c r="W851" t="s">
        <v>551</v>
      </c>
      <c r="X851" t="s">
        <v>551</v>
      </c>
      <c r="Y851" t="s">
        <v>551</v>
      </c>
      <c r="Z851" t="s">
        <v>551</v>
      </c>
      <c r="AA851" t="s">
        <v>551</v>
      </c>
      <c r="AB851" t="s">
        <v>551</v>
      </c>
      <c r="AC851" t="s">
        <v>576</v>
      </c>
      <c r="AD851" t="s">
        <v>575</v>
      </c>
      <c r="AE851">
        <v>25</v>
      </c>
      <c r="AF851">
        <v>25</v>
      </c>
      <c r="AG851">
        <v>3</v>
      </c>
      <c r="AH851" t="s">
        <v>492</v>
      </c>
      <c r="AJ851" t="s">
        <v>84</v>
      </c>
      <c r="AK851" t="s">
        <v>194</v>
      </c>
      <c r="AM851">
        <v>1343</v>
      </c>
      <c r="AN851">
        <v>2736</v>
      </c>
    </row>
    <row r="852" spans="1:40" x14ac:dyDescent="0.25">
      <c r="A852" t="s">
        <v>551</v>
      </c>
      <c r="B852" t="s">
        <v>551</v>
      </c>
      <c r="C852" t="s">
        <v>551</v>
      </c>
      <c r="D852" t="s">
        <v>551</v>
      </c>
      <c r="E852" t="s">
        <v>551</v>
      </c>
      <c r="F852" t="s">
        <v>551</v>
      </c>
      <c r="G852" t="s">
        <v>551</v>
      </c>
      <c r="H852" t="s">
        <v>551</v>
      </c>
      <c r="I852" t="s">
        <v>551</v>
      </c>
      <c r="J852" t="s">
        <v>551</v>
      </c>
      <c r="K852" t="s">
        <v>551</v>
      </c>
      <c r="L852" t="s">
        <v>551</v>
      </c>
      <c r="M852" t="s">
        <v>551</v>
      </c>
      <c r="N852" t="s">
        <v>551</v>
      </c>
      <c r="O852" t="s">
        <v>551</v>
      </c>
      <c r="P852" t="s">
        <v>551</v>
      </c>
      <c r="Q852" t="s">
        <v>551</v>
      </c>
      <c r="R852" t="s">
        <v>551</v>
      </c>
      <c r="S852" t="s">
        <v>551</v>
      </c>
      <c r="T852" t="s">
        <v>551</v>
      </c>
      <c r="U852" t="s">
        <v>551</v>
      </c>
      <c r="V852" t="s">
        <v>551</v>
      </c>
      <c r="W852" t="s">
        <v>551</v>
      </c>
      <c r="X852" t="s">
        <v>551</v>
      </c>
      <c r="Y852" t="s">
        <v>551</v>
      </c>
      <c r="Z852" t="s">
        <v>551</v>
      </c>
      <c r="AA852" t="s">
        <v>551</v>
      </c>
      <c r="AB852" t="s">
        <v>551</v>
      </c>
      <c r="AC852" t="s">
        <v>578</v>
      </c>
      <c r="AD852" t="s">
        <v>577</v>
      </c>
      <c r="AE852">
        <v>25</v>
      </c>
      <c r="AF852">
        <v>1</v>
      </c>
      <c r="AG852">
        <v>3</v>
      </c>
      <c r="AH852" t="s">
        <v>492</v>
      </c>
      <c r="AJ852" t="s">
        <v>84</v>
      </c>
      <c r="AK852" t="s">
        <v>194</v>
      </c>
      <c r="AM852">
        <v>1776</v>
      </c>
      <c r="AN852">
        <v>435</v>
      </c>
    </row>
    <row r="853" spans="1:40" x14ac:dyDescent="0.25">
      <c r="A853" t="s">
        <v>551</v>
      </c>
      <c r="B853" t="s">
        <v>551</v>
      </c>
      <c r="C853" t="s">
        <v>551</v>
      </c>
      <c r="D853" t="s">
        <v>551</v>
      </c>
      <c r="E853" t="s">
        <v>551</v>
      </c>
      <c r="F853" t="s">
        <v>551</v>
      </c>
      <c r="G853" t="s">
        <v>551</v>
      </c>
      <c r="H853" t="s">
        <v>551</v>
      </c>
      <c r="I853" t="s">
        <v>551</v>
      </c>
      <c r="J853" t="s">
        <v>551</v>
      </c>
      <c r="K853" t="s">
        <v>551</v>
      </c>
      <c r="L853" t="s">
        <v>551</v>
      </c>
      <c r="M853" t="s">
        <v>551</v>
      </c>
      <c r="N853" t="s">
        <v>551</v>
      </c>
      <c r="O853" t="s">
        <v>551</v>
      </c>
      <c r="P853" t="s">
        <v>551</v>
      </c>
      <c r="Q853" t="s">
        <v>551</v>
      </c>
      <c r="R853" t="s">
        <v>551</v>
      </c>
      <c r="S853" t="s">
        <v>551</v>
      </c>
      <c r="T853" t="s">
        <v>551</v>
      </c>
      <c r="U853" t="s">
        <v>551</v>
      </c>
      <c r="V853" t="s">
        <v>551</v>
      </c>
      <c r="W853" t="s">
        <v>551</v>
      </c>
      <c r="X853" t="s">
        <v>551</v>
      </c>
      <c r="Y853" t="s">
        <v>551</v>
      </c>
      <c r="Z853" t="s">
        <v>551</v>
      </c>
      <c r="AA853" t="s">
        <v>551</v>
      </c>
      <c r="AB853" t="s">
        <v>551</v>
      </c>
      <c r="AC853" t="s">
        <v>578</v>
      </c>
      <c r="AD853" t="s">
        <v>577</v>
      </c>
      <c r="AE853">
        <v>25</v>
      </c>
      <c r="AF853">
        <v>2</v>
      </c>
      <c r="AG853">
        <v>3</v>
      </c>
      <c r="AH853" t="s">
        <v>492</v>
      </c>
      <c r="AJ853" t="s">
        <v>84</v>
      </c>
      <c r="AK853" t="s">
        <v>194</v>
      </c>
      <c r="AM853">
        <v>2479</v>
      </c>
      <c r="AN853">
        <v>994</v>
      </c>
    </row>
    <row r="854" spans="1:40" x14ac:dyDescent="0.25">
      <c r="A854" t="s">
        <v>551</v>
      </c>
      <c r="B854" t="s">
        <v>551</v>
      </c>
      <c r="C854" t="s">
        <v>551</v>
      </c>
      <c r="D854" t="s">
        <v>551</v>
      </c>
      <c r="E854" t="s">
        <v>551</v>
      </c>
      <c r="F854" t="s">
        <v>551</v>
      </c>
      <c r="G854" t="s">
        <v>551</v>
      </c>
      <c r="H854" t="s">
        <v>551</v>
      </c>
      <c r="I854" t="s">
        <v>551</v>
      </c>
      <c r="J854" t="s">
        <v>551</v>
      </c>
      <c r="K854" t="s">
        <v>551</v>
      </c>
      <c r="L854" t="s">
        <v>551</v>
      </c>
      <c r="M854" t="s">
        <v>551</v>
      </c>
      <c r="N854" t="s">
        <v>551</v>
      </c>
      <c r="O854" t="s">
        <v>551</v>
      </c>
      <c r="P854" t="s">
        <v>551</v>
      </c>
      <c r="Q854" t="s">
        <v>551</v>
      </c>
      <c r="R854" t="s">
        <v>551</v>
      </c>
      <c r="S854" t="s">
        <v>551</v>
      </c>
      <c r="T854" t="s">
        <v>551</v>
      </c>
      <c r="U854" t="s">
        <v>551</v>
      </c>
      <c r="V854" t="s">
        <v>551</v>
      </c>
      <c r="W854" t="s">
        <v>551</v>
      </c>
      <c r="X854" t="s">
        <v>551</v>
      </c>
      <c r="Y854" t="s">
        <v>551</v>
      </c>
      <c r="Z854" t="s">
        <v>551</v>
      </c>
      <c r="AA854" t="s">
        <v>551</v>
      </c>
      <c r="AB854" t="s">
        <v>551</v>
      </c>
      <c r="AC854" t="s">
        <v>578</v>
      </c>
      <c r="AD854" t="s">
        <v>577</v>
      </c>
      <c r="AE854">
        <v>25</v>
      </c>
      <c r="AF854">
        <v>3</v>
      </c>
      <c r="AH854" t="s">
        <v>493</v>
      </c>
      <c r="AJ854" t="s">
        <v>85</v>
      </c>
      <c r="AK854" t="s">
        <v>191</v>
      </c>
      <c r="AM854">
        <v>3515</v>
      </c>
      <c r="AN854">
        <v>468</v>
      </c>
    </row>
    <row r="855" spans="1:40" x14ac:dyDescent="0.25">
      <c r="A855" t="s">
        <v>551</v>
      </c>
      <c r="B855" t="s">
        <v>551</v>
      </c>
      <c r="C855" t="s">
        <v>551</v>
      </c>
      <c r="D855" t="s">
        <v>551</v>
      </c>
      <c r="E855" t="s">
        <v>551</v>
      </c>
      <c r="F855" t="s">
        <v>551</v>
      </c>
      <c r="G855" t="s">
        <v>551</v>
      </c>
      <c r="H855" t="s">
        <v>551</v>
      </c>
      <c r="I855" t="s">
        <v>551</v>
      </c>
      <c r="J855" t="s">
        <v>551</v>
      </c>
      <c r="K855" t="s">
        <v>551</v>
      </c>
      <c r="L855" t="s">
        <v>551</v>
      </c>
      <c r="M855" t="s">
        <v>551</v>
      </c>
      <c r="N855" t="s">
        <v>551</v>
      </c>
      <c r="O855" t="s">
        <v>551</v>
      </c>
      <c r="P855" t="s">
        <v>551</v>
      </c>
      <c r="Q855" t="s">
        <v>551</v>
      </c>
      <c r="R855" t="s">
        <v>551</v>
      </c>
      <c r="S855" t="s">
        <v>551</v>
      </c>
      <c r="T855" t="s">
        <v>551</v>
      </c>
      <c r="U855" t="s">
        <v>551</v>
      </c>
      <c r="V855" t="s">
        <v>551</v>
      </c>
      <c r="W855" t="s">
        <v>551</v>
      </c>
      <c r="X855" t="s">
        <v>551</v>
      </c>
      <c r="Y855" t="s">
        <v>551</v>
      </c>
      <c r="Z855" t="s">
        <v>551</v>
      </c>
      <c r="AA855" t="s">
        <v>551</v>
      </c>
      <c r="AB855" t="s">
        <v>551</v>
      </c>
      <c r="AC855" t="s">
        <v>578</v>
      </c>
      <c r="AD855" t="s">
        <v>577</v>
      </c>
      <c r="AE855">
        <v>25</v>
      </c>
      <c r="AF855">
        <v>4</v>
      </c>
      <c r="AG855">
        <v>3</v>
      </c>
      <c r="AH855" t="s">
        <v>492</v>
      </c>
      <c r="AJ855" t="s">
        <v>84</v>
      </c>
      <c r="AK855" t="s">
        <v>194</v>
      </c>
      <c r="AM855">
        <v>1272</v>
      </c>
      <c r="AN855">
        <v>1945</v>
      </c>
    </row>
    <row r="856" spans="1:40" x14ac:dyDescent="0.25">
      <c r="A856" t="s">
        <v>551</v>
      </c>
      <c r="B856" t="s">
        <v>551</v>
      </c>
      <c r="C856" t="s">
        <v>551</v>
      </c>
      <c r="D856" t="s">
        <v>551</v>
      </c>
      <c r="E856" t="s">
        <v>551</v>
      </c>
      <c r="F856" t="s">
        <v>551</v>
      </c>
      <c r="G856" t="s">
        <v>551</v>
      </c>
      <c r="H856" t="s">
        <v>551</v>
      </c>
      <c r="I856" t="s">
        <v>551</v>
      </c>
      <c r="J856" t="s">
        <v>551</v>
      </c>
      <c r="K856" t="s">
        <v>551</v>
      </c>
      <c r="L856" t="s">
        <v>551</v>
      </c>
      <c r="M856" t="s">
        <v>551</v>
      </c>
      <c r="N856" t="s">
        <v>551</v>
      </c>
      <c r="O856" t="s">
        <v>551</v>
      </c>
      <c r="P856" t="s">
        <v>551</v>
      </c>
      <c r="Q856" t="s">
        <v>551</v>
      </c>
      <c r="R856" t="s">
        <v>551</v>
      </c>
      <c r="S856" t="s">
        <v>551</v>
      </c>
      <c r="T856" t="s">
        <v>551</v>
      </c>
      <c r="U856" t="s">
        <v>551</v>
      </c>
      <c r="V856" t="s">
        <v>551</v>
      </c>
      <c r="W856" t="s">
        <v>551</v>
      </c>
      <c r="X856" t="s">
        <v>551</v>
      </c>
      <c r="Y856" t="s">
        <v>551</v>
      </c>
      <c r="Z856" t="s">
        <v>551</v>
      </c>
      <c r="AA856" t="s">
        <v>551</v>
      </c>
      <c r="AB856" t="s">
        <v>551</v>
      </c>
      <c r="AC856" t="s">
        <v>578</v>
      </c>
      <c r="AD856" t="s">
        <v>577</v>
      </c>
      <c r="AE856">
        <v>25</v>
      </c>
      <c r="AF856">
        <v>5</v>
      </c>
      <c r="AH856" t="s">
        <v>494</v>
      </c>
      <c r="AJ856" t="s">
        <v>86</v>
      </c>
      <c r="AK856" t="s">
        <v>201</v>
      </c>
      <c r="AM856">
        <v>1290</v>
      </c>
      <c r="AN856">
        <v>2802</v>
      </c>
    </row>
    <row r="857" spans="1:40" x14ac:dyDescent="0.25">
      <c r="A857" t="s">
        <v>551</v>
      </c>
      <c r="B857" t="s">
        <v>551</v>
      </c>
      <c r="C857" t="s">
        <v>551</v>
      </c>
      <c r="D857" t="s">
        <v>551</v>
      </c>
      <c r="E857" t="s">
        <v>551</v>
      </c>
      <c r="F857" t="s">
        <v>551</v>
      </c>
      <c r="G857" t="s">
        <v>551</v>
      </c>
      <c r="H857" t="s">
        <v>551</v>
      </c>
      <c r="I857" t="s">
        <v>551</v>
      </c>
      <c r="J857" t="s">
        <v>551</v>
      </c>
      <c r="K857" t="s">
        <v>551</v>
      </c>
      <c r="L857" t="s">
        <v>551</v>
      </c>
      <c r="M857" t="s">
        <v>551</v>
      </c>
      <c r="N857" t="s">
        <v>551</v>
      </c>
      <c r="O857" t="s">
        <v>551</v>
      </c>
      <c r="P857" t="s">
        <v>551</v>
      </c>
      <c r="Q857" t="s">
        <v>551</v>
      </c>
      <c r="R857" t="s">
        <v>551</v>
      </c>
      <c r="S857" t="s">
        <v>551</v>
      </c>
      <c r="T857" t="s">
        <v>551</v>
      </c>
      <c r="U857" t="s">
        <v>551</v>
      </c>
      <c r="V857" t="s">
        <v>551</v>
      </c>
      <c r="W857" t="s">
        <v>551</v>
      </c>
      <c r="X857" t="s">
        <v>551</v>
      </c>
      <c r="Y857" t="s">
        <v>551</v>
      </c>
      <c r="Z857" t="s">
        <v>551</v>
      </c>
      <c r="AA857" t="s">
        <v>551</v>
      </c>
      <c r="AB857" t="s">
        <v>551</v>
      </c>
      <c r="AC857" t="s">
        <v>578</v>
      </c>
      <c r="AD857" t="s">
        <v>577</v>
      </c>
      <c r="AE857">
        <v>25</v>
      </c>
      <c r="AF857">
        <v>6</v>
      </c>
      <c r="AG857">
        <v>3</v>
      </c>
      <c r="AH857" t="s">
        <v>492</v>
      </c>
      <c r="AJ857" t="s">
        <v>84</v>
      </c>
      <c r="AK857" t="s">
        <v>194</v>
      </c>
      <c r="AM857">
        <v>3547</v>
      </c>
      <c r="AN857">
        <v>1585</v>
      </c>
    </row>
    <row r="858" spans="1:40" x14ac:dyDescent="0.25">
      <c r="A858" t="s">
        <v>551</v>
      </c>
      <c r="B858" t="s">
        <v>551</v>
      </c>
      <c r="C858" t="s">
        <v>551</v>
      </c>
      <c r="D858" t="s">
        <v>551</v>
      </c>
      <c r="E858" t="s">
        <v>551</v>
      </c>
      <c r="F858" t="s">
        <v>551</v>
      </c>
      <c r="G858" t="s">
        <v>551</v>
      </c>
      <c r="H858" t="s">
        <v>551</v>
      </c>
      <c r="I858" t="s">
        <v>551</v>
      </c>
      <c r="J858" t="s">
        <v>551</v>
      </c>
      <c r="K858" t="s">
        <v>551</v>
      </c>
      <c r="L858" t="s">
        <v>551</v>
      </c>
      <c r="M858" t="s">
        <v>551</v>
      </c>
      <c r="N858" t="s">
        <v>551</v>
      </c>
      <c r="O858" t="s">
        <v>551</v>
      </c>
      <c r="P858" t="s">
        <v>551</v>
      </c>
      <c r="Q858" t="s">
        <v>551</v>
      </c>
      <c r="R858" t="s">
        <v>551</v>
      </c>
      <c r="S858" t="s">
        <v>551</v>
      </c>
      <c r="T858" t="s">
        <v>551</v>
      </c>
      <c r="U858" t="s">
        <v>551</v>
      </c>
      <c r="V858" t="s">
        <v>551</v>
      </c>
      <c r="W858" t="s">
        <v>551</v>
      </c>
      <c r="X858" t="s">
        <v>551</v>
      </c>
      <c r="Y858" t="s">
        <v>551</v>
      </c>
      <c r="Z858" t="s">
        <v>551</v>
      </c>
      <c r="AA858" t="s">
        <v>551</v>
      </c>
      <c r="AB858" t="s">
        <v>551</v>
      </c>
      <c r="AC858" t="s">
        <v>578</v>
      </c>
      <c r="AD858" t="s">
        <v>577</v>
      </c>
      <c r="AE858">
        <v>25</v>
      </c>
      <c r="AF858">
        <v>7</v>
      </c>
      <c r="AH858" t="s">
        <v>511</v>
      </c>
      <c r="AJ858" t="s">
        <v>101</v>
      </c>
      <c r="AK858" t="s">
        <v>198</v>
      </c>
      <c r="AM858">
        <v>45</v>
      </c>
      <c r="AN858">
        <v>780</v>
      </c>
    </row>
    <row r="859" spans="1:40" x14ac:dyDescent="0.25">
      <c r="A859" t="s">
        <v>551</v>
      </c>
      <c r="B859" t="s">
        <v>551</v>
      </c>
      <c r="C859" t="s">
        <v>551</v>
      </c>
      <c r="D859" t="s">
        <v>551</v>
      </c>
      <c r="E859" t="s">
        <v>551</v>
      </c>
      <c r="F859" t="s">
        <v>551</v>
      </c>
      <c r="G859" t="s">
        <v>551</v>
      </c>
      <c r="H859" t="s">
        <v>551</v>
      </c>
      <c r="I859" t="s">
        <v>551</v>
      </c>
      <c r="J859" t="s">
        <v>551</v>
      </c>
      <c r="K859" t="s">
        <v>551</v>
      </c>
      <c r="L859" t="s">
        <v>551</v>
      </c>
      <c r="M859" t="s">
        <v>551</v>
      </c>
      <c r="N859" t="s">
        <v>551</v>
      </c>
      <c r="O859" t="s">
        <v>551</v>
      </c>
      <c r="P859" t="s">
        <v>551</v>
      </c>
      <c r="Q859" t="s">
        <v>551</v>
      </c>
      <c r="R859" t="s">
        <v>551</v>
      </c>
      <c r="S859" t="s">
        <v>551</v>
      </c>
      <c r="T859" t="s">
        <v>551</v>
      </c>
      <c r="U859" t="s">
        <v>551</v>
      </c>
      <c r="V859" t="s">
        <v>551</v>
      </c>
      <c r="W859" t="s">
        <v>551</v>
      </c>
      <c r="X859" t="s">
        <v>551</v>
      </c>
      <c r="Y859" t="s">
        <v>551</v>
      </c>
      <c r="Z859" t="s">
        <v>551</v>
      </c>
      <c r="AA859" t="s">
        <v>551</v>
      </c>
      <c r="AB859" t="s">
        <v>551</v>
      </c>
      <c r="AC859" t="s">
        <v>578</v>
      </c>
      <c r="AD859" t="s">
        <v>577</v>
      </c>
      <c r="AE859">
        <v>25</v>
      </c>
      <c r="AF859">
        <v>8</v>
      </c>
      <c r="AG859">
        <v>3</v>
      </c>
      <c r="AH859" t="s">
        <v>492</v>
      </c>
      <c r="AJ859" t="s">
        <v>84</v>
      </c>
      <c r="AK859" t="s">
        <v>194</v>
      </c>
      <c r="AM859">
        <v>2861</v>
      </c>
      <c r="AN859">
        <v>1030</v>
      </c>
    </row>
    <row r="860" spans="1:40" x14ac:dyDescent="0.25">
      <c r="A860" t="s">
        <v>551</v>
      </c>
      <c r="B860" t="s">
        <v>551</v>
      </c>
      <c r="C860" t="s">
        <v>551</v>
      </c>
      <c r="D860" t="s">
        <v>551</v>
      </c>
      <c r="E860" t="s">
        <v>551</v>
      </c>
      <c r="F860" t="s">
        <v>551</v>
      </c>
      <c r="G860" t="s">
        <v>551</v>
      </c>
      <c r="H860" t="s">
        <v>551</v>
      </c>
      <c r="I860" t="s">
        <v>551</v>
      </c>
      <c r="J860" t="s">
        <v>551</v>
      </c>
      <c r="K860" t="s">
        <v>551</v>
      </c>
      <c r="L860" t="s">
        <v>551</v>
      </c>
      <c r="M860" t="s">
        <v>551</v>
      </c>
      <c r="N860" t="s">
        <v>551</v>
      </c>
      <c r="O860" t="s">
        <v>551</v>
      </c>
      <c r="P860" t="s">
        <v>551</v>
      </c>
      <c r="Q860" t="s">
        <v>551</v>
      </c>
      <c r="R860" t="s">
        <v>551</v>
      </c>
      <c r="S860" t="s">
        <v>551</v>
      </c>
      <c r="T860" t="s">
        <v>551</v>
      </c>
      <c r="U860" t="s">
        <v>551</v>
      </c>
      <c r="V860" t="s">
        <v>551</v>
      </c>
      <c r="W860" t="s">
        <v>551</v>
      </c>
      <c r="X860" t="s">
        <v>551</v>
      </c>
      <c r="Y860" t="s">
        <v>551</v>
      </c>
      <c r="Z860" t="s">
        <v>551</v>
      </c>
      <c r="AA860" t="s">
        <v>551</v>
      </c>
      <c r="AB860" t="s">
        <v>551</v>
      </c>
      <c r="AC860" t="s">
        <v>578</v>
      </c>
      <c r="AD860" t="s">
        <v>577</v>
      </c>
      <c r="AE860">
        <v>25</v>
      </c>
      <c r="AF860">
        <v>9</v>
      </c>
      <c r="AH860" t="s">
        <v>494</v>
      </c>
      <c r="AJ860" t="s">
        <v>86</v>
      </c>
      <c r="AK860" t="s">
        <v>201</v>
      </c>
      <c r="AM860">
        <v>2180</v>
      </c>
      <c r="AN860">
        <v>690</v>
      </c>
    </row>
    <row r="861" spans="1:40" x14ac:dyDescent="0.25">
      <c r="A861" t="s">
        <v>551</v>
      </c>
      <c r="B861" t="s">
        <v>551</v>
      </c>
      <c r="C861" t="s">
        <v>551</v>
      </c>
      <c r="D861" t="s">
        <v>551</v>
      </c>
      <c r="E861" t="s">
        <v>551</v>
      </c>
      <c r="F861" t="s">
        <v>551</v>
      </c>
      <c r="G861" t="s">
        <v>551</v>
      </c>
      <c r="H861" t="s">
        <v>551</v>
      </c>
      <c r="I861" t="s">
        <v>551</v>
      </c>
      <c r="J861" t="s">
        <v>551</v>
      </c>
      <c r="K861" t="s">
        <v>551</v>
      </c>
      <c r="L861" t="s">
        <v>551</v>
      </c>
      <c r="M861" t="s">
        <v>551</v>
      </c>
      <c r="N861" t="s">
        <v>551</v>
      </c>
      <c r="O861" t="s">
        <v>551</v>
      </c>
      <c r="P861" t="s">
        <v>551</v>
      </c>
      <c r="Q861" t="s">
        <v>551</v>
      </c>
      <c r="R861" t="s">
        <v>551</v>
      </c>
      <c r="S861" t="s">
        <v>551</v>
      </c>
      <c r="T861" t="s">
        <v>551</v>
      </c>
      <c r="U861" t="s">
        <v>551</v>
      </c>
      <c r="V861" t="s">
        <v>551</v>
      </c>
      <c r="W861" t="s">
        <v>551</v>
      </c>
      <c r="X861" t="s">
        <v>551</v>
      </c>
      <c r="Y861" t="s">
        <v>551</v>
      </c>
      <c r="Z861" t="s">
        <v>551</v>
      </c>
      <c r="AA861" t="s">
        <v>551</v>
      </c>
      <c r="AB861" t="s">
        <v>551</v>
      </c>
      <c r="AC861" t="s">
        <v>578</v>
      </c>
      <c r="AD861" t="s">
        <v>577</v>
      </c>
      <c r="AE861">
        <v>25</v>
      </c>
      <c r="AF861">
        <v>10</v>
      </c>
      <c r="AG861">
        <v>3</v>
      </c>
      <c r="AH861" t="s">
        <v>492</v>
      </c>
      <c r="AJ861" t="s">
        <v>84</v>
      </c>
      <c r="AK861" t="s">
        <v>194</v>
      </c>
      <c r="AM861">
        <v>3850</v>
      </c>
      <c r="AN861">
        <v>2763</v>
      </c>
    </row>
    <row r="862" spans="1:40" x14ac:dyDescent="0.25">
      <c r="A862" t="s">
        <v>551</v>
      </c>
      <c r="B862" t="s">
        <v>551</v>
      </c>
      <c r="C862" t="s">
        <v>551</v>
      </c>
      <c r="D862" t="s">
        <v>551</v>
      </c>
      <c r="E862" t="s">
        <v>551</v>
      </c>
      <c r="F862" t="s">
        <v>551</v>
      </c>
      <c r="G862" t="s">
        <v>551</v>
      </c>
      <c r="H862" t="s">
        <v>551</v>
      </c>
      <c r="I862" t="s">
        <v>551</v>
      </c>
      <c r="J862" t="s">
        <v>551</v>
      </c>
      <c r="K862" t="s">
        <v>551</v>
      </c>
      <c r="L862" t="s">
        <v>551</v>
      </c>
      <c r="M862" t="s">
        <v>551</v>
      </c>
      <c r="N862" t="s">
        <v>551</v>
      </c>
      <c r="O862" t="s">
        <v>551</v>
      </c>
      <c r="P862" t="s">
        <v>551</v>
      </c>
      <c r="Q862" t="s">
        <v>551</v>
      </c>
      <c r="R862" t="s">
        <v>551</v>
      </c>
      <c r="S862" t="s">
        <v>551</v>
      </c>
      <c r="T862" t="s">
        <v>551</v>
      </c>
      <c r="U862" t="s">
        <v>551</v>
      </c>
      <c r="V862" t="s">
        <v>551</v>
      </c>
      <c r="W862" t="s">
        <v>551</v>
      </c>
      <c r="X862" t="s">
        <v>551</v>
      </c>
      <c r="Y862" t="s">
        <v>551</v>
      </c>
      <c r="Z862" t="s">
        <v>551</v>
      </c>
      <c r="AA862" t="s">
        <v>551</v>
      </c>
      <c r="AB862" t="s">
        <v>551</v>
      </c>
      <c r="AC862" t="s">
        <v>578</v>
      </c>
      <c r="AD862" t="s">
        <v>577</v>
      </c>
      <c r="AE862">
        <v>25</v>
      </c>
      <c r="AF862">
        <v>11</v>
      </c>
      <c r="AG862">
        <v>3</v>
      </c>
      <c r="AH862" t="s">
        <v>492</v>
      </c>
      <c r="AJ862" t="s">
        <v>84</v>
      </c>
      <c r="AK862" t="s">
        <v>194</v>
      </c>
      <c r="AM862">
        <v>168</v>
      </c>
      <c r="AN862">
        <v>297</v>
      </c>
    </row>
    <row r="863" spans="1:40" x14ac:dyDescent="0.25">
      <c r="A863" t="s">
        <v>551</v>
      </c>
      <c r="B863" t="s">
        <v>551</v>
      </c>
      <c r="C863" t="s">
        <v>551</v>
      </c>
      <c r="D863" t="s">
        <v>551</v>
      </c>
      <c r="E863" t="s">
        <v>551</v>
      </c>
      <c r="F863" t="s">
        <v>551</v>
      </c>
      <c r="G863" t="s">
        <v>551</v>
      </c>
      <c r="H863" t="s">
        <v>551</v>
      </c>
      <c r="I863" t="s">
        <v>551</v>
      </c>
      <c r="J863" t="s">
        <v>551</v>
      </c>
      <c r="K863" t="s">
        <v>551</v>
      </c>
      <c r="L863" t="s">
        <v>551</v>
      </c>
      <c r="M863" t="s">
        <v>551</v>
      </c>
      <c r="N863" t="s">
        <v>551</v>
      </c>
      <c r="O863" t="s">
        <v>551</v>
      </c>
      <c r="P863" t="s">
        <v>551</v>
      </c>
      <c r="Q863" t="s">
        <v>551</v>
      </c>
      <c r="R863" t="s">
        <v>551</v>
      </c>
      <c r="S863" t="s">
        <v>551</v>
      </c>
      <c r="T863" t="s">
        <v>551</v>
      </c>
      <c r="U863" t="s">
        <v>551</v>
      </c>
      <c r="V863" t="s">
        <v>551</v>
      </c>
      <c r="W863" t="s">
        <v>551</v>
      </c>
      <c r="X863" t="s">
        <v>551</v>
      </c>
      <c r="Y863" t="s">
        <v>551</v>
      </c>
      <c r="Z863" t="s">
        <v>551</v>
      </c>
      <c r="AA863" t="s">
        <v>551</v>
      </c>
      <c r="AB863" t="s">
        <v>551</v>
      </c>
      <c r="AC863" t="s">
        <v>578</v>
      </c>
      <c r="AD863" t="s">
        <v>577</v>
      </c>
      <c r="AE863">
        <v>25</v>
      </c>
      <c r="AF863">
        <v>12</v>
      </c>
      <c r="AG863">
        <v>3</v>
      </c>
      <c r="AH863" t="s">
        <v>491</v>
      </c>
      <c r="AJ863" t="s">
        <v>82</v>
      </c>
      <c r="AK863" t="s">
        <v>194</v>
      </c>
      <c r="AM863">
        <v>2355</v>
      </c>
      <c r="AN863">
        <v>2732</v>
      </c>
    </row>
    <row r="864" spans="1:40" x14ac:dyDescent="0.25">
      <c r="A864" t="s">
        <v>551</v>
      </c>
      <c r="B864" t="s">
        <v>551</v>
      </c>
      <c r="C864" t="s">
        <v>551</v>
      </c>
      <c r="D864" t="s">
        <v>551</v>
      </c>
      <c r="E864" t="s">
        <v>551</v>
      </c>
      <c r="F864" t="s">
        <v>551</v>
      </c>
      <c r="G864" t="s">
        <v>551</v>
      </c>
      <c r="H864" t="s">
        <v>551</v>
      </c>
      <c r="I864" t="s">
        <v>551</v>
      </c>
      <c r="J864" t="s">
        <v>551</v>
      </c>
      <c r="K864" t="s">
        <v>551</v>
      </c>
      <c r="L864" t="s">
        <v>551</v>
      </c>
      <c r="M864" t="s">
        <v>551</v>
      </c>
      <c r="N864" t="s">
        <v>551</v>
      </c>
      <c r="O864" t="s">
        <v>551</v>
      </c>
      <c r="P864" t="s">
        <v>551</v>
      </c>
      <c r="Q864" t="s">
        <v>551</v>
      </c>
      <c r="R864" t="s">
        <v>551</v>
      </c>
      <c r="S864" t="s">
        <v>551</v>
      </c>
      <c r="T864" t="s">
        <v>551</v>
      </c>
      <c r="U864" t="s">
        <v>551</v>
      </c>
      <c r="V864" t="s">
        <v>551</v>
      </c>
      <c r="W864" t="s">
        <v>551</v>
      </c>
      <c r="X864" t="s">
        <v>551</v>
      </c>
      <c r="Y864" t="s">
        <v>551</v>
      </c>
      <c r="Z864" t="s">
        <v>551</v>
      </c>
      <c r="AA864" t="s">
        <v>551</v>
      </c>
      <c r="AB864" t="s">
        <v>551</v>
      </c>
      <c r="AC864" t="s">
        <v>578</v>
      </c>
      <c r="AD864" t="s">
        <v>577</v>
      </c>
      <c r="AE864">
        <v>25</v>
      </c>
      <c r="AF864">
        <v>13</v>
      </c>
      <c r="AH864" t="s">
        <v>493</v>
      </c>
      <c r="AJ864" t="s">
        <v>85</v>
      </c>
      <c r="AK864" t="s">
        <v>191</v>
      </c>
      <c r="AM864">
        <v>923</v>
      </c>
      <c r="AN864">
        <v>623</v>
      </c>
    </row>
    <row r="865" spans="1:40" x14ac:dyDescent="0.25">
      <c r="A865" t="s">
        <v>551</v>
      </c>
      <c r="B865" t="s">
        <v>551</v>
      </c>
      <c r="C865" t="s">
        <v>551</v>
      </c>
      <c r="D865" t="s">
        <v>551</v>
      </c>
      <c r="E865" t="s">
        <v>551</v>
      </c>
      <c r="F865" t="s">
        <v>551</v>
      </c>
      <c r="G865" t="s">
        <v>551</v>
      </c>
      <c r="H865" t="s">
        <v>551</v>
      </c>
      <c r="I865" t="s">
        <v>551</v>
      </c>
      <c r="J865" t="s">
        <v>551</v>
      </c>
      <c r="K865" t="s">
        <v>551</v>
      </c>
      <c r="L865" t="s">
        <v>551</v>
      </c>
      <c r="M865" t="s">
        <v>551</v>
      </c>
      <c r="N865" t="s">
        <v>551</v>
      </c>
      <c r="O865" t="s">
        <v>551</v>
      </c>
      <c r="P865" t="s">
        <v>551</v>
      </c>
      <c r="Q865" t="s">
        <v>551</v>
      </c>
      <c r="R865" t="s">
        <v>551</v>
      </c>
      <c r="S865" t="s">
        <v>551</v>
      </c>
      <c r="T865" t="s">
        <v>551</v>
      </c>
      <c r="U865" t="s">
        <v>551</v>
      </c>
      <c r="V865" t="s">
        <v>551</v>
      </c>
      <c r="W865" t="s">
        <v>551</v>
      </c>
      <c r="X865" t="s">
        <v>551</v>
      </c>
      <c r="Y865" t="s">
        <v>551</v>
      </c>
      <c r="Z865" t="s">
        <v>551</v>
      </c>
      <c r="AA865" t="s">
        <v>551</v>
      </c>
      <c r="AB865" t="s">
        <v>551</v>
      </c>
      <c r="AC865" t="s">
        <v>578</v>
      </c>
      <c r="AD865" t="s">
        <v>577</v>
      </c>
      <c r="AE865">
        <v>25</v>
      </c>
      <c r="AF865">
        <v>14</v>
      </c>
      <c r="AG865">
        <v>3</v>
      </c>
      <c r="AH865" t="s">
        <v>492</v>
      </c>
      <c r="AJ865" t="s">
        <v>84</v>
      </c>
      <c r="AK865" t="s">
        <v>194</v>
      </c>
      <c r="AM865">
        <v>3951</v>
      </c>
      <c r="AN865">
        <v>2984</v>
      </c>
    </row>
    <row r="866" spans="1:40" x14ac:dyDescent="0.25">
      <c r="A866" t="s">
        <v>551</v>
      </c>
      <c r="B866" t="s">
        <v>551</v>
      </c>
      <c r="C866" t="s">
        <v>551</v>
      </c>
      <c r="D866" t="s">
        <v>551</v>
      </c>
      <c r="E866" t="s">
        <v>551</v>
      </c>
      <c r="F866" t="s">
        <v>551</v>
      </c>
      <c r="G866" t="s">
        <v>551</v>
      </c>
      <c r="H866" t="s">
        <v>551</v>
      </c>
      <c r="I866" t="s">
        <v>551</v>
      </c>
      <c r="J866" t="s">
        <v>551</v>
      </c>
      <c r="K866" t="s">
        <v>551</v>
      </c>
      <c r="L866" t="s">
        <v>551</v>
      </c>
      <c r="M866" t="s">
        <v>551</v>
      </c>
      <c r="N866" t="s">
        <v>551</v>
      </c>
      <c r="O866" t="s">
        <v>551</v>
      </c>
      <c r="P866" t="s">
        <v>551</v>
      </c>
      <c r="Q866" t="s">
        <v>551</v>
      </c>
      <c r="R866" t="s">
        <v>551</v>
      </c>
      <c r="S866" t="s">
        <v>551</v>
      </c>
      <c r="T866" t="s">
        <v>551</v>
      </c>
      <c r="U866" t="s">
        <v>551</v>
      </c>
      <c r="V866" t="s">
        <v>551</v>
      </c>
      <c r="W866" t="s">
        <v>551</v>
      </c>
      <c r="X866" t="s">
        <v>551</v>
      </c>
      <c r="Y866" t="s">
        <v>551</v>
      </c>
      <c r="Z866" t="s">
        <v>551</v>
      </c>
      <c r="AA866" t="s">
        <v>551</v>
      </c>
      <c r="AB866" t="s">
        <v>551</v>
      </c>
      <c r="AC866" t="s">
        <v>578</v>
      </c>
      <c r="AD866" t="s">
        <v>577</v>
      </c>
      <c r="AE866">
        <v>25</v>
      </c>
      <c r="AF866">
        <v>15</v>
      </c>
      <c r="AG866">
        <v>3</v>
      </c>
      <c r="AH866" t="s">
        <v>492</v>
      </c>
      <c r="AJ866" t="s">
        <v>84</v>
      </c>
      <c r="AK866" t="s">
        <v>194</v>
      </c>
      <c r="AM866">
        <v>991</v>
      </c>
      <c r="AN866">
        <v>832</v>
      </c>
    </row>
    <row r="867" spans="1:40" x14ac:dyDescent="0.25">
      <c r="A867" t="s">
        <v>551</v>
      </c>
      <c r="B867" t="s">
        <v>551</v>
      </c>
      <c r="C867" t="s">
        <v>551</v>
      </c>
      <c r="D867" t="s">
        <v>551</v>
      </c>
      <c r="E867" t="s">
        <v>551</v>
      </c>
      <c r="F867" t="s">
        <v>551</v>
      </c>
      <c r="G867" t="s">
        <v>551</v>
      </c>
      <c r="H867" t="s">
        <v>551</v>
      </c>
      <c r="I867" t="s">
        <v>551</v>
      </c>
      <c r="J867" t="s">
        <v>551</v>
      </c>
      <c r="K867" t="s">
        <v>551</v>
      </c>
      <c r="L867" t="s">
        <v>551</v>
      </c>
      <c r="M867" t="s">
        <v>551</v>
      </c>
      <c r="N867" t="s">
        <v>551</v>
      </c>
      <c r="O867" t="s">
        <v>551</v>
      </c>
      <c r="P867" t="s">
        <v>551</v>
      </c>
      <c r="Q867" t="s">
        <v>551</v>
      </c>
      <c r="R867" t="s">
        <v>551</v>
      </c>
      <c r="S867" t="s">
        <v>551</v>
      </c>
      <c r="T867" t="s">
        <v>551</v>
      </c>
      <c r="U867" t="s">
        <v>551</v>
      </c>
      <c r="V867" t="s">
        <v>551</v>
      </c>
      <c r="W867" t="s">
        <v>551</v>
      </c>
      <c r="X867" t="s">
        <v>551</v>
      </c>
      <c r="Y867" t="s">
        <v>551</v>
      </c>
      <c r="Z867" t="s">
        <v>551</v>
      </c>
      <c r="AA867" t="s">
        <v>551</v>
      </c>
      <c r="AB867" t="s">
        <v>551</v>
      </c>
      <c r="AC867" t="s">
        <v>578</v>
      </c>
      <c r="AD867" t="s">
        <v>577</v>
      </c>
      <c r="AE867">
        <v>25</v>
      </c>
      <c r="AF867">
        <v>16</v>
      </c>
      <c r="AH867" t="s">
        <v>498</v>
      </c>
      <c r="AJ867" t="s">
        <v>91</v>
      </c>
      <c r="AK867" t="s">
        <v>203</v>
      </c>
      <c r="AM867">
        <v>2108</v>
      </c>
      <c r="AN867">
        <v>2457</v>
      </c>
    </row>
    <row r="868" spans="1:40" x14ac:dyDescent="0.25">
      <c r="A868" t="s">
        <v>551</v>
      </c>
      <c r="B868" t="s">
        <v>551</v>
      </c>
      <c r="C868" t="s">
        <v>551</v>
      </c>
      <c r="D868" t="s">
        <v>551</v>
      </c>
      <c r="E868" t="s">
        <v>551</v>
      </c>
      <c r="F868" t="s">
        <v>551</v>
      </c>
      <c r="G868" t="s">
        <v>551</v>
      </c>
      <c r="H868" t="s">
        <v>551</v>
      </c>
      <c r="I868" t="s">
        <v>551</v>
      </c>
      <c r="J868" t="s">
        <v>551</v>
      </c>
      <c r="K868" t="s">
        <v>551</v>
      </c>
      <c r="L868" t="s">
        <v>551</v>
      </c>
      <c r="M868" t="s">
        <v>551</v>
      </c>
      <c r="N868" t="s">
        <v>551</v>
      </c>
      <c r="O868" t="s">
        <v>551</v>
      </c>
      <c r="P868" t="s">
        <v>551</v>
      </c>
      <c r="Q868" t="s">
        <v>551</v>
      </c>
      <c r="R868" t="s">
        <v>551</v>
      </c>
      <c r="S868" t="s">
        <v>551</v>
      </c>
      <c r="T868" t="s">
        <v>551</v>
      </c>
      <c r="U868" t="s">
        <v>551</v>
      </c>
      <c r="V868" t="s">
        <v>551</v>
      </c>
      <c r="W868" t="s">
        <v>551</v>
      </c>
      <c r="X868" t="s">
        <v>551</v>
      </c>
      <c r="Y868" t="s">
        <v>551</v>
      </c>
      <c r="Z868" t="s">
        <v>551</v>
      </c>
      <c r="AA868" t="s">
        <v>551</v>
      </c>
      <c r="AB868" t="s">
        <v>551</v>
      </c>
      <c r="AC868" t="s">
        <v>578</v>
      </c>
      <c r="AD868" t="s">
        <v>577</v>
      </c>
      <c r="AE868">
        <v>25</v>
      </c>
      <c r="AF868">
        <v>17</v>
      </c>
      <c r="AG868">
        <v>3</v>
      </c>
      <c r="AH868" t="s">
        <v>492</v>
      </c>
      <c r="AJ868" t="s">
        <v>84</v>
      </c>
      <c r="AK868" t="s">
        <v>194</v>
      </c>
      <c r="AM868">
        <v>676</v>
      </c>
      <c r="AN868">
        <v>1886</v>
      </c>
    </row>
    <row r="869" spans="1:40" x14ac:dyDescent="0.25">
      <c r="A869" t="s">
        <v>551</v>
      </c>
      <c r="B869" t="s">
        <v>551</v>
      </c>
      <c r="C869" t="s">
        <v>551</v>
      </c>
      <c r="D869" t="s">
        <v>551</v>
      </c>
      <c r="E869" t="s">
        <v>551</v>
      </c>
      <c r="F869" t="s">
        <v>551</v>
      </c>
      <c r="G869" t="s">
        <v>551</v>
      </c>
      <c r="H869" t="s">
        <v>551</v>
      </c>
      <c r="I869" t="s">
        <v>551</v>
      </c>
      <c r="J869" t="s">
        <v>551</v>
      </c>
      <c r="K869" t="s">
        <v>551</v>
      </c>
      <c r="L869" t="s">
        <v>551</v>
      </c>
      <c r="M869" t="s">
        <v>551</v>
      </c>
      <c r="N869" t="s">
        <v>551</v>
      </c>
      <c r="O869" t="s">
        <v>551</v>
      </c>
      <c r="P869" t="s">
        <v>551</v>
      </c>
      <c r="Q869" t="s">
        <v>551</v>
      </c>
      <c r="R869" t="s">
        <v>551</v>
      </c>
      <c r="S869" t="s">
        <v>551</v>
      </c>
      <c r="T869" t="s">
        <v>551</v>
      </c>
      <c r="U869" t="s">
        <v>551</v>
      </c>
      <c r="V869" t="s">
        <v>551</v>
      </c>
      <c r="W869" t="s">
        <v>551</v>
      </c>
      <c r="X869" t="s">
        <v>551</v>
      </c>
      <c r="Y869" t="s">
        <v>551</v>
      </c>
      <c r="Z869" t="s">
        <v>551</v>
      </c>
      <c r="AA869" t="s">
        <v>551</v>
      </c>
      <c r="AB869" t="s">
        <v>551</v>
      </c>
      <c r="AC869" t="s">
        <v>578</v>
      </c>
      <c r="AD869" t="s">
        <v>577</v>
      </c>
      <c r="AE869">
        <v>25</v>
      </c>
      <c r="AF869">
        <v>18</v>
      </c>
      <c r="AH869" t="s">
        <v>494</v>
      </c>
      <c r="AJ869" t="s">
        <v>86</v>
      </c>
      <c r="AK869" t="s">
        <v>201</v>
      </c>
      <c r="AM869">
        <v>1703</v>
      </c>
      <c r="AN869">
        <v>2829</v>
      </c>
    </row>
    <row r="870" spans="1:40" x14ac:dyDescent="0.25">
      <c r="A870" t="s">
        <v>551</v>
      </c>
      <c r="B870" t="s">
        <v>551</v>
      </c>
      <c r="C870" t="s">
        <v>551</v>
      </c>
      <c r="D870" t="s">
        <v>551</v>
      </c>
      <c r="E870" t="s">
        <v>551</v>
      </c>
      <c r="F870" t="s">
        <v>551</v>
      </c>
      <c r="G870" t="s">
        <v>551</v>
      </c>
      <c r="H870" t="s">
        <v>551</v>
      </c>
      <c r="I870" t="s">
        <v>551</v>
      </c>
      <c r="J870" t="s">
        <v>551</v>
      </c>
      <c r="K870" t="s">
        <v>551</v>
      </c>
      <c r="L870" t="s">
        <v>551</v>
      </c>
      <c r="M870" t="s">
        <v>551</v>
      </c>
      <c r="N870" t="s">
        <v>551</v>
      </c>
      <c r="O870" t="s">
        <v>551</v>
      </c>
      <c r="P870" t="s">
        <v>551</v>
      </c>
      <c r="Q870" t="s">
        <v>551</v>
      </c>
      <c r="R870" t="s">
        <v>551</v>
      </c>
      <c r="S870" t="s">
        <v>551</v>
      </c>
      <c r="T870" t="s">
        <v>551</v>
      </c>
      <c r="U870" t="s">
        <v>551</v>
      </c>
      <c r="V870" t="s">
        <v>551</v>
      </c>
      <c r="W870" t="s">
        <v>551</v>
      </c>
      <c r="X870" t="s">
        <v>551</v>
      </c>
      <c r="Y870" t="s">
        <v>551</v>
      </c>
      <c r="Z870" t="s">
        <v>551</v>
      </c>
      <c r="AA870" t="s">
        <v>551</v>
      </c>
      <c r="AB870" t="s">
        <v>551</v>
      </c>
      <c r="AC870" t="s">
        <v>578</v>
      </c>
      <c r="AD870" t="s">
        <v>577</v>
      </c>
      <c r="AE870">
        <v>25</v>
      </c>
      <c r="AF870">
        <v>19</v>
      </c>
      <c r="AH870" t="s">
        <v>494</v>
      </c>
      <c r="AJ870" t="s">
        <v>86</v>
      </c>
      <c r="AK870" t="s">
        <v>201</v>
      </c>
      <c r="AM870">
        <v>468</v>
      </c>
      <c r="AN870">
        <v>1242</v>
      </c>
    </row>
    <row r="871" spans="1:40" x14ac:dyDescent="0.25">
      <c r="A871" t="s">
        <v>551</v>
      </c>
      <c r="B871" t="s">
        <v>551</v>
      </c>
      <c r="C871" t="s">
        <v>551</v>
      </c>
      <c r="D871" t="s">
        <v>551</v>
      </c>
      <c r="E871" t="s">
        <v>551</v>
      </c>
      <c r="F871" t="s">
        <v>551</v>
      </c>
      <c r="G871" t="s">
        <v>551</v>
      </c>
      <c r="H871" t="s">
        <v>551</v>
      </c>
      <c r="I871" t="s">
        <v>551</v>
      </c>
      <c r="J871" t="s">
        <v>551</v>
      </c>
      <c r="K871" t="s">
        <v>551</v>
      </c>
      <c r="L871" t="s">
        <v>551</v>
      </c>
      <c r="M871" t="s">
        <v>551</v>
      </c>
      <c r="N871" t="s">
        <v>551</v>
      </c>
      <c r="O871" t="s">
        <v>551</v>
      </c>
      <c r="P871" t="s">
        <v>551</v>
      </c>
      <c r="Q871" t="s">
        <v>551</v>
      </c>
      <c r="R871" t="s">
        <v>551</v>
      </c>
      <c r="S871" t="s">
        <v>551</v>
      </c>
      <c r="T871" t="s">
        <v>551</v>
      </c>
      <c r="U871" t="s">
        <v>551</v>
      </c>
      <c r="V871" t="s">
        <v>551</v>
      </c>
      <c r="W871" t="s">
        <v>551</v>
      </c>
      <c r="X871" t="s">
        <v>551</v>
      </c>
      <c r="Y871" t="s">
        <v>551</v>
      </c>
      <c r="Z871" t="s">
        <v>551</v>
      </c>
      <c r="AA871" t="s">
        <v>551</v>
      </c>
      <c r="AB871" t="s">
        <v>551</v>
      </c>
      <c r="AC871" t="s">
        <v>578</v>
      </c>
      <c r="AD871" t="s">
        <v>577</v>
      </c>
      <c r="AE871">
        <v>25</v>
      </c>
      <c r="AF871">
        <v>20</v>
      </c>
      <c r="AG871">
        <v>3</v>
      </c>
      <c r="AH871" t="s">
        <v>492</v>
      </c>
      <c r="AJ871" t="s">
        <v>84</v>
      </c>
      <c r="AK871" t="s">
        <v>194</v>
      </c>
      <c r="AM871">
        <v>2694</v>
      </c>
      <c r="AN871">
        <v>2418</v>
      </c>
    </row>
    <row r="872" spans="1:40" x14ac:dyDescent="0.25">
      <c r="A872" t="s">
        <v>551</v>
      </c>
      <c r="B872" t="s">
        <v>551</v>
      </c>
      <c r="C872" t="s">
        <v>551</v>
      </c>
      <c r="D872" t="s">
        <v>551</v>
      </c>
      <c r="E872" t="s">
        <v>551</v>
      </c>
      <c r="F872" t="s">
        <v>551</v>
      </c>
      <c r="G872" t="s">
        <v>551</v>
      </c>
      <c r="H872" t="s">
        <v>551</v>
      </c>
      <c r="I872" t="s">
        <v>551</v>
      </c>
      <c r="J872" t="s">
        <v>551</v>
      </c>
      <c r="K872" t="s">
        <v>551</v>
      </c>
      <c r="L872" t="s">
        <v>551</v>
      </c>
      <c r="M872" t="s">
        <v>551</v>
      </c>
      <c r="N872" t="s">
        <v>551</v>
      </c>
      <c r="O872" t="s">
        <v>551</v>
      </c>
      <c r="P872" t="s">
        <v>551</v>
      </c>
      <c r="Q872" t="s">
        <v>551</v>
      </c>
      <c r="R872" t="s">
        <v>551</v>
      </c>
      <c r="S872" t="s">
        <v>551</v>
      </c>
      <c r="T872" t="s">
        <v>551</v>
      </c>
      <c r="U872" t="s">
        <v>551</v>
      </c>
      <c r="V872" t="s">
        <v>551</v>
      </c>
      <c r="W872" t="s">
        <v>551</v>
      </c>
      <c r="X872" t="s">
        <v>551</v>
      </c>
      <c r="Y872" t="s">
        <v>551</v>
      </c>
      <c r="Z872" t="s">
        <v>551</v>
      </c>
      <c r="AA872" t="s">
        <v>551</v>
      </c>
      <c r="AB872" t="s">
        <v>551</v>
      </c>
      <c r="AC872" t="s">
        <v>578</v>
      </c>
      <c r="AD872" t="s">
        <v>577</v>
      </c>
      <c r="AE872">
        <v>25</v>
      </c>
      <c r="AF872">
        <v>21</v>
      </c>
      <c r="AG872">
        <v>3</v>
      </c>
      <c r="AH872" t="s">
        <v>491</v>
      </c>
      <c r="AJ872" t="s">
        <v>82</v>
      </c>
      <c r="AK872" t="s">
        <v>194</v>
      </c>
      <c r="AM872">
        <v>3119</v>
      </c>
      <c r="AN872">
        <v>1006</v>
      </c>
    </row>
    <row r="873" spans="1:40" x14ac:dyDescent="0.25">
      <c r="A873" t="s">
        <v>551</v>
      </c>
      <c r="B873" t="s">
        <v>551</v>
      </c>
      <c r="C873" t="s">
        <v>551</v>
      </c>
      <c r="D873" t="s">
        <v>551</v>
      </c>
      <c r="E873" t="s">
        <v>551</v>
      </c>
      <c r="F873" t="s">
        <v>551</v>
      </c>
      <c r="G873" t="s">
        <v>551</v>
      </c>
      <c r="H873" t="s">
        <v>551</v>
      </c>
      <c r="I873" t="s">
        <v>551</v>
      </c>
      <c r="J873" t="s">
        <v>551</v>
      </c>
      <c r="K873" t="s">
        <v>551</v>
      </c>
      <c r="L873" t="s">
        <v>551</v>
      </c>
      <c r="M873" t="s">
        <v>551</v>
      </c>
      <c r="N873" t="s">
        <v>551</v>
      </c>
      <c r="O873" t="s">
        <v>551</v>
      </c>
      <c r="P873" t="s">
        <v>551</v>
      </c>
      <c r="Q873" t="s">
        <v>551</v>
      </c>
      <c r="R873" t="s">
        <v>551</v>
      </c>
      <c r="S873" t="s">
        <v>551</v>
      </c>
      <c r="T873" t="s">
        <v>551</v>
      </c>
      <c r="U873" t="s">
        <v>551</v>
      </c>
      <c r="V873" t="s">
        <v>551</v>
      </c>
      <c r="W873" t="s">
        <v>551</v>
      </c>
      <c r="X873" t="s">
        <v>551</v>
      </c>
      <c r="Y873" t="s">
        <v>551</v>
      </c>
      <c r="Z873" t="s">
        <v>551</v>
      </c>
      <c r="AA873" t="s">
        <v>551</v>
      </c>
      <c r="AB873" t="s">
        <v>551</v>
      </c>
      <c r="AC873" t="s">
        <v>578</v>
      </c>
      <c r="AD873" t="s">
        <v>577</v>
      </c>
      <c r="AE873">
        <v>25</v>
      </c>
      <c r="AF873">
        <v>22</v>
      </c>
      <c r="AG873">
        <v>3</v>
      </c>
      <c r="AH873" t="s">
        <v>492</v>
      </c>
      <c r="AJ873" t="s">
        <v>84</v>
      </c>
      <c r="AK873" t="s">
        <v>194</v>
      </c>
      <c r="AM873">
        <v>2237</v>
      </c>
      <c r="AN873">
        <v>2283</v>
      </c>
    </row>
    <row r="874" spans="1:40" x14ac:dyDescent="0.25">
      <c r="A874" t="s">
        <v>551</v>
      </c>
      <c r="B874" t="s">
        <v>551</v>
      </c>
      <c r="C874" t="s">
        <v>551</v>
      </c>
      <c r="D874" t="s">
        <v>551</v>
      </c>
      <c r="E874" t="s">
        <v>551</v>
      </c>
      <c r="F874" t="s">
        <v>551</v>
      </c>
      <c r="G874" t="s">
        <v>551</v>
      </c>
      <c r="H874" t="s">
        <v>551</v>
      </c>
      <c r="I874" t="s">
        <v>551</v>
      </c>
      <c r="J874" t="s">
        <v>551</v>
      </c>
      <c r="K874" t="s">
        <v>551</v>
      </c>
      <c r="L874" t="s">
        <v>551</v>
      </c>
      <c r="M874" t="s">
        <v>551</v>
      </c>
      <c r="N874" t="s">
        <v>551</v>
      </c>
      <c r="O874" t="s">
        <v>551</v>
      </c>
      <c r="P874" t="s">
        <v>551</v>
      </c>
      <c r="Q874" t="s">
        <v>551</v>
      </c>
      <c r="R874" t="s">
        <v>551</v>
      </c>
      <c r="S874" t="s">
        <v>551</v>
      </c>
      <c r="T874" t="s">
        <v>551</v>
      </c>
      <c r="U874" t="s">
        <v>551</v>
      </c>
      <c r="V874" t="s">
        <v>551</v>
      </c>
      <c r="W874" t="s">
        <v>551</v>
      </c>
      <c r="X874" t="s">
        <v>551</v>
      </c>
      <c r="Y874" t="s">
        <v>551</v>
      </c>
      <c r="Z874" t="s">
        <v>551</v>
      </c>
      <c r="AA874" t="s">
        <v>551</v>
      </c>
      <c r="AB874" t="s">
        <v>551</v>
      </c>
      <c r="AC874" t="s">
        <v>578</v>
      </c>
      <c r="AD874" t="s">
        <v>577</v>
      </c>
      <c r="AE874">
        <v>25</v>
      </c>
      <c r="AF874">
        <v>23</v>
      </c>
      <c r="AG874">
        <v>3</v>
      </c>
      <c r="AH874" t="s">
        <v>492</v>
      </c>
      <c r="AJ874" t="s">
        <v>84</v>
      </c>
      <c r="AK874" t="s">
        <v>194</v>
      </c>
      <c r="AM874">
        <v>866</v>
      </c>
      <c r="AN874">
        <v>370</v>
      </c>
    </row>
    <row r="875" spans="1:40" x14ac:dyDescent="0.25">
      <c r="A875" t="s">
        <v>551</v>
      </c>
      <c r="B875" t="s">
        <v>551</v>
      </c>
      <c r="C875" t="s">
        <v>551</v>
      </c>
      <c r="D875" t="s">
        <v>551</v>
      </c>
      <c r="E875" t="s">
        <v>551</v>
      </c>
      <c r="F875" t="s">
        <v>551</v>
      </c>
      <c r="G875" t="s">
        <v>551</v>
      </c>
      <c r="H875" t="s">
        <v>551</v>
      </c>
      <c r="I875" t="s">
        <v>551</v>
      </c>
      <c r="J875" t="s">
        <v>551</v>
      </c>
      <c r="K875" t="s">
        <v>551</v>
      </c>
      <c r="L875" t="s">
        <v>551</v>
      </c>
      <c r="M875" t="s">
        <v>551</v>
      </c>
      <c r="N875" t="s">
        <v>551</v>
      </c>
      <c r="O875" t="s">
        <v>551</v>
      </c>
      <c r="P875" t="s">
        <v>551</v>
      </c>
      <c r="Q875" t="s">
        <v>551</v>
      </c>
      <c r="R875" t="s">
        <v>551</v>
      </c>
      <c r="S875" t="s">
        <v>551</v>
      </c>
      <c r="T875" t="s">
        <v>551</v>
      </c>
      <c r="U875" t="s">
        <v>551</v>
      </c>
      <c r="V875" t="s">
        <v>551</v>
      </c>
      <c r="W875" t="s">
        <v>551</v>
      </c>
      <c r="X875" t="s">
        <v>551</v>
      </c>
      <c r="Y875" t="s">
        <v>551</v>
      </c>
      <c r="Z875" t="s">
        <v>551</v>
      </c>
      <c r="AA875" t="s">
        <v>551</v>
      </c>
      <c r="AB875" t="s">
        <v>551</v>
      </c>
      <c r="AC875" t="s">
        <v>578</v>
      </c>
      <c r="AD875" t="s">
        <v>577</v>
      </c>
      <c r="AE875">
        <v>25</v>
      </c>
      <c r="AF875">
        <v>24</v>
      </c>
      <c r="AH875" t="s">
        <v>511</v>
      </c>
      <c r="AJ875" t="s">
        <v>101</v>
      </c>
      <c r="AK875" t="s">
        <v>198</v>
      </c>
      <c r="AM875">
        <v>72</v>
      </c>
      <c r="AN875">
        <v>775</v>
      </c>
    </row>
    <row r="876" spans="1:40" x14ac:dyDescent="0.25">
      <c r="A876" t="s">
        <v>551</v>
      </c>
      <c r="B876" t="s">
        <v>551</v>
      </c>
      <c r="C876" t="s">
        <v>551</v>
      </c>
      <c r="D876" t="s">
        <v>551</v>
      </c>
      <c r="E876" t="s">
        <v>551</v>
      </c>
      <c r="F876" t="s">
        <v>551</v>
      </c>
      <c r="G876" t="s">
        <v>551</v>
      </c>
      <c r="H876" t="s">
        <v>551</v>
      </c>
      <c r="I876" t="s">
        <v>551</v>
      </c>
      <c r="J876" t="s">
        <v>551</v>
      </c>
      <c r="K876" t="s">
        <v>551</v>
      </c>
      <c r="L876" t="s">
        <v>551</v>
      </c>
      <c r="M876" t="s">
        <v>551</v>
      </c>
      <c r="N876" t="s">
        <v>551</v>
      </c>
      <c r="O876" t="s">
        <v>551</v>
      </c>
      <c r="P876" t="s">
        <v>551</v>
      </c>
      <c r="Q876" t="s">
        <v>551</v>
      </c>
      <c r="R876" t="s">
        <v>551</v>
      </c>
      <c r="S876" t="s">
        <v>551</v>
      </c>
      <c r="T876" t="s">
        <v>551</v>
      </c>
      <c r="U876" t="s">
        <v>551</v>
      </c>
      <c r="V876" t="s">
        <v>551</v>
      </c>
      <c r="W876" t="s">
        <v>551</v>
      </c>
      <c r="X876" t="s">
        <v>551</v>
      </c>
      <c r="Y876" t="s">
        <v>551</v>
      </c>
      <c r="Z876" t="s">
        <v>551</v>
      </c>
      <c r="AA876" t="s">
        <v>551</v>
      </c>
      <c r="AB876" t="s">
        <v>551</v>
      </c>
      <c r="AC876" t="s">
        <v>578</v>
      </c>
      <c r="AD876" t="s">
        <v>577</v>
      </c>
      <c r="AE876">
        <v>25</v>
      </c>
      <c r="AF876">
        <v>25</v>
      </c>
      <c r="AH876" t="s">
        <v>494</v>
      </c>
      <c r="AJ876" t="s">
        <v>86</v>
      </c>
      <c r="AK876" t="s">
        <v>201</v>
      </c>
      <c r="AM876">
        <v>1592</v>
      </c>
      <c r="AN876">
        <v>163</v>
      </c>
    </row>
    <row r="877" spans="1:40" x14ac:dyDescent="0.25">
      <c r="A877" t="s">
        <v>551</v>
      </c>
      <c r="B877" t="s">
        <v>551</v>
      </c>
      <c r="C877" t="s">
        <v>551</v>
      </c>
      <c r="D877" t="s">
        <v>551</v>
      </c>
      <c r="E877" t="s">
        <v>551</v>
      </c>
      <c r="F877" t="s">
        <v>551</v>
      </c>
      <c r="G877" t="s">
        <v>551</v>
      </c>
      <c r="H877" t="s">
        <v>551</v>
      </c>
      <c r="I877" t="s">
        <v>551</v>
      </c>
      <c r="J877" t="s">
        <v>551</v>
      </c>
      <c r="K877" t="s">
        <v>551</v>
      </c>
      <c r="L877" t="s">
        <v>551</v>
      </c>
      <c r="M877" t="s">
        <v>551</v>
      </c>
      <c r="N877" t="s">
        <v>551</v>
      </c>
      <c r="O877" t="s">
        <v>551</v>
      </c>
      <c r="P877" t="s">
        <v>551</v>
      </c>
      <c r="Q877" t="s">
        <v>551</v>
      </c>
      <c r="R877" t="s">
        <v>551</v>
      </c>
      <c r="S877" t="s">
        <v>551</v>
      </c>
      <c r="T877" t="s">
        <v>551</v>
      </c>
      <c r="U877" t="s">
        <v>551</v>
      </c>
      <c r="V877" t="s">
        <v>551</v>
      </c>
      <c r="W877" t="s">
        <v>551</v>
      </c>
      <c r="X877" t="s">
        <v>551</v>
      </c>
      <c r="Y877" t="s">
        <v>551</v>
      </c>
      <c r="Z877" t="s">
        <v>551</v>
      </c>
      <c r="AA877" t="s">
        <v>551</v>
      </c>
      <c r="AB877" t="s">
        <v>551</v>
      </c>
      <c r="AC877" t="s">
        <v>580</v>
      </c>
      <c r="AD877" t="s">
        <v>579</v>
      </c>
      <c r="AE877">
        <v>25</v>
      </c>
      <c r="AF877">
        <v>1</v>
      </c>
      <c r="AG877">
        <v>3</v>
      </c>
      <c r="AH877" t="s">
        <v>492</v>
      </c>
      <c r="AJ877" t="s">
        <v>84</v>
      </c>
      <c r="AK877" t="s">
        <v>194</v>
      </c>
      <c r="AM877">
        <v>3400</v>
      </c>
      <c r="AN877">
        <v>912</v>
      </c>
    </row>
    <row r="878" spans="1:40" x14ac:dyDescent="0.25">
      <c r="A878" t="s">
        <v>551</v>
      </c>
      <c r="B878" t="s">
        <v>551</v>
      </c>
      <c r="C878" t="s">
        <v>551</v>
      </c>
      <c r="D878" t="s">
        <v>551</v>
      </c>
      <c r="E878" t="s">
        <v>551</v>
      </c>
      <c r="F878" t="s">
        <v>551</v>
      </c>
      <c r="G878" t="s">
        <v>551</v>
      </c>
      <c r="H878" t="s">
        <v>551</v>
      </c>
      <c r="I878" t="s">
        <v>551</v>
      </c>
      <c r="J878" t="s">
        <v>551</v>
      </c>
      <c r="K878" t="s">
        <v>551</v>
      </c>
      <c r="L878" t="s">
        <v>551</v>
      </c>
      <c r="M878" t="s">
        <v>551</v>
      </c>
      <c r="N878" t="s">
        <v>551</v>
      </c>
      <c r="O878" t="s">
        <v>551</v>
      </c>
      <c r="P878" t="s">
        <v>551</v>
      </c>
      <c r="Q878" t="s">
        <v>551</v>
      </c>
      <c r="R878" t="s">
        <v>551</v>
      </c>
      <c r="S878" t="s">
        <v>551</v>
      </c>
      <c r="T878" t="s">
        <v>551</v>
      </c>
      <c r="U878" t="s">
        <v>551</v>
      </c>
      <c r="V878" t="s">
        <v>551</v>
      </c>
      <c r="W878" t="s">
        <v>551</v>
      </c>
      <c r="X878" t="s">
        <v>551</v>
      </c>
      <c r="Y878" t="s">
        <v>551</v>
      </c>
      <c r="Z878" t="s">
        <v>551</v>
      </c>
      <c r="AA878" t="s">
        <v>551</v>
      </c>
      <c r="AB878" t="s">
        <v>551</v>
      </c>
      <c r="AC878" t="s">
        <v>580</v>
      </c>
      <c r="AD878" t="s">
        <v>579</v>
      </c>
      <c r="AE878">
        <v>25</v>
      </c>
      <c r="AF878">
        <v>2</v>
      </c>
      <c r="AH878" t="s">
        <v>498</v>
      </c>
      <c r="AJ878" t="s">
        <v>91</v>
      </c>
      <c r="AK878" t="s">
        <v>203</v>
      </c>
      <c r="AM878">
        <v>1764</v>
      </c>
      <c r="AN878">
        <v>2746</v>
      </c>
    </row>
    <row r="879" spans="1:40" x14ac:dyDescent="0.25">
      <c r="A879" t="s">
        <v>551</v>
      </c>
      <c r="B879" t="s">
        <v>551</v>
      </c>
      <c r="C879" t="s">
        <v>551</v>
      </c>
      <c r="D879" t="s">
        <v>551</v>
      </c>
      <c r="E879" t="s">
        <v>551</v>
      </c>
      <c r="F879" t="s">
        <v>551</v>
      </c>
      <c r="G879" t="s">
        <v>551</v>
      </c>
      <c r="H879" t="s">
        <v>551</v>
      </c>
      <c r="I879" t="s">
        <v>551</v>
      </c>
      <c r="J879" t="s">
        <v>551</v>
      </c>
      <c r="K879" t="s">
        <v>551</v>
      </c>
      <c r="L879" t="s">
        <v>551</v>
      </c>
      <c r="M879" t="s">
        <v>551</v>
      </c>
      <c r="N879" t="s">
        <v>551</v>
      </c>
      <c r="O879" t="s">
        <v>551</v>
      </c>
      <c r="P879" t="s">
        <v>551</v>
      </c>
      <c r="Q879" t="s">
        <v>551</v>
      </c>
      <c r="R879" t="s">
        <v>551</v>
      </c>
      <c r="S879" t="s">
        <v>551</v>
      </c>
      <c r="T879" t="s">
        <v>551</v>
      </c>
      <c r="U879" t="s">
        <v>551</v>
      </c>
      <c r="V879" t="s">
        <v>551</v>
      </c>
      <c r="W879" t="s">
        <v>551</v>
      </c>
      <c r="X879" t="s">
        <v>551</v>
      </c>
      <c r="Y879" t="s">
        <v>551</v>
      </c>
      <c r="Z879" t="s">
        <v>551</v>
      </c>
      <c r="AA879" t="s">
        <v>551</v>
      </c>
      <c r="AB879" t="s">
        <v>551</v>
      </c>
      <c r="AC879" t="s">
        <v>580</v>
      </c>
      <c r="AD879" t="s">
        <v>579</v>
      </c>
      <c r="AE879">
        <v>25</v>
      </c>
      <c r="AF879">
        <v>3</v>
      </c>
      <c r="AG879">
        <v>3</v>
      </c>
      <c r="AH879" t="s">
        <v>491</v>
      </c>
      <c r="AJ879" t="s">
        <v>82</v>
      </c>
      <c r="AK879" t="s">
        <v>194</v>
      </c>
      <c r="AM879">
        <v>3841</v>
      </c>
      <c r="AN879">
        <v>992</v>
      </c>
    </row>
    <row r="880" spans="1:40" x14ac:dyDescent="0.25">
      <c r="A880" t="s">
        <v>551</v>
      </c>
      <c r="B880" t="s">
        <v>551</v>
      </c>
      <c r="C880" t="s">
        <v>551</v>
      </c>
      <c r="D880" t="s">
        <v>551</v>
      </c>
      <c r="E880" t="s">
        <v>551</v>
      </c>
      <c r="F880" t="s">
        <v>551</v>
      </c>
      <c r="G880" t="s">
        <v>551</v>
      </c>
      <c r="H880" t="s">
        <v>551</v>
      </c>
      <c r="I880" t="s">
        <v>551</v>
      </c>
      <c r="J880" t="s">
        <v>551</v>
      </c>
      <c r="K880" t="s">
        <v>551</v>
      </c>
      <c r="L880" t="s">
        <v>551</v>
      </c>
      <c r="M880" t="s">
        <v>551</v>
      </c>
      <c r="N880" t="s">
        <v>551</v>
      </c>
      <c r="O880" t="s">
        <v>551</v>
      </c>
      <c r="P880" t="s">
        <v>551</v>
      </c>
      <c r="Q880" t="s">
        <v>551</v>
      </c>
      <c r="R880" t="s">
        <v>551</v>
      </c>
      <c r="S880" t="s">
        <v>551</v>
      </c>
      <c r="T880" t="s">
        <v>551</v>
      </c>
      <c r="U880" t="s">
        <v>551</v>
      </c>
      <c r="V880" t="s">
        <v>551</v>
      </c>
      <c r="W880" t="s">
        <v>551</v>
      </c>
      <c r="X880" t="s">
        <v>551</v>
      </c>
      <c r="Y880" t="s">
        <v>551</v>
      </c>
      <c r="Z880" t="s">
        <v>551</v>
      </c>
      <c r="AA880" t="s">
        <v>551</v>
      </c>
      <c r="AB880" t="s">
        <v>551</v>
      </c>
      <c r="AC880" t="s">
        <v>580</v>
      </c>
      <c r="AD880" t="s">
        <v>579</v>
      </c>
      <c r="AE880">
        <v>25</v>
      </c>
      <c r="AF880">
        <v>4</v>
      </c>
      <c r="AH880" t="s">
        <v>494</v>
      </c>
      <c r="AJ880" t="s">
        <v>86</v>
      </c>
      <c r="AK880" t="s">
        <v>201</v>
      </c>
      <c r="AM880">
        <v>1253</v>
      </c>
      <c r="AN880">
        <v>1496</v>
      </c>
    </row>
    <row r="881" spans="1:40" x14ac:dyDescent="0.25">
      <c r="A881" t="s">
        <v>551</v>
      </c>
      <c r="B881" t="s">
        <v>551</v>
      </c>
      <c r="C881" t="s">
        <v>551</v>
      </c>
      <c r="D881" t="s">
        <v>551</v>
      </c>
      <c r="E881" t="s">
        <v>551</v>
      </c>
      <c r="F881" t="s">
        <v>551</v>
      </c>
      <c r="G881" t="s">
        <v>551</v>
      </c>
      <c r="H881" t="s">
        <v>551</v>
      </c>
      <c r="I881" t="s">
        <v>551</v>
      </c>
      <c r="J881" t="s">
        <v>551</v>
      </c>
      <c r="K881" t="s">
        <v>551</v>
      </c>
      <c r="L881" t="s">
        <v>551</v>
      </c>
      <c r="M881" t="s">
        <v>551</v>
      </c>
      <c r="N881" t="s">
        <v>551</v>
      </c>
      <c r="O881" t="s">
        <v>551</v>
      </c>
      <c r="P881" t="s">
        <v>551</v>
      </c>
      <c r="Q881" t="s">
        <v>551</v>
      </c>
      <c r="R881" t="s">
        <v>551</v>
      </c>
      <c r="S881" t="s">
        <v>551</v>
      </c>
      <c r="T881" t="s">
        <v>551</v>
      </c>
      <c r="U881" t="s">
        <v>551</v>
      </c>
      <c r="V881" t="s">
        <v>551</v>
      </c>
      <c r="W881" t="s">
        <v>551</v>
      </c>
      <c r="X881" t="s">
        <v>551</v>
      </c>
      <c r="Y881" t="s">
        <v>551</v>
      </c>
      <c r="Z881" t="s">
        <v>551</v>
      </c>
      <c r="AA881" t="s">
        <v>551</v>
      </c>
      <c r="AB881" t="s">
        <v>551</v>
      </c>
      <c r="AC881" t="s">
        <v>580</v>
      </c>
      <c r="AD881" t="s">
        <v>579</v>
      </c>
      <c r="AE881">
        <v>25</v>
      </c>
      <c r="AF881">
        <v>5</v>
      </c>
      <c r="AG881">
        <v>3</v>
      </c>
      <c r="AH881" t="s">
        <v>492</v>
      </c>
      <c r="AJ881" t="s">
        <v>84</v>
      </c>
      <c r="AK881" t="s">
        <v>194</v>
      </c>
      <c r="AM881">
        <v>3649</v>
      </c>
      <c r="AN881">
        <v>2147</v>
      </c>
    </row>
    <row r="882" spans="1:40" x14ac:dyDescent="0.25">
      <c r="A882" t="s">
        <v>551</v>
      </c>
      <c r="B882" t="s">
        <v>551</v>
      </c>
      <c r="C882" t="s">
        <v>551</v>
      </c>
      <c r="D882" t="s">
        <v>551</v>
      </c>
      <c r="E882" t="s">
        <v>551</v>
      </c>
      <c r="F882" t="s">
        <v>551</v>
      </c>
      <c r="G882" t="s">
        <v>551</v>
      </c>
      <c r="H882" t="s">
        <v>551</v>
      </c>
      <c r="I882" t="s">
        <v>551</v>
      </c>
      <c r="J882" t="s">
        <v>551</v>
      </c>
      <c r="K882" t="s">
        <v>551</v>
      </c>
      <c r="L882" t="s">
        <v>551</v>
      </c>
      <c r="M882" t="s">
        <v>551</v>
      </c>
      <c r="N882" t="s">
        <v>551</v>
      </c>
      <c r="O882" t="s">
        <v>551</v>
      </c>
      <c r="P882" t="s">
        <v>551</v>
      </c>
      <c r="Q882" t="s">
        <v>551</v>
      </c>
      <c r="R882" t="s">
        <v>551</v>
      </c>
      <c r="S882" t="s">
        <v>551</v>
      </c>
      <c r="T882" t="s">
        <v>551</v>
      </c>
      <c r="U882" t="s">
        <v>551</v>
      </c>
      <c r="V882" t="s">
        <v>551</v>
      </c>
      <c r="W882" t="s">
        <v>551</v>
      </c>
      <c r="X882" t="s">
        <v>551</v>
      </c>
      <c r="Y882" t="s">
        <v>551</v>
      </c>
      <c r="Z882" t="s">
        <v>551</v>
      </c>
      <c r="AA882" t="s">
        <v>551</v>
      </c>
      <c r="AB882" t="s">
        <v>551</v>
      </c>
      <c r="AC882" t="s">
        <v>580</v>
      </c>
      <c r="AD882" t="s">
        <v>579</v>
      </c>
      <c r="AE882">
        <v>25</v>
      </c>
      <c r="AF882">
        <v>6</v>
      </c>
      <c r="AG882">
        <v>3</v>
      </c>
      <c r="AH882" t="s">
        <v>492</v>
      </c>
      <c r="AJ882" t="s">
        <v>84</v>
      </c>
      <c r="AK882" t="s">
        <v>194</v>
      </c>
      <c r="AM882">
        <v>1844</v>
      </c>
      <c r="AN882">
        <v>881</v>
      </c>
    </row>
    <row r="883" spans="1:40" x14ac:dyDescent="0.25">
      <c r="A883" t="s">
        <v>551</v>
      </c>
      <c r="B883" t="s">
        <v>551</v>
      </c>
      <c r="C883" t="s">
        <v>551</v>
      </c>
      <c r="D883" t="s">
        <v>551</v>
      </c>
      <c r="E883" t="s">
        <v>551</v>
      </c>
      <c r="F883" t="s">
        <v>551</v>
      </c>
      <c r="G883" t="s">
        <v>551</v>
      </c>
      <c r="H883" t="s">
        <v>551</v>
      </c>
      <c r="I883" t="s">
        <v>551</v>
      </c>
      <c r="J883" t="s">
        <v>551</v>
      </c>
      <c r="K883" t="s">
        <v>551</v>
      </c>
      <c r="L883" t="s">
        <v>551</v>
      </c>
      <c r="M883" t="s">
        <v>551</v>
      </c>
      <c r="N883" t="s">
        <v>551</v>
      </c>
      <c r="O883" t="s">
        <v>551</v>
      </c>
      <c r="P883" t="s">
        <v>551</v>
      </c>
      <c r="Q883" t="s">
        <v>551</v>
      </c>
      <c r="R883" t="s">
        <v>551</v>
      </c>
      <c r="S883" t="s">
        <v>551</v>
      </c>
      <c r="T883" t="s">
        <v>551</v>
      </c>
      <c r="U883" t="s">
        <v>551</v>
      </c>
      <c r="V883" t="s">
        <v>551</v>
      </c>
      <c r="W883" t="s">
        <v>551</v>
      </c>
      <c r="X883" t="s">
        <v>551</v>
      </c>
      <c r="Y883" t="s">
        <v>551</v>
      </c>
      <c r="Z883" t="s">
        <v>551</v>
      </c>
      <c r="AA883" t="s">
        <v>551</v>
      </c>
      <c r="AB883" t="s">
        <v>551</v>
      </c>
      <c r="AC883" t="s">
        <v>580</v>
      </c>
      <c r="AD883" t="s">
        <v>579</v>
      </c>
      <c r="AE883">
        <v>25</v>
      </c>
      <c r="AF883">
        <v>7</v>
      </c>
      <c r="AG883">
        <v>3</v>
      </c>
      <c r="AH883" t="s">
        <v>491</v>
      </c>
      <c r="AJ883" t="s">
        <v>82</v>
      </c>
      <c r="AK883" t="s">
        <v>194</v>
      </c>
      <c r="AM883">
        <v>595</v>
      </c>
      <c r="AN883">
        <v>423</v>
      </c>
    </row>
    <row r="884" spans="1:40" x14ac:dyDescent="0.25">
      <c r="A884" t="s">
        <v>551</v>
      </c>
      <c r="B884" t="s">
        <v>551</v>
      </c>
      <c r="C884" t="s">
        <v>551</v>
      </c>
      <c r="D884" t="s">
        <v>551</v>
      </c>
      <c r="E884" t="s">
        <v>551</v>
      </c>
      <c r="F884" t="s">
        <v>551</v>
      </c>
      <c r="G884" t="s">
        <v>551</v>
      </c>
      <c r="H884" t="s">
        <v>551</v>
      </c>
      <c r="I884" t="s">
        <v>551</v>
      </c>
      <c r="J884" t="s">
        <v>551</v>
      </c>
      <c r="K884" t="s">
        <v>551</v>
      </c>
      <c r="L884" t="s">
        <v>551</v>
      </c>
      <c r="M884" t="s">
        <v>551</v>
      </c>
      <c r="N884" t="s">
        <v>551</v>
      </c>
      <c r="O884" t="s">
        <v>551</v>
      </c>
      <c r="P884" t="s">
        <v>551</v>
      </c>
      <c r="Q884" t="s">
        <v>551</v>
      </c>
      <c r="R884" t="s">
        <v>551</v>
      </c>
      <c r="S884" t="s">
        <v>551</v>
      </c>
      <c r="T884" t="s">
        <v>551</v>
      </c>
      <c r="U884" t="s">
        <v>551</v>
      </c>
      <c r="V884" t="s">
        <v>551</v>
      </c>
      <c r="W884" t="s">
        <v>551</v>
      </c>
      <c r="X884" t="s">
        <v>551</v>
      </c>
      <c r="Y884" t="s">
        <v>551</v>
      </c>
      <c r="Z884" t="s">
        <v>551</v>
      </c>
      <c r="AA884" t="s">
        <v>551</v>
      </c>
      <c r="AB884" t="s">
        <v>551</v>
      </c>
      <c r="AC884" t="s">
        <v>580</v>
      </c>
      <c r="AD884" t="s">
        <v>579</v>
      </c>
      <c r="AE884">
        <v>25</v>
      </c>
      <c r="AF884">
        <v>8</v>
      </c>
      <c r="AG884">
        <v>3</v>
      </c>
      <c r="AH884" t="s">
        <v>491</v>
      </c>
      <c r="AJ884" t="s">
        <v>82</v>
      </c>
      <c r="AK884" t="s">
        <v>194</v>
      </c>
      <c r="AM884">
        <v>212</v>
      </c>
      <c r="AN884">
        <v>1189</v>
      </c>
    </row>
    <row r="885" spans="1:40" x14ac:dyDescent="0.25">
      <c r="A885" t="s">
        <v>551</v>
      </c>
      <c r="B885" t="s">
        <v>551</v>
      </c>
      <c r="C885" t="s">
        <v>551</v>
      </c>
      <c r="D885" t="s">
        <v>551</v>
      </c>
      <c r="E885" t="s">
        <v>551</v>
      </c>
      <c r="F885" t="s">
        <v>551</v>
      </c>
      <c r="G885" t="s">
        <v>551</v>
      </c>
      <c r="H885" t="s">
        <v>551</v>
      </c>
      <c r="I885" t="s">
        <v>551</v>
      </c>
      <c r="J885" t="s">
        <v>551</v>
      </c>
      <c r="K885" t="s">
        <v>551</v>
      </c>
      <c r="L885" t="s">
        <v>551</v>
      </c>
      <c r="M885" t="s">
        <v>551</v>
      </c>
      <c r="N885" t="s">
        <v>551</v>
      </c>
      <c r="O885" t="s">
        <v>551</v>
      </c>
      <c r="P885" t="s">
        <v>551</v>
      </c>
      <c r="Q885" t="s">
        <v>551</v>
      </c>
      <c r="R885" t="s">
        <v>551</v>
      </c>
      <c r="S885" t="s">
        <v>551</v>
      </c>
      <c r="T885" t="s">
        <v>551</v>
      </c>
      <c r="U885" t="s">
        <v>551</v>
      </c>
      <c r="V885" t="s">
        <v>551</v>
      </c>
      <c r="W885" t="s">
        <v>551</v>
      </c>
      <c r="X885" t="s">
        <v>551</v>
      </c>
      <c r="Y885" t="s">
        <v>551</v>
      </c>
      <c r="Z885" t="s">
        <v>551</v>
      </c>
      <c r="AA885" t="s">
        <v>551</v>
      </c>
      <c r="AB885" t="s">
        <v>551</v>
      </c>
      <c r="AC885" t="s">
        <v>580</v>
      </c>
      <c r="AD885" t="s">
        <v>579</v>
      </c>
      <c r="AE885">
        <v>25</v>
      </c>
      <c r="AF885">
        <v>9</v>
      </c>
      <c r="AG885">
        <v>3</v>
      </c>
      <c r="AH885" t="s">
        <v>491</v>
      </c>
      <c r="AJ885" t="s">
        <v>82</v>
      </c>
      <c r="AK885" t="s">
        <v>194</v>
      </c>
      <c r="AM885">
        <v>3734</v>
      </c>
      <c r="AN885">
        <v>1676</v>
      </c>
    </row>
    <row r="886" spans="1:40" x14ac:dyDescent="0.25">
      <c r="A886" t="s">
        <v>551</v>
      </c>
      <c r="B886" t="s">
        <v>551</v>
      </c>
      <c r="C886" t="s">
        <v>551</v>
      </c>
      <c r="D886" t="s">
        <v>551</v>
      </c>
      <c r="E886" t="s">
        <v>551</v>
      </c>
      <c r="F886" t="s">
        <v>551</v>
      </c>
      <c r="G886" t="s">
        <v>551</v>
      </c>
      <c r="H886" t="s">
        <v>551</v>
      </c>
      <c r="I886" t="s">
        <v>551</v>
      </c>
      <c r="J886" t="s">
        <v>551</v>
      </c>
      <c r="K886" t="s">
        <v>551</v>
      </c>
      <c r="L886" t="s">
        <v>551</v>
      </c>
      <c r="M886" t="s">
        <v>551</v>
      </c>
      <c r="N886" t="s">
        <v>551</v>
      </c>
      <c r="O886" t="s">
        <v>551</v>
      </c>
      <c r="P886" t="s">
        <v>551</v>
      </c>
      <c r="Q886" t="s">
        <v>551</v>
      </c>
      <c r="R886" t="s">
        <v>551</v>
      </c>
      <c r="S886" t="s">
        <v>551</v>
      </c>
      <c r="T886" t="s">
        <v>551</v>
      </c>
      <c r="U886" t="s">
        <v>551</v>
      </c>
      <c r="V886" t="s">
        <v>551</v>
      </c>
      <c r="W886" t="s">
        <v>551</v>
      </c>
      <c r="X886" t="s">
        <v>551</v>
      </c>
      <c r="Y886" t="s">
        <v>551</v>
      </c>
      <c r="Z886" t="s">
        <v>551</v>
      </c>
      <c r="AA886" t="s">
        <v>551</v>
      </c>
      <c r="AB886" t="s">
        <v>551</v>
      </c>
      <c r="AC886" t="s">
        <v>580</v>
      </c>
      <c r="AD886" t="s">
        <v>579</v>
      </c>
      <c r="AE886">
        <v>25</v>
      </c>
      <c r="AF886">
        <v>10</v>
      </c>
      <c r="AG886">
        <v>3</v>
      </c>
      <c r="AH886" t="s">
        <v>491</v>
      </c>
      <c r="AJ886" t="s">
        <v>82</v>
      </c>
      <c r="AK886" t="s">
        <v>194</v>
      </c>
      <c r="AM886">
        <v>700</v>
      </c>
      <c r="AN886">
        <v>205</v>
      </c>
    </row>
    <row r="887" spans="1:40" x14ac:dyDescent="0.25">
      <c r="A887" t="s">
        <v>551</v>
      </c>
      <c r="B887" t="s">
        <v>551</v>
      </c>
      <c r="C887" t="s">
        <v>551</v>
      </c>
      <c r="D887" t="s">
        <v>551</v>
      </c>
      <c r="E887" t="s">
        <v>551</v>
      </c>
      <c r="F887" t="s">
        <v>551</v>
      </c>
      <c r="G887" t="s">
        <v>551</v>
      </c>
      <c r="H887" t="s">
        <v>551</v>
      </c>
      <c r="I887" t="s">
        <v>551</v>
      </c>
      <c r="J887" t="s">
        <v>551</v>
      </c>
      <c r="K887" t="s">
        <v>551</v>
      </c>
      <c r="L887" t="s">
        <v>551</v>
      </c>
      <c r="M887" t="s">
        <v>551</v>
      </c>
      <c r="N887" t="s">
        <v>551</v>
      </c>
      <c r="O887" t="s">
        <v>551</v>
      </c>
      <c r="P887" t="s">
        <v>551</v>
      </c>
      <c r="Q887" t="s">
        <v>551</v>
      </c>
      <c r="R887" t="s">
        <v>551</v>
      </c>
      <c r="S887" t="s">
        <v>551</v>
      </c>
      <c r="T887" t="s">
        <v>551</v>
      </c>
      <c r="U887" t="s">
        <v>551</v>
      </c>
      <c r="V887" t="s">
        <v>551</v>
      </c>
      <c r="W887" t="s">
        <v>551</v>
      </c>
      <c r="X887" t="s">
        <v>551</v>
      </c>
      <c r="Y887" t="s">
        <v>551</v>
      </c>
      <c r="Z887" t="s">
        <v>551</v>
      </c>
      <c r="AA887" t="s">
        <v>551</v>
      </c>
      <c r="AB887" t="s">
        <v>551</v>
      </c>
      <c r="AC887" t="s">
        <v>580</v>
      </c>
      <c r="AD887" t="s">
        <v>579</v>
      </c>
      <c r="AE887">
        <v>25</v>
      </c>
      <c r="AF887">
        <v>11</v>
      </c>
      <c r="AG887">
        <v>3</v>
      </c>
      <c r="AH887" t="s">
        <v>491</v>
      </c>
      <c r="AJ887" t="s">
        <v>82</v>
      </c>
      <c r="AK887" t="s">
        <v>194</v>
      </c>
      <c r="AM887">
        <v>1356</v>
      </c>
      <c r="AN887">
        <v>226</v>
      </c>
    </row>
    <row r="888" spans="1:40" x14ac:dyDescent="0.25">
      <c r="A888" t="s">
        <v>551</v>
      </c>
      <c r="B888" t="s">
        <v>551</v>
      </c>
      <c r="C888" t="s">
        <v>551</v>
      </c>
      <c r="D888" t="s">
        <v>551</v>
      </c>
      <c r="E888" t="s">
        <v>551</v>
      </c>
      <c r="F888" t="s">
        <v>551</v>
      </c>
      <c r="G888" t="s">
        <v>551</v>
      </c>
      <c r="H888" t="s">
        <v>551</v>
      </c>
      <c r="I888" t="s">
        <v>551</v>
      </c>
      <c r="J888" t="s">
        <v>551</v>
      </c>
      <c r="K888" t="s">
        <v>551</v>
      </c>
      <c r="L888" t="s">
        <v>551</v>
      </c>
      <c r="M888" t="s">
        <v>551</v>
      </c>
      <c r="N888" t="s">
        <v>551</v>
      </c>
      <c r="O888" t="s">
        <v>551</v>
      </c>
      <c r="P888" t="s">
        <v>551</v>
      </c>
      <c r="Q888" t="s">
        <v>551</v>
      </c>
      <c r="R888" t="s">
        <v>551</v>
      </c>
      <c r="S888" t="s">
        <v>551</v>
      </c>
      <c r="T888" t="s">
        <v>551</v>
      </c>
      <c r="U888" t="s">
        <v>551</v>
      </c>
      <c r="V888" t="s">
        <v>551</v>
      </c>
      <c r="W888" t="s">
        <v>551</v>
      </c>
      <c r="X888" t="s">
        <v>551</v>
      </c>
      <c r="Y888" t="s">
        <v>551</v>
      </c>
      <c r="Z888" t="s">
        <v>551</v>
      </c>
      <c r="AA888" t="s">
        <v>551</v>
      </c>
      <c r="AB888" t="s">
        <v>551</v>
      </c>
      <c r="AC888" t="s">
        <v>580</v>
      </c>
      <c r="AD888" t="s">
        <v>579</v>
      </c>
      <c r="AE888">
        <v>25</v>
      </c>
      <c r="AF888">
        <v>12</v>
      </c>
      <c r="AG888">
        <v>3</v>
      </c>
      <c r="AH888" t="s">
        <v>492</v>
      </c>
      <c r="AJ888" t="s">
        <v>84</v>
      </c>
      <c r="AK888" t="s">
        <v>194</v>
      </c>
      <c r="AM888">
        <v>1718</v>
      </c>
      <c r="AN888">
        <v>2344</v>
      </c>
    </row>
    <row r="889" spans="1:40" x14ac:dyDescent="0.25">
      <c r="A889" t="s">
        <v>551</v>
      </c>
      <c r="B889" t="s">
        <v>551</v>
      </c>
      <c r="C889" t="s">
        <v>551</v>
      </c>
      <c r="D889" t="s">
        <v>551</v>
      </c>
      <c r="E889" t="s">
        <v>551</v>
      </c>
      <c r="F889" t="s">
        <v>551</v>
      </c>
      <c r="G889" t="s">
        <v>551</v>
      </c>
      <c r="H889" t="s">
        <v>551</v>
      </c>
      <c r="I889" t="s">
        <v>551</v>
      </c>
      <c r="J889" t="s">
        <v>551</v>
      </c>
      <c r="K889" t="s">
        <v>551</v>
      </c>
      <c r="L889" t="s">
        <v>551</v>
      </c>
      <c r="M889" t="s">
        <v>551</v>
      </c>
      <c r="N889" t="s">
        <v>551</v>
      </c>
      <c r="O889" t="s">
        <v>551</v>
      </c>
      <c r="P889" t="s">
        <v>551</v>
      </c>
      <c r="Q889" t="s">
        <v>551</v>
      </c>
      <c r="R889" t="s">
        <v>551</v>
      </c>
      <c r="S889" t="s">
        <v>551</v>
      </c>
      <c r="T889" t="s">
        <v>551</v>
      </c>
      <c r="U889" t="s">
        <v>551</v>
      </c>
      <c r="V889" t="s">
        <v>551</v>
      </c>
      <c r="W889" t="s">
        <v>551</v>
      </c>
      <c r="X889" t="s">
        <v>551</v>
      </c>
      <c r="Y889" t="s">
        <v>551</v>
      </c>
      <c r="Z889" t="s">
        <v>551</v>
      </c>
      <c r="AA889" t="s">
        <v>551</v>
      </c>
      <c r="AB889" t="s">
        <v>551</v>
      </c>
      <c r="AC889" t="s">
        <v>580</v>
      </c>
      <c r="AD889" t="s">
        <v>579</v>
      </c>
      <c r="AE889">
        <v>25</v>
      </c>
      <c r="AF889">
        <v>13</v>
      </c>
      <c r="AG889">
        <v>3</v>
      </c>
      <c r="AH889" t="s">
        <v>492</v>
      </c>
      <c r="AJ889" t="s">
        <v>84</v>
      </c>
      <c r="AK889" t="s">
        <v>194</v>
      </c>
      <c r="AM889">
        <v>690</v>
      </c>
      <c r="AN889">
        <v>2851</v>
      </c>
    </row>
    <row r="890" spans="1:40" x14ac:dyDescent="0.25">
      <c r="A890" t="s">
        <v>551</v>
      </c>
      <c r="B890" t="s">
        <v>551</v>
      </c>
      <c r="C890" t="s">
        <v>551</v>
      </c>
      <c r="D890" t="s">
        <v>551</v>
      </c>
      <c r="E890" t="s">
        <v>551</v>
      </c>
      <c r="F890" t="s">
        <v>551</v>
      </c>
      <c r="G890" t="s">
        <v>551</v>
      </c>
      <c r="H890" t="s">
        <v>551</v>
      </c>
      <c r="I890" t="s">
        <v>551</v>
      </c>
      <c r="J890" t="s">
        <v>551</v>
      </c>
      <c r="K890" t="s">
        <v>551</v>
      </c>
      <c r="L890" t="s">
        <v>551</v>
      </c>
      <c r="M890" t="s">
        <v>551</v>
      </c>
      <c r="N890" t="s">
        <v>551</v>
      </c>
      <c r="O890" t="s">
        <v>551</v>
      </c>
      <c r="P890" t="s">
        <v>551</v>
      </c>
      <c r="Q890" t="s">
        <v>551</v>
      </c>
      <c r="R890" t="s">
        <v>551</v>
      </c>
      <c r="S890" t="s">
        <v>551</v>
      </c>
      <c r="T890" t="s">
        <v>551</v>
      </c>
      <c r="U890" t="s">
        <v>551</v>
      </c>
      <c r="V890" t="s">
        <v>551</v>
      </c>
      <c r="W890" t="s">
        <v>551</v>
      </c>
      <c r="X890" t="s">
        <v>551</v>
      </c>
      <c r="Y890" t="s">
        <v>551</v>
      </c>
      <c r="Z890" t="s">
        <v>551</v>
      </c>
      <c r="AA890" t="s">
        <v>551</v>
      </c>
      <c r="AB890" t="s">
        <v>551</v>
      </c>
      <c r="AC890" t="s">
        <v>580</v>
      </c>
      <c r="AD890" t="s">
        <v>579</v>
      </c>
      <c r="AE890">
        <v>25</v>
      </c>
      <c r="AF890">
        <v>14</v>
      </c>
      <c r="AG890">
        <v>3</v>
      </c>
      <c r="AH890" t="s">
        <v>492</v>
      </c>
      <c r="AJ890" t="s">
        <v>84</v>
      </c>
      <c r="AK890" t="s">
        <v>194</v>
      </c>
      <c r="AM890">
        <v>1749</v>
      </c>
      <c r="AN890">
        <v>2582</v>
      </c>
    </row>
    <row r="891" spans="1:40" x14ac:dyDescent="0.25">
      <c r="A891" t="s">
        <v>551</v>
      </c>
      <c r="B891" t="s">
        <v>551</v>
      </c>
      <c r="C891" t="s">
        <v>551</v>
      </c>
      <c r="D891" t="s">
        <v>551</v>
      </c>
      <c r="E891" t="s">
        <v>551</v>
      </c>
      <c r="F891" t="s">
        <v>551</v>
      </c>
      <c r="G891" t="s">
        <v>551</v>
      </c>
      <c r="H891" t="s">
        <v>551</v>
      </c>
      <c r="I891" t="s">
        <v>551</v>
      </c>
      <c r="J891" t="s">
        <v>551</v>
      </c>
      <c r="K891" t="s">
        <v>551</v>
      </c>
      <c r="L891" t="s">
        <v>551</v>
      </c>
      <c r="M891" t="s">
        <v>551</v>
      </c>
      <c r="N891" t="s">
        <v>551</v>
      </c>
      <c r="O891" t="s">
        <v>551</v>
      </c>
      <c r="P891" t="s">
        <v>551</v>
      </c>
      <c r="Q891" t="s">
        <v>551</v>
      </c>
      <c r="R891" t="s">
        <v>551</v>
      </c>
      <c r="S891" t="s">
        <v>551</v>
      </c>
      <c r="T891" t="s">
        <v>551</v>
      </c>
      <c r="U891" t="s">
        <v>551</v>
      </c>
      <c r="V891" t="s">
        <v>551</v>
      </c>
      <c r="W891" t="s">
        <v>551</v>
      </c>
      <c r="X891" t="s">
        <v>551</v>
      </c>
      <c r="Y891" t="s">
        <v>551</v>
      </c>
      <c r="Z891" t="s">
        <v>551</v>
      </c>
      <c r="AA891" t="s">
        <v>551</v>
      </c>
      <c r="AB891" t="s">
        <v>551</v>
      </c>
      <c r="AC891" t="s">
        <v>580</v>
      </c>
      <c r="AD891" t="s">
        <v>579</v>
      </c>
      <c r="AE891">
        <v>25</v>
      </c>
      <c r="AF891">
        <v>15</v>
      </c>
      <c r="AH891" t="s">
        <v>493</v>
      </c>
      <c r="AJ891" t="s">
        <v>85</v>
      </c>
      <c r="AK891" t="s">
        <v>191</v>
      </c>
      <c r="AM891">
        <v>1260</v>
      </c>
      <c r="AN891">
        <v>623</v>
      </c>
    </row>
    <row r="892" spans="1:40" x14ac:dyDescent="0.25">
      <c r="A892" t="s">
        <v>551</v>
      </c>
      <c r="B892" t="s">
        <v>551</v>
      </c>
      <c r="C892" t="s">
        <v>551</v>
      </c>
      <c r="D892" t="s">
        <v>551</v>
      </c>
      <c r="E892" t="s">
        <v>551</v>
      </c>
      <c r="F892" t="s">
        <v>551</v>
      </c>
      <c r="G892" t="s">
        <v>551</v>
      </c>
      <c r="H892" t="s">
        <v>551</v>
      </c>
      <c r="I892" t="s">
        <v>551</v>
      </c>
      <c r="J892" t="s">
        <v>551</v>
      </c>
      <c r="K892" t="s">
        <v>551</v>
      </c>
      <c r="L892" t="s">
        <v>551</v>
      </c>
      <c r="M892" t="s">
        <v>551</v>
      </c>
      <c r="N892" t="s">
        <v>551</v>
      </c>
      <c r="O892" t="s">
        <v>551</v>
      </c>
      <c r="P892" t="s">
        <v>551</v>
      </c>
      <c r="Q892" t="s">
        <v>551</v>
      </c>
      <c r="R892" t="s">
        <v>551</v>
      </c>
      <c r="S892" t="s">
        <v>551</v>
      </c>
      <c r="T892" t="s">
        <v>551</v>
      </c>
      <c r="U892" t="s">
        <v>551</v>
      </c>
      <c r="V892" t="s">
        <v>551</v>
      </c>
      <c r="W892" t="s">
        <v>551</v>
      </c>
      <c r="X892" t="s">
        <v>551</v>
      </c>
      <c r="Y892" t="s">
        <v>551</v>
      </c>
      <c r="Z892" t="s">
        <v>551</v>
      </c>
      <c r="AA892" t="s">
        <v>551</v>
      </c>
      <c r="AB892" t="s">
        <v>551</v>
      </c>
      <c r="AC892" t="s">
        <v>580</v>
      </c>
      <c r="AD892" t="s">
        <v>579</v>
      </c>
      <c r="AE892">
        <v>25</v>
      </c>
      <c r="AF892">
        <v>16</v>
      </c>
      <c r="AH892" t="s">
        <v>494</v>
      </c>
      <c r="AJ892" t="s">
        <v>86</v>
      </c>
      <c r="AK892" t="s">
        <v>201</v>
      </c>
      <c r="AM892">
        <v>1414</v>
      </c>
      <c r="AN892">
        <v>529</v>
      </c>
    </row>
    <row r="893" spans="1:40" x14ac:dyDescent="0.25">
      <c r="A893" t="s">
        <v>551</v>
      </c>
      <c r="B893" t="s">
        <v>551</v>
      </c>
      <c r="C893" t="s">
        <v>551</v>
      </c>
      <c r="D893" t="s">
        <v>551</v>
      </c>
      <c r="E893" t="s">
        <v>551</v>
      </c>
      <c r="F893" t="s">
        <v>551</v>
      </c>
      <c r="G893" t="s">
        <v>551</v>
      </c>
      <c r="H893" t="s">
        <v>551</v>
      </c>
      <c r="I893" t="s">
        <v>551</v>
      </c>
      <c r="J893" t="s">
        <v>551</v>
      </c>
      <c r="K893" t="s">
        <v>551</v>
      </c>
      <c r="L893" t="s">
        <v>551</v>
      </c>
      <c r="M893" t="s">
        <v>551</v>
      </c>
      <c r="N893" t="s">
        <v>551</v>
      </c>
      <c r="O893" t="s">
        <v>551</v>
      </c>
      <c r="P893" t="s">
        <v>551</v>
      </c>
      <c r="Q893" t="s">
        <v>551</v>
      </c>
      <c r="R893" t="s">
        <v>551</v>
      </c>
      <c r="S893" t="s">
        <v>551</v>
      </c>
      <c r="T893" t="s">
        <v>551</v>
      </c>
      <c r="U893" t="s">
        <v>551</v>
      </c>
      <c r="V893" t="s">
        <v>551</v>
      </c>
      <c r="W893" t="s">
        <v>551</v>
      </c>
      <c r="X893" t="s">
        <v>551</v>
      </c>
      <c r="Y893" t="s">
        <v>551</v>
      </c>
      <c r="Z893" t="s">
        <v>551</v>
      </c>
      <c r="AA893" t="s">
        <v>551</v>
      </c>
      <c r="AB893" t="s">
        <v>551</v>
      </c>
      <c r="AC893" t="s">
        <v>580</v>
      </c>
      <c r="AD893" t="s">
        <v>579</v>
      </c>
      <c r="AE893">
        <v>25</v>
      </c>
      <c r="AF893">
        <v>17</v>
      </c>
      <c r="AH893" t="s">
        <v>494</v>
      </c>
      <c r="AJ893" t="s">
        <v>86</v>
      </c>
      <c r="AK893" t="s">
        <v>201</v>
      </c>
      <c r="AM893">
        <v>2528</v>
      </c>
      <c r="AN893">
        <v>456</v>
      </c>
    </row>
    <row r="894" spans="1:40" x14ac:dyDescent="0.25">
      <c r="A894" t="s">
        <v>551</v>
      </c>
      <c r="B894" t="s">
        <v>551</v>
      </c>
      <c r="C894" t="s">
        <v>551</v>
      </c>
      <c r="D894" t="s">
        <v>551</v>
      </c>
      <c r="E894" t="s">
        <v>551</v>
      </c>
      <c r="F894" t="s">
        <v>551</v>
      </c>
      <c r="G894" t="s">
        <v>551</v>
      </c>
      <c r="H894" t="s">
        <v>551</v>
      </c>
      <c r="I894" t="s">
        <v>551</v>
      </c>
      <c r="J894" t="s">
        <v>551</v>
      </c>
      <c r="K894" t="s">
        <v>551</v>
      </c>
      <c r="L894" t="s">
        <v>551</v>
      </c>
      <c r="M894" t="s">
        <v>551</v>
      </c>
      <c r="N894" t="s">
        <v>551</v>
      </c>
      <c r="O894" t="s">
        <v>551</v>
      </c>
      <c r="P894" t="s">
        <v>551</v>
      </c>
      <c r="Q894" t="s">
        <v>551</v>
      </c>
      <c r="R894" t="s">
        <v>551</v>
      </c>
      <c r="S894" t="s">
        <v>551</v>
      </c>
      <c r="T894" t="s">
        <v>551</v>
      </c>
      <c r="U894" t="s">
        <v>551</v>
      </c>
      <c r="V894" t="s">
        <v>551</v>
      </c>
      <c r="W894" t="s">
        <v>551</v>
      </c>
      <c r="X894" t="s">
        <v>551</v>
      </c>
      <c r="Y894" t="s">
        <v>551</v>
      </c>
      <c r="Z894" t="s">
        <v>551</v>
      </c>
      <c r="AA894" t="s">
        <v>551</v>
      </c>
      <c r="AB894" t="s">
        <v>551</v>
      </c>
      <c r="AC894" t="s">
        <v>580</v>
      </c>
      <c r="AD894" t="s">
        <v>579</v>
      </c>
      <c r="AE894">
        <v>25</v>
      </c>
      <c r="AF894">
        <v>18</v>
      </c>
      <c r="AH894" t="s">
        <v>499</v>
      </c>
      <c r="AJ894" t="s">
        <v>92</v>
      </c>
      <c r="AK894" t="s">
        <v>201</v>
      </c>
      <c r="AM894">
        <v>127</v>
      </c>
      <c r="AN894">
        <v>457</v>
      </c>
    </row>
    <row r="895" spans="1:40" x14ac:dyDescent="0.25">
      <c r="A895" t="s">
        <v>551</v>
      </c>
      <c r="B895" t="s">
        <v>551</v>
      </c>
      <c r="C895" t="s">
        <v>551</v>
      </c>
      <c r="D895" t="s">
        <v>551</v>
      </c>
      <c r="E895" t="s">
        <v>551</v>
      </c>
      <c r="F895" t="s">
        <v>551</v>
      </c>
      <c r="G895" t="s">
        <v>551</v>
      </c>
      <c r="H895" t="s">
        <v>551</v>
      </c>
      <c r="I895" t="s">
        <v>551</v>
      </c>
      <c r="J895" t="s">
        <v>551</v>
      </c>
      <c r="K895" t="s">
        <v>551</v>
      </c>
      <c r="L895" t="s">
        <v>551</v>
      </c>
      <c r="M895" t="s">
        <v>551</v>
      </c>
      <c r="N895" t="s">
        <v>551</v>
      </c>
      <c r="O895" t="s">
        <v>551</v>
      </c>
      <c r="P895" t="s">
        <v>551</v>
      </c>
      <c r="Q895" t="s">
        <v>551</v>
      </c>
      <c r="R895" t="s">
        <v>551</v>
      </c>
      <c r="S895" t="s">
        <v>551</v>
      </c>
      <c r="T895" t="s">
        <v>551</v>
      </c>
      <c r="U895" t="s">
        <v>551</v>
      </c>
      <c r="V895" t="s">
        <v>551</v>
      </c>
      <c r="W895" t="s">
        <v>551</v>
      </c>
      <c r="X895" t="s">
        <v>551</v>
      </c>
      <c r="Y895" t="s">
        <v>551</v>
      </c>
      <c r="Z895" t="s">
        <v>551</v>
      </c>
      <c r="AA895" t="s">
        <v>551</v>
      </c>
      <c r="AB895" t="s">
        <v>551</v>
      </c>
      <c r="AC895" t="s">
        <v>580</v>
      </c>
      <c r="AD895" t="s">
        <v>579</v>
      </c>
      <c r="AE895">
        <v>25</v>
      </c>
      <c r="AF895">
        <v>19</v>
      </c>
      <c r="AG895">
        <v>3</v>
      </c>
      <c r="AH895" t="s">
        <v>492</v>
      </c>
      <c r="AJ895" t="s">
        <v>84</v>
      </c>
      <c r="AK895" t="s">
        <v>194</v>
      </c>
      <c r="AM895">
        <v>3827</v>
      </c>
      <c r="AN895">
        <v>186</v>
      </c>
    </row>
    <row r="896" spans="1:40" x14ac:dyDescent="0.25">
      <c r="A896" t="s">
        <v>551</v>
      </c>
      <c r="B896" t="s">
        <v>551</v>
      </c>
      <c r="C896" t="s">
        <v>551</v>
      </c>
      <c r="D896" t="s">
        <v>551</v>
      </c>
      <c r="E896" t="s">
        <v>551</v>
      </c>
      <c r="F896" t="s">
        <v>551</v>
      </c>
      <c r="G896" t="s">
        <v>551</v>
      </c>
      <c r="H896" t="s">
        <v>551</v>
      </c>
      <c r="I896" t="s">
        <v>551</v>
      </c>
      <c r="J896" t="s">
        <v>551</v>
      </c>
      <c r="K896" t="s">
        <v>551</v>
      </c>
      <c r="L896" t="s">
        <v>551</v>
      </c>
      <c r="M896" t="s">
        <v>551</v>
      </c>
      <c r="N896" t="s">
        <v>551</v>
      </c>
      <c r="O896" t="s">
        <v>551</v>
      </c>
      <c r="P896" t="s">
        <v>551</v>
      </c>
      <c r="Q896" t="s">
        <v>551</v>
      </c>
      <c r="R896" t="s">
        <v>551</v>
      </c>
      <c r="S896" t="s">
        <v>551</v>
      </c>
      <c r="T896" t="s">
        <v>551</v>
      </c>
      <c r="U896" t="s">
        <v>551</v>
      </c>
      <c r="V896" t="s">
        <v>551</v>
      </c>
      <c r="W896" t="s">
        <v>551</v>
      </c>
      <c r="X896" t="s">
        <v>551</v>
      </c>
      <c r="Y896" t="s">
        <v>551</v>
      </c>
      <c r="Z896" t="s">
        <v>551</v>
      </c>
      <c r="AA896" t="s">
        <v>551</v>
      </c>
      <c r="AB896" t="s">
        <v>551</v>
      </c>
      <c r="AC896" t="s">
        <v>580</v>
      </c>
      <c r="AD896" t="s">
        <v>579</v>
      </c>
      <c r="AE896">
        <v>25</v>
      </c>
      <c r="AF896">
        <v>20</v>
      </c>
      <c r="AG896">
        <v>3</v>
      </c>
      <c r="AH896" t="s">
        <v>492</v>
      </c>
      <c r="AJ896" t="s">
        <v>84</v>
      </c>
      <c r="AK896" t="s">
        <v>194</v>
      </c>
      <c r="AM896">
        <v>3428</v>
      </c>
      <c r="AN896">
        <v>902</v>
      </c>
    </row>
    <row r="897" spans="1:40" x14ac:dyDescent="0.25">
      <c r="A897" t="s">
        <v>551</v>
      </c>
      <c r="B897" t="s">
        <v>551</v>
      </c>
      <c r="C897" t="s">
        <v>551</v>
      </c>
      <c r="D897" t="s">
        <v>551</v>
      </c>
      <c r="E897" t="s">
        <v>551</v>
      </c>
      <c r="F897" t="s">
        <v>551</v>
      </c>
      <c r="G897" t="s">
        <v>551</v>
      </c>
      <c r="H897" t="s">
        <v>551</v>
      </c>
      <c r="I897" t="s">
        <v>551</v>
      </c>
      <c r="J897" t="s">
        <v>551</v>
      </c>
      <c r="K897" t="s">
        <v>551</v>
      </c>
      <c r="L897" t="s">
        <v>551</v>
      </c>
      <c r="M897" t="s">
        <v>551</v>
      </c>
      <c r="N897" t="s">
        <v>551</v>
      </c>
      <c r="O897" t="s">
        <v>551</v>
      </c>
      <c r="P897" t="s">
        <v>551</v>
      </c>
      <c r="Q897" t="s">
        <v>551</v>
      </c>
      <c r="R897" t="s">
        <v>551</v>
      </c>
      <c r="S897" t="s">
        <v>551</v>
      </c>
      <c r="T897" t="s">
        <v>551</v>
      </c>
      <c r="U897" t="s">
        <v>551</v>
      </c>
      <c r="V897" t="s">
        <v>551</v>
      </c>
      <c r="W897" t="s">
        <v>551</v>
      </c>
      <c r="X897" t="s">
        <v>551</v>
      </c>
      <c r="Y897" t="s">
        <v>551</v>
      </c>
      <c r="Z897" t="s">
        <v>551</v>
      </c>
      <c r="AA897" t="s">
        <v>551</v>
      </c>
      <c r="AB897" t="s">
        <v>551</v>
      </c>
      <c r="AC897" t="s">
        <v>580</v>
      </c>
      <c r="AD897" t="s">
        <v>579</v>
      </c>
      <c r="AE897">
        <v>25</v>
      </c>
      <c r="AF897">
        <v>21</v>
      </c>
      <c r="AG897">
        <v>3</v>
      </c>
      <c r="AH897" t="s">
        <v>492</v>
      </c>
      <c r="AJ897" t="s">
        <v>84</v>
      </c>
      <c r="AK897" t="s">
        <v>194</v>
      </c>
      <c r="AM897">
        <v>1497</v>
      </c>
      <c r="AN897">
        <v>1914</v>
      </c>
    </row>
    <row r="898" spans="1:40" x14ac:dyDescent="0.25">
      <c r="A898" t="s">
        <v>551</v>
      </c>
      <c r="B898" t="s">
        <v>551</v>
      </c>
      <c r="C898" t="s">
        <v>551</v>
      </c>
      <c r="D898" t="s">
        <v>551</v>
      </c>
      <c r="E898" t="s">
        <v>551</v>
      </c>
      <c r="F898" t="s">
        <v>551</v>
      </c>
      <c r="G898" t="s">
        <v>551</v>
      </c>
      <c r="H898" t="s">
        <v>551</v>
      </c>
      <c r="I898" t="s">
        <v>551</v>
      </c>
      <c r="J898" t="s">
        <v>551</v>
      </c>
      <c r="K898" t="s">
        <v>551</v>
      </c>
      <c r="L898" t="s">
        <v>551</v>
      </c>
      <c r="M898" t="s">
        <v>551</v>
      </c>
      <c r="N898" t="s">
        <v>551</v>
      </c>
      <c r="O898" t="s">
        <v>551</v>
      </c>
      <c r="P898" t="s">
        <v>551</v>
      </c>
      <c r="Q898" t="s">
        <v>551</v>
      </c>
      <c r="R898" t="s">
        <v>551</v>
      </c>
      <c r="S898" t="s">
        <v>551</v>
      </c>
      <c r="T898" t="s">
        <v>551</v>
      </c>
      <c r="U898" t="s">
        <v>551</v>
      </c>
      <c r="V898" t="s">
        <v>551</v>
      </c>
      <c r="W898" t="s">
        <v>551</v>
      </c>
      <c r="X898" t="s">
        <v>551</v>
      </c>
      <c r="Y898" t="s">
        <v>551</v>
      </c>
      <c r="Z898" t="s">
        <v>551</v>
      </c>
      <c r="AA898" t="s">
        <v>551</v>
      </c>
      <c r="AB898" t="s">
        <v>551</v>
      </c>
      <c r="AC898" t="s">
        <v>580</v>
      </c>
      <c r="AD898" t="s">
        <v>579</v>
      </c>
      <c r="AE898">
        <v>25</v>
      </c>
      <c r="AF898">
        <v>22</v>
      </c>
      <c r="AG898">
        <v>3</v>
      </c>
      <c r="AH898" t="s">
        <v>491</v>
      </c>
      <c r="AJ898" t="s">
        <v>82</v>
      </c>
      <c r="AK898" t="s">
        <v>194</v>
      </c>
      <c r="AM898">
        <v>244</v>
      </c>
      <c r="AN898">
        <v>657</v>
      </c>
    </row>
    <row r="899" spans="1:40" x14ac:dyDescent="0.25">
      <c r="A899" t="s">
        <v>551</v>
      </c>
      <c r="B899" t="s">
        <v>551</v>
      </c>
      <c r="C899" t="s">
        <v>551</v>
      </c>
      <c r="D899" t="s">
        <v>551</v>
      </c>
      <c r="E899" t="s">
        <v>551</v>
      </c>
      <c r="F899" t="s">
        <v>551</v>
      </c>
      <c r="G899" t="s">
        <v>551</v>
      </c>
      <c r="H899" t="s">
        <v>551</v>
      </c>
      <c r="I899" t="s">
        <v>551</v>
      </c>
      <c r="J899" t="s">
        <v>551</v>
      </c>
      <c r="K899" t="s">
        <v>551</v>
      </c>
      <c r="L899" t="s">
        <v>551</v>
      </c>
      <c r="M899" t="s">
        <v>551</v>
      </c>
      <c r="N899" t="s">
        <v>551</v>
      </c>
      <c r="O899" t="s">
        <v>551</v>
      </c>
      <c r="P899" t="s">
        <v>551</v>
      </c>
      <c r="Q899" t="s">
        <v>551</v>
      </c>
      <c r="R899" t="s">
        <v>551</v>
      </c>
      <c r="S899" t="s">
        <v>551</v>
      </c>
      <c r="T899" t="s">
        <v>551</v>
      </c>
      <c r="U899" t="s">
        <v>551</v>
      </c>
      <c r="V899" t="s">
        <v>551</v>
      </c>
      <c r="W899" t="s">
        <v>551</v>
      </c>
      <c r="X899" t="s">
        <v>551</v>
      </c>
      <c r="Y899" t="s">
        <v>551</v>
      </c>
      <c r="Z899" t="s">
        <v>551</v>
      </c>
      <c r="AA899" t="s">
        <v>551</v>
      </c>
      <c r="AB899" t="s">
        <v>551</v>
      </c>
      <c r="AC899" t="s">
        <v>580</v>
      </c>
      <c r="AD899" t="s">
        <v>579</v>
      </c>
      <c r="AE899">
        <v>25</v>
      </c>
      <c r="AF899">
        <v>23</v>
      </c>
      <c r="AH899" t="s">
        <v>495</v>
      </c>
      <c r="AJ899" t="s">
        <v>88</v>
      </c>
      <c r="AK899" t="s">
        <v>203</v>
      </c>
      <c r="AM899">
        <v>2769</v>
      </c>
      <c r="AN899">
        <v>2877</v>
      </c>
    </row>
    <row r="900" spans="1:40" x14ac:dyDescent="0.25">
      <c r="A900" t="s">
        <v>551</v>
      </c>
      <c r="B900" t="s">
        <v>551</v>
      </c>
      <c r="C900" t="s">
        <v>551</v>
      </c>
      <c r="D900" t="s">
        <v>551</v>
      </c>
      <c r="E900" t="s">
        <v>551</v>
      </c>
      <c r="F900" t="s">
        <v>551</v>
      </c>
      <c r="G900" t="s">
        <v>551</v>
      </c>
      <c r="H900" t="s">
        <v>551</v>
      </c>
      <c r="I900" t="s">
        <v>551</v>
      </c>
      <c r="J900" t="s">
        <v>551</v>
      </c>
      <c r="K900" t="s">
        <v>551</v>
      </c>
      <c r="L900" t="s">
        <v>551</v>
      </c>
      <c r="M900" t="s">
        <v>551</v>
      </c>
      <c r="N900" t="s">
        <v>551</v>
      </c>
      <c r="O900" t="s">
        <v>551</v>
      </c>
      <c r="P900" t="s">
        <v>551</v>
      </c>
      <c r="Q900" t="s">
        <v>551</v>
      </c>
      <c r="R900" t="s">
        <v>551</v>
      </c>
      <c r="S900" t="s">
        <v>551</v>
      </c>
      <c r="T900" t="s">
        <v>551</v>
      </c>
      <c r="U900" t="s">
        <v>551</v>
      </c>
      <c r="V900" t="s">
        <v>551</v>
      </c>
      <c r="W900" t="s">
        <v>551</v>
      </c>
      <c r="X900" t="s">
        <v>551</v>
      </c>
      <c r="Y900" t="s">
        <v>551</v>
      </c>
      <c r="Z900" t="s">
        <v>551</v>
      </c>
      <c r="AA900" t="s">
        <v>551</v>
      </c>
      <c r="AB900" t="s">
        <v>551</v>
      </c>
      <c r="AC900" t="s">
        <v>580</v>
      </c>
      <c r="AD900" t="s">
        <v>579</v>
      </c>
      <c r="AE900">
        <v>25</v>
      </c>
      <c r="AF900">
        <v>24</v>
      </c>
      <c r="AH900" t="s">
        <v>498</v>
      </c>
      <c r="AJ900" t="s">
        <v>91</v>
      </c>
      <c r="AK900" t="s">
        <v>203</v>
      </c>
      <c r="AM900">
        <v>1981</v>
      </c>
      <c r="AN900">
        <v>2927</v>
      </c>
    </row>
    <row r="901" spans="1:40" x14ac:dyDescent="0.25">
      <c r="A901" t="s">
        <v>551</v>
      </c>
      <c r="B901" t="s">
        <v>551</v>
      </c>
      <c r="C901" t="s">
        <v>551</v>
      </c>
      <c r="D901" t="s">
        <v>551</v>
      </c>
      <c r="E901" t="s">
        <v>551</v>
      </c>
      <c r="F901" t="s">
        <v>551</v>
      </c>
      <c r="G901" t="s">
        <v>551</v>
      </c>
      <c r="H901" t="s">
        <v>551</v>
      </c>
      <c r="I901" t="s">
        <v>551</v>
      </c>
      <c r="J901" t="s">
        <v>551</v>
      </c>
      <c r="K901" t="s">
        <v>551</v>
      </c>
      <c r="L901" t="s">
        <v>551</v>
      </c>
      <c r="M901" t="s">
        <v>551</v>
      </c>
      <c r="N901" t="s">
        <v>551</v>
      </c>
      <c r="O901" t="s">
        <v>551</v>
      </c>
      <c r="P901" t="s">
        <v>551</v>
      </c>
      <c r="Q901" t="s">
        <v>551</v>
      </c>
      <c r="R901" t="s">
        <v>551</v>
      </c>
      <c r="S901" t="s">
        <v>551</v>
      </c>
      <c r="T901" t="s">
        <v>551</v>
      </c>
      <c r="U901" t="s">
        <v>551</v>
      </c>
      <c r="V901" t="s">
        <v>551</v>
      </c>
      <c r="W901" t="s">
        <v>551</v>
      </c>
      <c r="X901" t="s">
        <v>551</v>
      </c>
      <c r="Y901" t="s">
        <v>551</v>
      </c>
      <c r="Z901" t="s">
        <v>551</v>
      </c>
      <c r="AA901" t="s">
        <v>551</v>
      </c>
      <c r="AB901" t="s">
        <v>551</v>
      </c>
      <c r="AC901" t="s">
        <v>580</v>
      </c>
      <c r="AD901" t="s">
        <v>579</v>
      </c>
      <c r="AE901">
        <v>25</v>
      </c>
      <c r="AF901">
        <v>25</v>
      </c>
      <c r="AG901">
        <v>3</v>
      </c>
      <c r="AH901" t="s">
        <v>491</v>
      </c>
      <c r="AJ901" t="s">
        <v>82</v>
      </c>
      <c r="AK901" t="s">
        <v>194</v>
      </c>
      <c r="AM901">
        <v>367</v>
      </c>
      <c r="AN901">
        <v>894</v>
      </c>
    </row>
    <row r="902" spans="1:40" x14ac:dyDescent="0.25">
      <c r="A902" t="s">
        <v>551</v>
      </c>
      <c r="B902" t="s">
        <v>551</v>
      </c>
      <c r="C902" t="s">
        <v>551</v>
      </c>
      <c r="D902" t="s">
        <v>551</v>
      </c>
      <c r="E902" t="s">
        <v>551</v>
      </c>
      <c r="F902" t="s">
        <v>551</v>
      </c>
      <c r="G902" t="s">
        <v>551</v>
      </c>
      <c r="H902" t="s">
        <v>551</v>
      </c>
      <c r="I902" t="s">
        <v>551</v>
      </c>
      <c r="J902" t="s">
        <v>551</v>
      </c>
      <c r="K902" t="s">
        <v>551</v>
      </c>
      <c r="L902" t="s">
        <v>551</v>
      </c>
      <c r="M902" t="s">
        <v>551</v>
      </c>
      <c r="N902" t="s">
        <v>551</v>
      </c>
      <c r="O902" t="s">
        <v>551</v>
      </c>
      <c r="P902" t="s">
        <v>551</v>
      </c>
      <c r="Q902" t="s">
        <v>551</v>
      </c>
      <c r="R902" t="s">
        <v>551</v>
      </c>
      <c r="S902" t="s">
        <v>551</v>
      </c>
      <c r="T902" t="s">
        <v>551</v>
      </c>
      <c r="U902" t="s">
        <v>551</v>
      </c>
      <c r="V902" t="s">
        <v>551</v>
      </c>
      <c r="W902" t="s">
        <v>551</v>
      </c>
      <c r="X902" t="s">
        <v>551</v>
      </c>
      <c r="Y902" t="s">
        <v>551</v>
      </c>
      <c r="Z902" t="s">
        <v>551</v>
      </c>
      <c r="AA902" t="s">
        <v>551</v>
      </c>
      <c r="AB902" t="s">
        <v>551</v>
      </c>
      <c r="AC902" t="s">
        <v>582</v>
      </c>
      <c r="AD902" t="s">
        <v>581</v>
      </c>
      <c r="AE902">
        <v>25</v>
      </c>
      <c r="AF902">
        <v>1</v>
      </c>
      <c r="AH902" t="s">
        <v>494</v>
      </c>
      <c r="AJ902" t="s">
        <v>86</v>
      </c>
      <c r="AK902" t="s">
        <v>201</v>
      </c>
      <c r="AM902">
        <v>1739</v>
      </c>
      <c r="AN902">
        <v>1805</v>
      </c>
    </row>
    <row r="903" spans="1:40" x14ac:dyDescent="0.25">
      <c r="A903" t="s">
        <v>551</v>
      </c>
      <c r="B903" t="s">
        <v>551</v>
      </c>
      <c r="C903" t="s">
        <v>551</v>
      </c>
      <c r="D903" t="s">
        <v>551</v>
      </c>
      <c r="E903" t="s">
        <v>551</v>
      </c>
      <c r="F903" t="s">
        <v>551</v>
      </c>
      <c r="G903" t="s">
        <v>551</v>
      </c>
      <c r="H903" t="s">
        <v>551</v>
      </c>
      <c r="I903" t="s">
        <v>551</v>
      </c>
      <c r="J903" t="s">
        <v>551</v>
      </c>
      <c r="K903" t="s">
        <v>551</v>
      </c>
      <c r="L903" t="s">
        <v>551</v>
      </c>
      <c r="M903" t="s">
        <v>551</v>
      </c>
      <c r="N903" t="s">
        <v>551</v>
      </c>
      <c r="O903" t="s">
        <v>551</v>
      </c>
      <c r="P903" t="s">
        <v>551</v>
      </c>
      <c r="Q903" t="s">
        <v>551</v>
      </c>
      <c r="R903" t="s">
        <v>551</v>
      </c>
      <c r="S903" t="s">
        <v>551</v>
      </c>
      <c r="T903" t="s">
        <v>551</v>
      </c>
      <c r="U903" t="s">
        <v>551</v>
      </c>
      <c r="V903" t="s">
        <v>551</v>
      </c>
      <c r="W903" t="s">
        <v>551</v>
      </c>
      <c r="X903" t="s">
        <v>551</v>
      </c>
      <c r="Y903" t="s">
        <v>551</v>
      </c>
      <c r="Z903" t="s">
        <v>551</v>
      </c>
      <c r="AA903" t="s">
        <v>551</v>
      </c>
      <c r="AB903" t="s">
        <v>551</v>
      </c>
      <c r="AC903" t="s">
        <v>582</v>
      </c>
      <c r="AD903" t="s">
        <v>581</v>
      </c>
      <c r="AE903">
        <v>25</v>
      </c>
      <c r="AF903">
        <v>2</v>
      </c>
      <c r="AG903">
        <v>3</v>
      </c>
      <c r="AH903" t="s">
        <v>491</v>
      </c>
      <c r="AJ903" t="s">
        <v>82</v>
      </c>
      <c r="AK903" t="s">
        <v>194</v>
      </c>
      <c r="AM903">
        <v>50</v>
      </c>
      <c r="AN903">
        <v>939</v>
      </c>
    </row>
    <row r="904" spans="1:40" x14ac:dyDescent="0.25">
      <c r="A904" t="s">
        <v>551</v>
      </c>
      <c r="B904" t="s">
        <v>551</v>
      </c>
      <c r="C904" t="s">
        <v>551</v>
      </c>
      <c r="D904" t="s">
        <v>551</v>
      </c>
      <c r="E904" t="s">
        <v>551</v>
      </c>
      <c r="F904" t="s">
        <v>551</v>
      </c>
      <c r="G904" t="s">
        <v>551</v>
      </c>
      <c r="H904" t="s">
        <v>551</v>
      </c>
      <c r="I904" t="s">
        <v>551</v>
      </c>
      <c r="J904" t="s">
        <v>551</v>
      </c>
      <c r="K904" t="s">
        <v>551</v>
      </c>
      <c r="L904" t="s">
        <v>551</v>
      </c>
      <c r="M904" t="s">
        <v>551</v>
      </c>
      <c r="N904" t="s">
        <v>551</v>
      </c>
      <c r="O904" t="s">
        <v>551</v>
      </c>
      <c r="P904" t="s">
        <v>551</v>
      </c>
      <c r="Q904" t="s">
        <v>551</v>
      </c>
      <c r="R904" t="s">
        <v>551</v>
      </c>
      <c r="S904" t="s">
        <v>551</v>
      </c>
      <c r="T904" t="s">
        <v>551</v>
      </c>
      <c r="U904" t="s">
        <v>551</v>
      </c>
      <c r="V904" t="s">
        <v>551</v>
      </c>
      <c r="W904" t="s">
        <v>551</v>
      </c>
      <c r="X904" t="s">
        <v>551</v>
      </c>
      <c r="Y904" t="s">
        <v>551</v>
      </c>
      <c r="Z904" t="s">
        <v>551</v>
      </c>
      <c r="AA904" t="s">
        <v>551</v>
      </c>
      <c r="AB904" t="s">
        <v>551</v>
      </c>
      <c r="AC904" t="s">
        <v>582</v>
      </c>
      <c r="AD904" t="s">
        <v>581</v>
      </c>
      <c r="AE904">
        <v>25</v>
      </c>
      <c r="AF904">
        <v>3</v>
      </c>
      <c r="AH904" t="s">
        <v>494</v>
      </c>
      <c r="AJ904" t="s">
        <v>86</v>
      </c>
      <c r="AK904" t="s">
        <v>201</v>
      </c>
      <c r="AM904">
        <v>1761</v>
      </c>
      <c r="AN904">
        <v>625</v>
      </c>
    </row>
    <row r="905" spans="1:40" x14ac:dyDescent="0.25">
      <c r="A905" t="s">
        <v>551</v>
      </c>
      <c r="B905" t="s">
        <v>551</v>
      </c>
      <c r="C905" t="s">
        <v>551</v>
      </c>
      <c r="D905" t="s">
        <v>551</v>
      </c>
      <c r="E905" t="s">
        <v>551</v>
      </c>
      <c r="F905" t="s">
        <v>551</v>
      </c>
      <c r="G905" t="s">
        <v>551</v>
      </c>
      <c r="H905" t="s">
        <v>551</v>
      </c>
      <c r="I905" t="s">
        <v>551</v>
      </c>
      <c r="J905" t="s">
        <v>551</v>
      </c>
      <c r="K905" t="s">
        <v>551</v>
      </c>
      <c r="L905" t="s">
        <v>551</v>
      </c>
      <c r="M905" t="s">
        <v>551</v>
      </c>
      <c r="N905" t="s">
        <v>551</v>
      </c>
      <c r="O905" t="s">
        <v>551</v>
      </c>
      <c r="P905" t="s">
        <v>551</v>
      </c>
      <c r="Q905" t="s">
        <v>551</v>
      </c>
      <c r="R905" t="s">
        <v>551</v>
      </c>
      <c r="S905" t="s">
        <v>551</v>
      </c>
      <c r="T905" t="s">
        <v>551</v>
      </c>
      <c r="U905" t="s">
        <v>551</v>
      </c>
      <c r="V905" t="s">
        <v>551</v>
      </c>
      <c r="W905" t="s">
        <v>551</v>
      </c>
      <c r="X905" t="s">
        <v>551</v>
      </c>
      <c r="Y905" t="s">
        <v>551</v>
      </c>
      <c r="Z905" t="s">
        <v>551</v>
      </c>
      <c r="AA905" t="s">
        <v>551</v>
      </c>
      <c r="AB905" t="s">
        <v>551</v>
      </c>
      <c r="AC905" t="s">
        <v>582</v>
      </c>
      <c r="AD905" t="s">
        <v>581</v>
      </c>
      <c r="AE905">
        <v>25</v>
      </c>
      <c r="AF905">
        <v>4</v>
      </c>
      <c r="AH905" t="s">
        <v>494</v>
      </c>
      <c r="AJ905" t="s">
        <v>86</v>
      </c>
      <c r="AK905" t="s">
        <v>201</v>
      </c>
      <c r="AM905">
        <v>539</v>
      </c>
      <c r="AN905">
        <v>1291</v>
      </c>
    </row>
    <row r="906" spans="1:40" x14ac:dyDescent="0.25">
      <c r="A906" t="s">
        <v>551</v>
      </c>
      <c r="B906" t="s">
        <v>551</v>
      </c>
      <c r="C906" t="s">
        <v>551</v>
      </c>
      <c r="D906" t="s">
        <v>551</v>
      </c>
      <c r="E906" t="s">
        <v>551</v>
      </c>
      <c r="F906" t="s">
        <v>551</v>
      </c>
      <c r="G906" t="s">
        <v>551</v>
      </c>
      <c r="H906" t="s">
        <v>551</v>
      </c>
      <c r="I906" t="s">
        <v>551</v>
      </c>
      <c r="J906" t="s">
        <v>551</v>
      </c>
      <c r="K906" t="s">
        <v>551</v>
      </c>
      <c r="L906" t="s">
        <v>551</v>
      </c>
      <c r="M906" t="s">
        <v>551</v>
      </c>
      <c r="N906" t="s">
        <v>551</v>
      </c>
      <c r="O906" t="s">
        <v>551</v>
      </c>
      <c r="P906" t="s">
        <v>551</v>
      </c>
      <c r="Q906" t="s">
        <v>551</v>
      </c>
      <c r="R906" t="s">
        <v>551</v>
      </c>
      <c r="S906" t="s">
        <v>551</v>
      </c>
      <c r="T906" t="s">
        <v>551</v>
      </c>
      <c r="U906" t="s">
        <v>551</v>
      </c>
      <c r="V906" t="s">
        <v>551</v>
      </c>
      <c r="W906" t="s">
        <v>551</v>
      </c>
      <c r="X906" t="s">
        <v>551</v>
      </c>
      <c r="Y906" t="s">
        <v>551</v>
      </c>
      <c r="Z906" t="s">
        <v>551</v>
      </c>
      <c r="AA906" t="s">
        <v>551</v>
      </c>
      <c r="AB906" t="s">
        <v>551</v>
      </c>
      <c r="AC906" t="s">
        <v>582</v>
      </c>
      <c r="AD906" t="s">
        <v>581</v>
      </c>
      <c r="AE906">
        <v>25</v>
      </c>
      <c r="AF906">
        <v>5</v>
      </c>
      <c r="AH906" t="s">
        <v>493</v>
      </c>
      <c r="AJ906" t="s">
        <v>85</v>
      </c>
      <c r="AK906" t="s">
        <v>191</v>
      </c>
      <c r="AM906">
        <v>2436</v>
      </c>
      <c r="AN906">
        <v>2111</v>
      </c>
    </row>
    <row r="907" spans="1:40" x14ac:dyDescent="0.25">
      <c r="A907" t="s">
        <v>551</v>
      </c>
      <c r="B907" t="s">
        <v>551</v>
      </c>
      <c r="C907" t="s">
        <v>551</v>
      </c>
      <c r="D907" t="s">
        <v>551</v>
      </c>
      <c r="E907" t="s">
        <v>551</v>
      </c>
      <c r="F907" t="s">
        <v>551</v>
      </c>
      <c r="G907" t="s">
        <v>551</v>
      </c>
      <c r="H907" t="s">
        <v>551</v>
      </c>
      <c r="I907" t="s">
        <v>551</v>
      </c>
      <c r="J907" t="s">
        <v>551</v>
      </c>
      <c r="K907" t="s">
        <v>551</v>
      </c>
      <c r="L907" t="s">
        <v>551</v>
      </c>
      <c r="M907" t="s">
        <v>551</v>
      </c>
      <c r="N907" t="s">
        <v>551</v>
      </c>
      <c r="O907" t="s">
        <v>551</v>
      </c>
      <c r="P907" t="s">
        <v>551</v>
      </c>
      <c r="Q907" t="s">
        <v>551</v>
      </c>
      <c r="R907" t="s">
        <v>551</v>
      </c>
      <c r="S907" t="s">
        <v>551</v>
      </c>
      <c r="T907" t="s">
        <v>551</v>
      </c>
      <c r="U907" t="s">
        <v>551</v>
      </c>
      <c r="V907" t="s">
        <v>551</v>
      </c>
      <c r="W907" t="s">
        <v>551</v>
      </c>
      <c r="X907" t="s">
        <v>551</v>
      </c>
      <c r="Y907" t="s">
        <v>551</v>
      </c>
      <c r="Z907" t="s">
        <v>551</v>
      </c>
      <c r="AA907" t="s">
        <v>551</v>
      </c>
      <c r="AB907" t="s">
        <v>551</v>
      </c>
      <c r="AC907" t="s">
        <v>582</v>
      </c>
      <c r="AD907" t="s">
        <v>581</v>
      </c>
      <c r="AE907">
        <v>25</v>
      </c>
      <c r="AF907">
        <v>6</v>
      </c>
      <c r="AG907">
        <v>3</v>
      </c>
      <c r="AH907" t="s">
        <v>491</v>
      </c>
      <c r="AJ907" t="s">
        <v>82</v>
      </c>
      <c r="AK907" t="s">
        <v>194</v>
      </c>
      <c r="AM907">
        <v>1634</v>
      </c>
      <c r="AN907">
        <v>2325</v>
      </c>
    </row>
    <row r="908" spans="1:40" x14ac:dyDescent="0.25">
      <c r="A908" t="s">
        <v>551</v>
      </c>
      <c r="B908" t="s">
        <v>551</v>
      </c>
      <c r="C908" t="s">
        <v>551</v>
      </c>
      <c r="D908" t="s">
        <v>551</v>
      </c>
      <c r="E908" t="s">
        <v>551</v>
      </c>
      <c r="F908" t="s">
        <v>551</v>
      </c>
      <c r="G908" t="s">
        <v>551</v>
      </c>
      <c r="H908" t="s">
        <v>551</v>
      </c>
      <c r="I908" t="s">
        <v>551</v>
      </c>
      <c r="J908" t="s">
        <v>551</v>
      </c>
      <c r="K908" t="s">
        <v>551</v>
      </c>
      <c r="L908" t="s">
        <v>551</v>
      </c>
      <c r="M908" t="s">
        <v>551</v>
      </c>
      <c r="N908" t="s">
        <v>551</v>
      </c>
      <c r="O908" t="s">
        <v>551</v>
      </c>
      <c r="P908" t="s">
        <v>551</v>
      </c>
      <c r="Q908" t="s">
        <v>551</v>
      </c>
      <c r="R908" t="s">
        <v>551</v>
      </c>
      <c r="S908" t="s">
        <v>551</v>
      </c>
      <c r="T908" t="s">
        <v>551</v>
      </c>
      <c r="U908" t="s">
        <v>551</v>
      </c>
      <c r="V908" t="s">
        <v>551</v>
      </c>
      <c r="W908" t="s">
        <v>551</v>
      </c>
      <c r="X908" t="s">
        <v>551</v>
      </c>
      <c r="Y908" t="s">
        <v>551</v>
      </c>
      <c r="Z908" t="s">
        <v>551</v>
      </c>
      <c r="AA908" t="s">
        <v>551</v>
      </c>
      <c r="AB908" t="s">
        <v>551</v>
      </c>
      <c r="AC908" t="s">
        <v>582</v>
      </c>
      <c r="AD908" t="s">
        <v>581</v>
      </c>
      <c r="AE908">
        <v>25</v>
      </c>
      <c r="AF908">
        <v>7</v>
      </c>
      <c r="AH908" t="s">
        <v>547</v>
      </c>
      <c r="AJ908" t="s">
        <v>122</v>
      </c>
      <c r="AK908" t="s">
        <v>202</v>
      </c>
      <c r="AM908">
        <v>2957</v>
      </c>
      <c r="AN908">
        <v>2982</v>
      </c>
    </row>
    <row r="909" spans="1:40" x14ac:dyDescent="0.25">
      <c r="A909" t="s">
        <v>551</v>
      </c>
      <c r="B909" t="s">
        <v>551</v>
      </c>
      <c r="C909" t="s">
        <v>551</v>
      </c>
      <c r="D909" t="s">
        <v>551</v>
      </c>
      <c r="E909" t="s">
        <v>551</v>
      </c>
      <c r="F909" t="s">
        <v>551</v>
      </c>
      <c r="G909" t="s">
        <v>551</v>
      </c>
      <c r="H909" t="s">
        <v>551</v>
      </c>
      <c r="I909" t="s">
        <v>551</v>
      </c>
      <c r="J909" t="s">
        <v>551</v>
      </c>
      <c r="K909" t="s">
        <v>551</v>
      </c>
      <c r="L909" t="s">
        <v>551</v>
      </c>
      <c r="M909" t="s">
        <v>551</v>
      </c>
      <c r="N909" t="s">
        <v>551</v>
      </c>
      <c r="O909" t="s">
        <v>551</v>
      </c>
      <c r="P909" t="s">
        <v>551</v>
      </c>
      <c r="Q909" t="s">
        <v>551</v>
      </c>
      <c r="R909" t="s">
        <v>551</v>
      </c>
      <c r="S909" t="s">
        <v>551</v>
      </c>
      <c r="T909" t="s">
        <v>551</v>
      </c>
      <c r="U909" t="s">
        <v>551</v>
      </c>
      <c r="V909" t="s">
        <v>551</v>
      </c>
      <c r="W909" t="s">
        <v>551</v>
      </c>
      <c r="X909" t="s">
        <v>551</v>
      </c>
      <c r="Y909" t="s">
        <v>551</v>
      </c>
      <c r="Z909" t="s">
        <v>551</v>
      </c>
      <c r="AA909" t="s">
        <v>551</v>
      </c>
      <c r="AB909" t="s">
        <v>551</v>
      </c>
      <c r="AC909" t="s">
        <v>582</v>
      </c>
      <c r="AD909" t="s">
        <v>581</v>
      </c>
      <c r="AE909">
        <v>25</v>
      </c>
      <c r="AF909">
        <v>8</v>
      </c>
      <c r="AG909">
        <v>3</v>
      </c>
      <c r="AH909" t="s">
        <v>492</v>
      </c>
      <c r="AJ909" t="s">
        <v>84</v>
      </c>
      <c r="AK909" t="s">
        <v>194</v>
      </c>
      <c r="AM909">
        <v>1794</v>
      </c>
      <c r="AN909">
        <v>2651</v>
      </c>
    </row>
    <row r="910" spans="1:40" x14ac:dyDescent="0.25">
      <c r="A910" t="s">
        <v>551</v>
      </c>
      <c r="B910" t="s">
        <v>551</v>
      </c>
      <c r="C910" t="s">
        <v>551</v>
      </c>
      <c r="D910" t="s">
        <v>551</v>
      </c>
      <c r="E910" t="s">
        <v>551</v>
      </c>
      <c r="F910" t="s">
        <v>551</v>
      </c>
      <c r="G910" t="s">
        <v>551</v>
      </c>
      <c r="H910" t="s">
        <v>551</v>
      </c>
      <c r="I910" t="s">
        <v>551</v>
      </c>
      <c r="J910" t="s">
        <v>551</v>
      </c>
      <c r="K910" t="s">
        <v>551</v>
      </c>
      <c r="L910" t="s">
        <v>551</v>
      </c>
      <c r="M910" t="s">
        <v>551</v>
      </c>
      <c r="N910" t="s">
        <v>551</v>
      </c>
      <c r="O910" t="s">
        <v>551</v>
      </c>
      <c r="P910" t="s">
        <v>551</v>
      </c>
      <c r="Q910" t="s">
        <v>551</v>
      </c>
      <c r="R910" t="s">
        <v>551</v>
      </c>
      <c r="S910" t="s">
        <v>551</v>
      </c>
      <c r="T910" t="s">
        <v>551</v>
      </c>
      <c r="U910" t="s">
        <v>551</v>
      </c>
      <c r="V910" t="s">
        <v>551</v>
      </c>
      <c r="W910" t="s">
        <v>551</v>
      </c>
      <c r="X910" t="s">
        <v>551</v>
      </c>
      <c r="Y910" t="s">
        <v>551</v>
      </c>
      <c r="Z910" t="s">
        <v>551</v>
      </c>
      <c r="AA910" t="s">
        <v>551</v>
      </c>
      <c r="AB910" t="s">
        <v>551</v>
      </c>
      <c r="AC910" t="s">
        <v>582</v>
      </c>
      <c r="AD910" t="s">
        <v>581</v>
      </c>
      <c r="AE910">
        <v>25</v>
      </c>
      <c r="AF910">
        <v>9</v>
      </c>
      <c r="AG910">
        <v>3</v>
      </c>
      <c r="AH910" t="s">
        <v>492</v>
      </c>
      <c r="AJ910" t="s">
        <v>84</v>
      </c>
      <c r="AK910" t="s">
        <v>194</v>
      </c>
      <c r="AM910">
        <v>2655</v>
      </c>
      <c r="AN910">
        <v>1246</v>
      </c>
    </row>
    <row r="911" spans="1:40" x14ac:dyDescent="0.25">
      <c r="A911" t="s">
        <v>551</v>
      </c>
      <c r="B911" t="s">
        <v>551</v>
      </c>
      <c r="C911" t="s">
        <v>551</v>
      </c>
      <c r="D911" t="s">
        <v>551</v>
      </c>
      <c r="E911" t="s">
        <v>551</v>
      </c>
      <c r="F911" t="s">
        <v>551</v>
      </c>
      <c r="G911" t="s">
        <v>551</v>
      </c>
      <c r="H911" t="s">
        <v>551</v>
      </c>
      <c r="I911" t="s">
        <v>551</v>
      </c>
      <c r="J911" t="s">
        <v>551</v>
      </c>
      <c r="K911" t="s">
        <v>551</v>
      </c>
      <c r="L911" t="s">
        <v>551</v>
      </c>
      <c r="M911" t="s">
        <v>551</v>
      </c>
      <c r="N911" t="s">
        <v>551</v>
      </c>
      <c r="O911" t="s">
        <v>551</v>
      </c>
      <c r="P911" t="s">
        <v>551</v>
      </c>
      <c r="Q911" t="s">
        <v>551</v>
      </c>
      <c r="R911" t="s">
        <v>551</v>
      </c>
      <c r="S911" t="s">
        <v>551</v>
      </c>
      <c r="T911" t="s">
        <v>551</v>
      </c>
      <c r="U911" t="s">
        <v>551</v>
      </c>
      <c r="V911" t="s">
        <v>551</v>
      </c>
      <c r="W911" t="s">
        <v>551</v>
      </c>
      <c r="X911" t="s">
        <v>551</v>
      </c>
      <c r="Y911" t="s">
        <v>551</v>
      </c>
      <c r="Z911" t="s">
        <v>551</v>
      </c>
      <c r="AA911" t="s">
        <v>551</v>
      </c>
      <c r="AB911" t="s">
        <v>551</v>
      </c>
      <c r="AC911" t="s">
        <v>582</v>
      </c>
      <c r="AD911" t="s">
        <v>581</v>
      </c>
      <c r="AE911">
        <v>25</v>
      </c>
      <c r="AF911">
        <v>10</v>
      </c>
      <c r="AH911" t="s">
        <v>494</v>
      </c>
      <c r="AJ911" t="s">
        <v>86</v>
      </c>
      <c r="AK911" t="s">
        <v>201</v>
      </c>
      <c r="AM911">
        <v>1892</v>
      </c>
      <c r="AN911">
        <v>1763</v>
      </c>
    </row>
    <row r="912" spans="1:40" x14ac:dyDescent="0.25">
      <c r="A912" t="s">
        <v>551</v>
      </c>
      <c r="B912" t="s">
        <v>551</v>
      </c>
      <c r="C912" t="s">
        <v>551</v>
      </c>
      <c r="D912" t="s">
        <v>551</v>
      </c>
      <c r="E912" t="s">
        <v>551</v>
      </c>
      <c r="F912" t="s">
        <v>551</v>
      </c>
      <c r="G912" t="s">
        <v>551</v>
      </c>
      <c r="H912" t="s">
        <v>551</v>
      </c>
      <c r="I912" t="s">
        <v>551</v>
      </c>
      <c r="J912" t="s">
        <v>551</v>
      </c>
      <c r="K912" t="s">
        <v>551</v>
      </c>
      <c r="L912" t="s">
        <v>551</v>
      </c>
      <c r="M912" t="s">
        <v>551</v>
      </c>
      <c r="N912" t="s">
        <v>551</v>
      </c>
      <c r="O912" t="s">
        <v>551</v>
      </c>
      <c r="P912" t="s">
        <v>551</v>
      </c>
      <c r="Q912" t="s">
        <v>551</v>
      </c>
      <c r="R912" t="s">
        <v>551</v>
      </c>
      <c r="S912" t="s">
        <v>551</v>
      </c>
      <c r="T912" t="s">
        <v>551</v>
      </c>
      <c r="U912" t="s">
        <v>551</v>
      </c>
      <c r="V912" t="s">
        <v>551</v>
      </c>
      <c r="W912" t="s">
        <v>551</v>
      </c>
      <c r="X912" t="s">
        <v>551</v>
      </c>
      <c r="Y912" t="s">
        <v>551</v>
      </c>
      <c r="Z912" t="s">
        <v>551</v>
      </c>
      <c r="AA912" t="s">
        <v>551</v>
      </c>
      <c r="AB912" t="s">
        <v>551</v>
      </c>
      <c r="AC912" t="s">
        <v>582</v>
      </c>
      <c r="AD912" t="s">
        <v>581</v>
      </c>
      <c r="AE912">
        <v>25</v>
      </c>
      <c r="AF912">
        <v>11</v>
      </c>
      <c r="AH912" t="s">
        <v>494</v>
      </c>
      <c r="AJ912" t="s">
        <v>86</v>
      </c>
      <c r="AK912" t="s">
        <v>201</v>
      </c>
      <c r="AM912">
        <v>3293</v>
      </c>
      <c r="AN912">
        <v>1322</v>
      </c>
    </row>
    <row r="913" spans="1:40" x14ac:dyDescent="0.25">
      <c r="A913" t="s">
        <v>551</v>
      </c>
      <c r="B913" t="s">
        <v>551</v>
      </c>
      <c r="C913" t="s">
        <v>551</v>
      </c>
      <c r="D913" t="s">
        <v>551</v>
      </c>
      <c r="E913" t="s">
        <v>551</v>
      </c>
      <c r="F913" t="s">
        <v>551</v>
      </c>
      <c r="G913" t="s">
        <v>551</v>
      </c>
      <c r="H913" t="s">
        <v>551</v>
      </c>
      <c r="I913" t="s">
        <v>551</v>
      </c>
      <c r="J913" t="s">
        <v>551</v>
      </c>
      <c r="K913" t="s">
        <v>551</v>
      </c>
      <c r="L913" t="s">
        <v>551</v>
      </c>
      <c r="M913" t="s">
        <v>551</v>
      </c>
      <c r="N913" t="s">
        <v>551</v>
      </c>
      <c r="O913" t="s">
        <v>551</v>
      </c>
      <c r="P913" t="s">
        <v>551</v>
      </c>
      <c r="Q913" t="s">
        <v>551</v>
      </c>
      <c r="R913" t="s">
        <v>551</v>
      </c>
      <c r="S913" t="s">
        <v>551</v>
      </c>
      <c r="T913" t="s">
        <v>551</v>
      </c>
      <c r="U913" t="s">
        <v>551</v>
      </c>
      <c r="V913" t="s">
        <v>551</v>
      </c>
      <c r="W913" t="s">
        <v>551</v>
      </c>
      <c r="X913" t="s">
        <v>551</v>
      </c>
      <c r="Y913" t="s">
        <v>551</v>
      </c>
      <c r="Z913" t="s">
        <v>551</v>
      </c>
      <c r="AA913" t="s">
        <v>551</v>
      </c>
      <c r="AB913" t="s">
        <v>551</v>
      </c>
      <c r="AC913" t="s">
        <v>582</v>
      </c>
      <c r="AD913" t="s">
        <v>581</v>
      </c>
      <c r="AE913">
        <v>25</v>
      </c>
      <c r="AF913">
        <v>12</v>
      </c>
      <c r="AH913" t="s">
        <v>494</v>
      </c>
      <c r="AJ913" t="s">
        <v>86</v>
      </c>
      <c r="AK913" t="s">
        <v>201</v>
      </c>
      <c r="AM913">
        <v>1449</v>
      </c>
      <c r="AN913">
        <v>2935</v>
      </c>
    </row>
    <row r="914" spans="1:40" x14ac:dyDescent="0.25">
      <c r="A914" t="s">
        <v>551</v>
      </c>
      <c r="B914" t="s">
        <v>551</v>
      </c>
      <c r="C914" t="s">
        <v>551</v>
      </c>
      <c r="D914" t="s">
        <v>551</v>
      </c>
      <c r="E914" t="s">
        <v>551</v>
      </c>
      <c r="F914" t="s">
        <v>551</v>
      </c>
      <c r="G914" t="s">
        <v>551</v>
      </c>
      <c r="H914" t="s">
        <v>551</v>
      </c>
      <c r="I914" t="s">
        <v>551</v>
      </c>
      <c r="J914" t="s">
        <v>551</v>
      </c>
      <c r="K914" t="s">
        <v>551</v>
      </c>
      <c r="L914" t="s">
        <v>551</v>
      </c>
      <c r="M914" t="s">
        <v>551</v>
      </c>
      <c r="N914" t="s">
        <v>551</v>
      </c>
      <c r="O914" t="s">
        <v>551</v>
      </c>
      <c r="P914" t="s">
        <v>551</v>
      </c>
      <c r="Q914" t="s">
        <v>551</v>
      </c>
      <c r="R914" t="s">
        <v>551</v>
      </c>
      <c r="S914" t="s">
        <v>551</v>
      </c>
      <c r="T914" t="s">
        <v>551</v>
      </c>
      <c r="U914" t="s">
        <v>551</v>
      </c>
      <c r="V914" t="s">
        <v>551</v>
      </c>
      <c r="W914" t="s">
        <v>551</v>
      </c>
      <c r="X914" t="s">
        <v>551</v>
      </c>
      <c r="Y914" t="s">
        <v>551</v>
      </c>
      <c r="Z914" t="s">
        <v>551</v>
      </c>
      <c r="AA914" t="s">
        <v>551</v>
      </c>
      <c r="AB914" t="s">
        <v>551</v>
      </c>
      <c r="AC914" t="s">
        <v>582</v>
      </c>
      <c r="AD914" t="s">
        <v>581</v>
      </c>
      <c r="AE914">
        <v>25</v>
      </c>
      <c r="AF914">
        <v>13</v>
      </c>
      <c r="AG914">
        <v>3</v>
      </c>
      <c r="AH914" t="s">
        <v>491</v>
      </c>
      <c r="AJ914" t="s">
        <v>82</v>
      </c>
      <c r="AK914" t="s">
        <v>194</v>
      </c>
      <c r="AM914">
        <v>768</v>
      </c>
      <c r="AN914">
        <v>2131</v>
      </c>
    </row>
    <row r="915" spans="1:40" x14ac:dyDescent="0.25">
      <c r="A915" t="s">
        <v>551</v>
      </c>
      <c r="B915" t="s">
        <v>551</v>
      </c>
      <c r="C915" t="s">
        <v>551</v>
      </c>
      <c r="D915" t="s">
        <v>551</v>
      </c>
      <c r="E915" t="s">
        <v>551</v>
      </c>
      <c r="F915" t="s">
        <v>551</v>
      </c>
      <c r="G915" t="s">
        <v>551</v>
      </c>
      <c r="H915" t="s">
        <v>551</v>
      </c>
      <c r="I915" t="s">
        <v>551</v>
      </c>
      <c r="J915" t="s">
        <v>551</v>
      </c>
      <c r="K915" t="s">
        <v>551</v>
      </c>
      <c r="L915" t="s">
        <v>551</v>
      </c>
      <c r="M915" t="s">
        <v>551</v>
      </c>
      <c r="N915" t="s">
        <v>551</v>
      </c>
      <c r="O915" t="s">
        <v>551</v>
      </c>
      <c r="P915" t="s">
        <v>551</v>
      </c>
      <c r="Q915" t="s">
        <v>551</v>
      </c>
      <c r="R915" t="s">
        <v>551</v>
      </c>
      <c r="S915" t="s">
        <v>551</v>
      </c>
      <c r="T915" t="s">
        <v>551</v>
      </c>
      <c r="U915" t="s">
        <v>551</v>
      </c>
      <c r="V915" t="s">
        <v>551</v>
      </c>
      <c r="W915" t="s">
        <v>551</v>
      </c>
      <c r="X915" t="s">
        <v>551</v>
      </c>
      <c r="Y915" t="s">
        <v>551</v>
      </c>
      <c r="Z915" t="s">
        <v>551</v>
      </c>
      <c r="AA915" t="s">
        <v>551</v>
      </c>
      <c r="AB915" t="s">
        <v>551</v>
      </c>
      <c r="AC915" t="s">
        <v>582</v>
      </c>
      <c r="AD915" t="s">
        <v>581</v>
      </c>
      <c r="AE915">
        <v>25</v>
      </c>
      <c r="AF915">
        <v>14</v>
      </c>
      <c r="AG915">
        <v>3</v>
      </c>
      <c r="AH915" t="s">
        <v>492</v>
      </c>
      <c r="AJ915" t="s">
        <v>84</v>
      </c>
      <c r="AK915" t="s">
        <v>194</v>
      </c>
      <c r="AM915">
        <v>145</v>
      </c>
      <c r="AN915">
        <v>68</v>
      </c>
    </row>
    <row r="916" spans="1:40" x14ac:dyDescent="0.25">
      <c r="A916" t="s">
        <v>551</v>
      </c>
      <c r="B916" t="s">
        <v>551</v>
      </c>
      <c r="C916" t="s">
        <v>551</v>
      </c>
      <c r="D916" t="s">
        <v>551</v>
      </c>
      <c r="E916" t="s">
        <v>551</v>
      </c>
      <c r="F916" t="s">
        <v>551</v>
      </c>
      <c r="G916" t="s">
        <v>551</v>
      </c>
      <c r="H916" t="s">
        <v>551</v>
      </c>
      <c r="I916" t="s">
        <v>551</v>
      </c>
      <c r="J916" t="s">
        <v>551</v>
      </c>
      <c r="K916" t="s">
        <v>551</v>
      </c>
      <c r="L916" t="s">
        <v>551</v>
      </c>
      <c r="M916" t="s">
        <v>551</v>
      </c>
      <c r="N916" t="s">
        <v>551</v>
      </c>
      <c r="O916" t="s">
        <v>551</v>
      </c>
      <c r="P916" t="s">
        <v>551</v>
      </c>
      <c r="Q916" t="s">
        <v>551</v>
      </c>
      <c r="R916" t="s">
        <v>551</v>
      </c>
      <c r="S916" t="s">
        <v>551</v>
      </c>
      <c r="T916" t="s">
        <v>551</v>
      </c>
      <c r="U916" t="s">
        <v>551</v>
      </c>
      <c r="V916" t="s">
        <v>551</v>
      </c>
      <c r="W916" t="s">
        <v>551</v>
      </c>
      <c r="X916" t="s">
        <v>551</v>
      </c>
      <c r="Y916" t="s">
        <v>551</v>
      </c>
      <c r="Z916" t="s">
        <v>551</v>
      </c>
      <c r="AA916" t="s">
        <v>551</v>
      </c>
      <c r="AB916" t="s">
        <v>551</v>
      </c>
      <c r="AC916" t="s">
        <v>582</v>
      </c>
      <c r="AD916" t="s">
        <v>581</v>
      </c>
      <c r="AE916">
        <v>25</v>
      </c>
      <c r="AF916">
        <v>15</v>
      </c>
      <c r="AH916" t="s">
        <v>493</v>
      </c>
      <c r="AJ916" t="s">
        <v>85</v>
      </c>
      <c r="AK916" t="s">
        <v>191</v>
      </c>
      <c r="AM916">
        <v>2580</v>
      </c>
      <c r="AN916">
        <v>2105</v>
      </c>
    </row>
    <row r="917" spans="1:40" x14ac:dyDescent="0.25">
      <c r="A917" t="s">
        <v>551</v>
      </c>
      <c r="B917" t="s">
        <v>551</v>
      </c>
      <c r="C917" t="s">
        <v>551</v>
      </c>
      <c r="D917" t="s">
        <v>551</v>
      </c>
      <c r="E917" t="s">
        <v>551</v>
      </c>
      <c r="F917" t="s">
        <v>551</v>
      </c>
      <c r="G917" t="s">
        <v>551</v>
      </c>
      <c r="H917" t="s">
        <v>551</v>
      </c>
      <c r="I917" t="s">
        <v>551</v>
      </c>
      <c r="J917" t="s">
        <v>551</v>
      </c>
      <c r="K917" t="s">
        <v>551</v>
      </c>
      <c r="L917" t="s">
        <v>551</v>
      </c>
      <c r="M917" t="s">
        <v>551</v>
      </c>
      <c r="N917" t="s">
        <v>551</v>
      </c>
      <c r="O917" t="s">
        <v>551</v>
      </c>
      <c r="P917" t="s">
        <v>551</v>
      </c>
      <c r="Q917" t="s">
        <v>551</v>
      </c>
      <c r="R917" t="s">
        <v>551</v>
      </c>
      <c r="S917" t="s">
        <v>551</v>
      </c>
      <c r="T917" t="s">
        <v>551</v>
      </c>
      <c r="U917" t="s">
        <v>551</v>
      </c>
      <c r="V917" t="s">
        <v>551</v>
      </c>
      <c r="W917" t="s">
        <v>551</v>
      </c>
      <c r="X917" t="s">
        <v>551</v>
      </c>
      <c r="Y917" t="s">
        <v>551</v>
      </c>
      <c r="Z917" t="s">
        <v>551</v>
      </c>
      <c r="AA917" t="s">
        <v>551</v>
      </c>
      <c r="AB917" t="s">
        <v>551</v>
      </c>
      <c r="AC917" t="s">
        <v>582</v>
      </c>
      <c r="AD917" t="s">
        <v>581</v>
      </c>
      <c r="AE917">
        <v>25</v>
      </c>
      <c r="AF917">
        <v>16</v>
      </c>
      <c r="AH917" t="s">
        <v>494</v>
      </c>
      <c r="AJ917" t="s">
        <v>86</v>
      </c>
      <c r="AK917" t="s">
        <v>201</v>
      </c>
      <c r="AM917">
        <v>3374</v>
      </c>
      <c r="AN917">
        <v>2165</v>
      </c>
    </row>
    <row r="918" spans="1:40" x14ac:dyDescent="0.25">
      <c r="A918" t="s">
        <v>551</v>
      </c>
      <c r="B918" t="s">
        <v>551</v>
      </c>
      <c r="C918" t="s">
        <v>551</v>
      </c>
      <c r="D918" t="s">
        <v>551</v>
      </c>
      <c r="E918" t="s">
        <v>551</v>
      </c>
      <c r="F918" t="s">
        <v>551</v>
      </c>
      <c r="G918" t="s">
        <v>551</v>
      </c>
      <c r="H918" t="s">
        <v>551</v>
      </c>
      <c r="I918" t="s">
        <v>551</v>
      </c>
      <c r="J918" t="s">
        <v>551</v>
      </c>
      <c r="K918" t="s">
        <v>551</v>
      </c>
      <c r="L918" t="s">
        <v>551</v>
      </c>
      <c r="M918" t="s">
        <v>551</v>
      </c>
      <c r="N918" t="s">
        <v>551</v>
      </c>
      <c r="O918" t="s">
        <v>551</v>
      </c>
      <c r="P918" t="s">
        <v>551</v>
      </c>
      <c r="Q918" t="s">
        <v>551</v>
      </c>
      <c r="R918" t="s">
        <v>551</v>
      </c>
      <c r="S918" t="s">
        <v>551</v>
      </c>
      <c r="T918" t="s">
        <v>551</v>
      </c>
      <c r="U918" t="s">
        <v>551</v>
      </c>
      <c r="V918" t="s">
        <v>551</v>
      </c>
      <c r="W918" t="s">
        <v>551</v>
      </c>
      <c r="X918" t="s">
        <v>551</v>
      </c>
      <c r="Y918" t="s">
        <v>551</v>
      </c>
      <c r="Z918" t="s">
        <v>551</v>
      </c>
      <c r="AA918" t="s">
        <v>551</v>
      </c>
      <c r="AB918" t="s">
        <v>551</v>
      </c>
      <c r="AC918" t="s">
        <v>582</v>
      </c>
      <c r="AD918" t="s">
        <v>581</v>
      </c>
      <c r="AE918">
        <v>25</v>
      </c>
      <c r="AF918">
        <v>17</v>
      </c>
      <c r="AH918" t="s">
        <v>493</v>
      </c>
      <c r="AJ918" t="s">
        <v>85</v>
      </c>
      <c r="AK918" t="s">
        <v>191</v>
      </c>
      <c r="AM918">
        <v>315</v>
      </c>
      <c r="AN918">
        <v>1963</v>
      </c>
    </row>
    <row r="919" spans="1:40" x14ac:dyDescent="0.25">
      <c r="A919" t="s">
        <v>551</v>
      </c>
      <c r="B919" t="s">
        <v>551</v>
      </c>
      <c r="C919" t="s">
        <v>551</v>
      </c>
      <c r="D919" t="s">
        <v>551</v>
      </c>
      <c r="E919" t="s">
        <v>551</v>
      </c>
      <c r="F919" t="s">
        <v>551</v>
      </c>
      <c r="G919" t="s">
        <v>551</v>
      </c>
      <c r="H919" t="s">
        <v>551</v>
      </c>
      <c r="I919" t="s">
        <v>551</v>
      </c>
      <c r="J919" t="s">
        <v>551</v>
      </c>
      <c r="K919" t="s">
        <v>551</v>
      </c>
      <c r="L919" t="s">
        <v>551</v>
      </c>
      <c r="M919" t="s">
        <v>551</v>
      </c>
      <c r="N919" t="s">
        <v>551</v>
      </c>
      <c r="O919" t="s">
        <v>551</v>
      </c>
      <c r="P919" t="s">
        <v>551</v>
      </c>
      <c r="Q919" t="s">
        <v>551</v>
      </c>
      <c r="R919" t="s">
        <v>551</v>
      </c>
      <c r="S919" t="s">
        <v>551</v>
      </c>
      <c r="T919" t="s">
        <v>551</v>
      </c>
      <c r="U919" t="s">
        <v>551</v>
      </c>
      <c r="V919" t="s">
        <v>551</v>
      </c>
      <c r="W919" t="s">
        <v>551</v>
      </c>
      <c r="X919" t="s">
        <v>551</v>
      </c>
      <c r="Y919" t="s">
        <v>551</v>
      </c>
      <c r="Z919" t="s">
        <v>551</v>
      </c>
      <c r="AA919" t="s">
        <v>551</v>
      </c>
      <c r="AB919" t="s">
        <v>551</v>
      </c>
      <c r="AC919" t="s">
        <v>582</v>
      </c>
      <c r="AD919" t="s">
        <v>581</v>
      </c>
      <c r="AE919">
        <v>25</v>
      </c>
      <c r="AF919">
        <v>18</v>
      </c>
      <c r="AG919">
        <v>3</v>
      </c>
      <c r="AH919" t="s">
        <v>491</v>
      </c>
      <c r="AJ919" t="s">
        <v>82</v>
      </c>
      <c r="AK919" t="s">
        <v>194</v>
      </c>
      <c r="AM919">
        <v>66</v>
      </c>
      <c r="AN919">
        <v>205</v>
      </c>
    </row>
    <row r="920" spans="1:40" x14ac:dyDescent="0.25">
      <c r="A920" t="s">
        <v>551</v>
      </c>
      <c r="B920" t="s">
        <v>551</v>
      </c>
      <c r="C920" t="s">
        <v>551</v>
      </c>
      <c r="D920" t="s">
        <v>551</v>
      </c>
      <c r="E920" t="s">
        <v>551</v>
      </c>
      <c r="F920" t="s">
        <v>551</v>
      </c>
      <c r="G920" t="s">
        <v>551</v>
      </c>
      <c r="H920" t="s">
        <v>551</v>
      </c>
      <c r="I920" t="s">
        <v>551</v>
      </c>
      <c r="J920" t="s">
        <v>551</v>
      </c>
      <c r="K920" t="s">
        <v>551</v>
      </c>
      <c r="L920" t="s">
        <v>551</v>
      </c>
      <c r="M920" t="s">
        <v>551</v>
      </c>
      <c r="N920" t="s">
        <v>551</v>
      </c>
      <c r="O920" t="s">
        <v>551</v>
      </c>
      <c r="P920" t="s">
        <v>551</v>
      </c>
      <c r="Q920" t="s">
        <v>551</v>
      </c>
      <c r="R920" t="s">
        <v>551</v>
      </c>
      <c r="S920" t="s">
        <v>551</v>
      </c>
      <c r="T920" t="s">
        <v>551</v>
      </c>
      <c r="U920" t="s">
        <v>551</v>
      </c>
      <c r="V920" t="s">
        <v>551</v>
      </c>
      <c r="W920" t="s">
        <v>551</v>
      </c>
      <c r="X920" t="s">
        <v>551</v>
      </c>
      <c r="Y920" t="s">
        <v>551</v>
      </c>
      <c r="Z920" t="s">
        <v>551</v>
      </c>
      <c r="AA920" t="s">
        <v>551</v>
      </c>
      <c r="AB920" t="s">
        <v>551</v>
      </c>
      <c r="AC920" t="s">
        <v>582</v>
      </c>
      <c r="AD920" t="s">
        <v>581</v>
      </c>
      <c r="AE920">
        <v>25</v>
      </c>
      <c r="AF920">
        <v>19</v>
      </c>
      <c r="AH920" t="s">
        <v>498</v>
      </c>
      <c r="AJ920" t="s">
        <v>91</v>
      </c>
      <c r="AK920" t="s">
        <v>203</v>
      </c>
      <c r="AM920">
        <v>2334</v>
      </c>
      <c r="AN920">
        <v>2129</v>
      </c>
    </row>
    <row r="921" spans="1:40" x14ac:dyDescent="0.25">
      <c r="A921" t="s">
        <v>551</v>
      </c>
      <c r="B921" t="s">
        <v>551</v>
      </c>
      <c r="C921" t="s">
        <v>551</v>
      </c>
      <c r="D921" t="s">
        <v>551</v>
      </c>
      <c r="E921" t="s">
        <v>551</v>
      </c>
      <c r="F921" t="s">
        <v>551</v>
      </c>
      <c r="G921" t="s">
        <v>551</v>
      </c>
      <c r="H921" t="s">
        <v>551</v>
      </c>
      <c r="I921" t="s">
        <v>551</v>
      </c>
      <c r="J921" t="s">
        <v>551</v>
      </c>
      <c r="K921" t="s">
        <v>551</v>
      </c>
      <c r="L921" t="s">
        <v>551</v>
      </c>
      <c r="M921" t="s">
        <v>551</v>
      </c>
      <c r="N921" t="s">
        <v>551</v>
      </c>
      <c r="O921" t="s">
        <v>551</v>
      </c>
      <c r="P921" t="s">
        <v>551</v>
      </c>
      <c r="Q921" t="s">
        <v>551</v>
      </c>
      <c r="R921" t="s">
        <v>551</v>
      </c>
      <c r="S921" t="s">
        <v>551</v>
      </c>
      <c r="T921" t="s">
        <v>551</v>
      </c>
      <c r="U921" t="s">
        <v>551</v>
      </c>
      <c r="V921" t="s">
        <v>551</v>
      </c>
      <c r="W921" t="s">
        <v>551</v>
      </c>
      <c r="X921" t="s">
        <v>551</v>
      </c>
      <c r="Y921" t="s">
        <v>551</v>
      </c>
      <c r="Z921" t="s">
        <v>551</v>
      </c>
      <c r="AA921" t="s">
        <v>551</v>
      </c>
      <c r="AB921" t="s">
        <v>551</v>
      </c>
      <c r="AC921" t="s">
        <v>582</v>
      </c>
      <c r="AD921" t="s">
        <v>581</v>
      </c>
      <c r="AE921">
        <v>25</v>
      </c>
      <c r="AF921">
        <v>20</v>
      </c>
      <c r="AH921" t="s">
        <v>493</v>
      </c>
      <c r="AJ921" t="s">
        <v>85</v>
      </c>
      <c r="AK921" t="s">
        <v>191</v>
      </c>
      <c r="AM921">
        <v>2449</v>
      </c>
      <c r="AN921">
        <v>1669</v>
      </c>
    </row>
    <row r="922" spans="1:40" x14ac:dyDescent="0.25">
      <c r="A922" t="s">
        <v>551</v>
      </c>
      <c r="B922" t="s">
        <v>551</v>
      </c>
      <c r="C922" t="s">
        <v>551</v>
      </c>
      <c r="D922" t="s">
        <v>551</v>
      </c>
      <c r="E922" t="s">
        <v>551</v>
      </c>
      <c r="F922" t="s">
        <v>551</v>
      </c>
      <c r="G922" t="s">
        <v>551</v>
      </c>
      <c r="H922" t="s">
        <v>551</v>
      </c>
      <c r="I922" t="s">
        <v>551</v>
      </c>
      <c r="J922" t="s">
        <v>551</v>
      </c>
      <c r="K922" t="s">
        <v>551</v>
      </c>
      <c r="L922" t="s">
        <v>551</v>
      </c>
      <c r="M922" t="s">
        <v>551</v>
      </c>
      <c r="N922" t="s">
        <v>551</v>
      </c>
      <c r="O922" t="s">
        <v>551</v>
      </c>
      <c r="P922" t="s">
        <v>551</v>
      </c>
      <c r="Q922" t="s">
        <v>551</v>
      </c>
      <c r="R922" t="s">
        <v>551</v>
      </c>
      <c r="S922" t="s">
        <v>551</v>
      </c>
      <c r="T922" t="s">
        <v>551</v>
      </c>
      <c r="U922" t="s">
        <v>551</v>
      </c>
      <c r="V922" t="s">
        <v>551</v>
      </c>
      <c r="W922" t="s">
        <v>551</v>
      </c>
      <c r="X922" t="s">
        <v>551</v>
      </c>
      <c r="Y922" t="s">
        <v>551</v>
      </c>
      <c r="Z922" t="s">
        <v>551</v>
      </c>
      <c r="AA922" t="s">
        <v>551</v>
      </c>
      <c r="AB922" t="s">
        <v>551</v>
      </c>
      <c r="AC922" t="s">
        <v>582</v>
      </c>
      <c r="AD922" t="s">
        <v>581</v>
      </c>
      <c r="AE922">
        <v>25</v>
      </c>
      <c r="AF922">
        <v>21</v>
      </c>
      <c r="AH922" t="s">
        <v>494</v>
      </c>
      <c r="AJ922" t="s">
        <v>86</v>
      </c>
      <c r="AK922" t="s">
        <v>201</v>
      </c>
      <c r="AM922">
        <v>468</v>
      </c>
      <c r="AN922">
        <v>2550</v>
      </c>
    </row>
    <row r="923" spans="1:40" x14ac:dyDescent="0.25">
      <c r="A923" t="s">
        <v>551</v>
      </c>
      <c r="B923" t="s">
        <v>551</v>
      </c>
      <c r="C923" t="s">
        <v>551</v>
      </c>
      <c r="D923" t="s">
        <v>551</v>
      </c>
      <c r="E923" t="s">
        <v>551</v>
      </c>
      <c r="F923" t="s">
        <v>551</v>
      </c>
      <c r="G923" t="s">
        <v>551</v>
      </c>
      <c r="H923" t="s">
        <v>551</v>
      </c>
      <c r="I923" t="s">
        <v>551</v>
      </c>
      <c r="J923" t="s">
        <v>551</v>
      </c>
      <c r="K923" t="s">
        <v>551</v>
      </c>
      <c r="L923" t="s">
        <v>551</v>
      </c>
      <c r="M923" t="s">
        <v>551</v>
      </c>
      <c r="N923" t="s">
        <v>551</v>
      </c>
      <c r="O923" t="s">
        <v>551</v>
      </c>
      <c r="P923" t="s">
        <v>551</v>
      </c>
      <c r="Q923" t="s">
        <v>551</v>
      </c>
      <c r="R923" t="s">
        <v>551</v>
      </c>
      <c r="S923" t="s">
        <v>551</v>
      </c>
      <c r="T923" t="s">
        <v>551</v>
      </c>
      <c r="U923" t="s">
        <v>551</v>
      </c>
      <c r="V923" t="s">
        <v>551</v>
      </c>
      <c r="W923" t="s">
        <v>551</v>
      </c>
      <c r="X923" t="s">
        <v>551</v>
      </c>
      <c r="Y923" t="s">
        <v>551</v>
      </c>
      <c r="Z923" t="s">
        <v>551</v>
      </c>
      <c r="AA923" t="s">
        <v>551</v>
      </c>
      <c r="AB923" t="s">
        <v>551</v>
      </c>
      <c r="AC923" t="s">
        <v>582</v>
      </c>
      <c r="AD923" t="s">
        <v>581</v>
      </c>
      <c r="AE923">
        <v>25</v>
      </c>
      <c r="AF923">
        <v>22</v>
      </c>
      <c r="AH923" t="s">
        <v>498</v>
      </c>
      <c r="AJ923" t="s">
        <v>91</v>
      </c>
      <c r="AK923" t="s">
        <v>203</v>
      </c>
      <c r="AM923">
        <v>2486</v>
      </c>
      <c r="AN923">
        <v>2740</v>
      </c>
    </row>
    <row r="924" spans="1:40" x14ac:dyDescent="0.25">
      <c r="A924" t="s">
        <v>551</v>
      </c>
      <c r="B924" t="s">
        <v>551</v>
      </c>
      <c r="C924" t="s">
        <v>551</v>
      </c>
      <c r="D924" t="s">
        <v>551</v>
      </c>
      <c r="E924" t="s">
        <v>551</v>
      </c>
      <c r="F924" t="s">
        <v>551</v>
      </c>
      <c r="G924" t="s">
        <v>551</v>
      </c>
      <c r="H924" t="s">
        <v>551</v>
      </c>
      <c r="I924" t="s">
        <v>551</v>
      </c>
      <c r="J924" t="s">
        <v>551</v>
      </c>
      <c r="K924" t="s">
        <v>551</v>
      </c>
      <c r="L924" t="s">
        <v>551</v>
      </c>
      <c r="M924" t="s">
        <v>551</v>
      </c>
      <c r="N924" t="s">
        <v>551</v>
      </c>
      <c r="O924" t="s">
        <v>551</v>
      </c>
      <c r="P924" t="s">
        <v>551</v>
      </c>
      <c r="Q924" t="s">
        <v>551</v>
      </c>
      <c r="R924" t="s">
        <v>551</v>
      </c>
      <c r="S924" t="s">
        <v>551</v>
      </c>
      <c r="T924" t="s">
        <v>551</v>
      </c>
      <c r="U924" t="s">
        <v>551</v>
      </c>
      <c r="V924" t="s">
        <v>551</v>
      </c>
      <c r="W924" t="s">
        <v>551</v>
      </c>
      <c r="X924" t="s">
        <v>551</v>
      </c>
      <c r="Y924" t="s">
        <v>551</v>
      </c>
      <c r="Z924" t="s">
        <v>551</v>
      </c>
      <c r="AA924" t="s">
        <v>551</v>
      </c>
      <c r="AB924" t="s">
        <v>551</v>
      </c>
      <c r="AC924" t="s">
        <v>582</v>
      </c>
      <c r="AD924" t="s">
        <v>581</v>
      </c>
      <c r="AE924">
        <v>25</v>
      </c>
      <c r="AF924">
        <v>23</v>
      </c>
      <c r="AG924">
        <v>1</v>
      </c>
      <c r="AH924" t="s">
        <v>574</v>
      </c>
      <c r="AJ924" t="s">
        <v>138</v>
      </c>
      <c r="AK924" t="s">
        <v>189</v>
      </c>
      <c r="AM924">
        <v>1968</v>
      </c>
      <c r="AN924">
        <v>1940</v>
      </c>
    </row>
    <row r="925" spans="1:40" x14ac:dyDescent="0.25">
      <c r="A925" t="s">
        <v>551</v>
      </c>
      <c r="B925" t="s">
        <v>551</v>
      </c>
      <c r="C925" t="s">
        <v>551</v>
      </c>
      <c r="D925" t="s">
        <v>551</v>
      </c>
      <c r="E925" t="s">
        <v>551</v>
      </c>
      <c r="F925" t="s">
        <v>551</v>
      </c>
      <c r="G925" t="s">
        <v>551</v>
      </c>
      <c r="H925" t="s">
        <v>551</v>
      </c>
      <c r="I925" t="s">
        <v>551</v>
      </c>
      <c r="J925" t="s">
        <v>551</v>
      </c>
      <c r="K925" t="s">
        <v>551</v>
      </c>
      <c r="L925" t="s">
        <v>551</v>
      </c>
      <c r="M925" t="s">
        <v>551</v>
      </c>
      <c r="N925" t="s">
        <v>551</v>
      </c>
      <c r="O925" t="s">
        <v>551</v>
      </c>
      <c r="P925" t="s">
        <v>551</v>
      </c>
      <c r="Q925" t="s">
        <v>551</v>
      </c>
      <c r="R925" t="s">
        <v>551</v>
      </c>
      <c r="S925" t="s">
        <v>551</v>
      </c>
      <c r="T925" t="s">
        <v>551</v>
      </c>
      <c r="U925" t="s">
        <v>551</v>
      </c>
      <c r="V925" t="s">
        <v>551</v>
      </c>
      <c r="W925" t="s">
        <v>551</v>
      </c>
      <c r="X925" t="s">
        <v>551</v>
      </c>
      <c r="Y925" t="s">
        <v>551</v>
      </c>
      <c r="Z925" t="s">
        <v>551</v>
      </c>
      <c r="AA925" t="s">
        <v>551</v>
      </c>
      <c r="AB925" t="s">
        <v>551</v>
      </c>
      <c r="AC925" t="s">
        <v>582</v>
      </c>
      <c r="AD925" t="s">
        <v>581</v>
      </c>
      <c r="AE925">
        <v>25</v>
      </c>
      <c r="AF925">
        <v>24</v>
      </c>
      <c r="AG925">
        <v>3</v>
      </c>
      <c r="AH925" t="s">
        <v>492</v>
      </c>
      <c r="AJ925" t="s">
        <v>84</v>
      </c>
      <c r="AK925" t="s">
        <v>194</v>
      </c>
      <c r="AM925">
        <v>1629</v>
      </c>
      <c r="AN925">
        <v>2577</v>
      </c>
    </row>
    <row r="926" spans="1:40" x14ac:dyDescent="0.25">
      <c r="A926" t="s">
        <v>551</v>
      </c>
      <c r="B926" t="s">
        <v>551</v>
      </c>
      <c r="C926" t="s">
        <v>551</v>
      </c>
      <c r="D926" t="s">
        <v>551</v>
      </c>
      <c r="E926" t="s">
        <v>551</v>
      </c>
      <c r="F926" t="s">
        <v>551</v>
      </c>
      <c r="G926" t="s">
        <v>551</v>
      </c>
      <c r="H926" t="s">
        <v>551</v>
      </c>
      <c r="I926" t="s">
        <v>551</v>
      </c>
      <c r="J926" t="s">
        <v>551</v>
      </c>
      <c r="K926" t="s">
        <v>551</v>
      </c>
      <c r="L926" t="s">
        <v>551</v>
      </c>
      <c r="M926" t="s">
        <v>551</v>
      </c>
      <c r="N926" t="s">
        <v>551</v>
      </c>
      <c r="O926" t="s">
        <v>551</v>
      </c>
      <c r="P926" t="s">
        <v>551</v>
      </c>
      <c r="Q926" t="s">
        <v>551</v>
      </c>
      <c r="R926" t="s">
        <v>551</v>
      </c>
      <c r="S926" t="s">
        <v>551</v>
      </c>
      <c r="T926" t="s">
        <v>551</v>
      </c>
      <c r="U926" t="s">
        <v>551</v>
      </c>
      <c r="V926" t="s">
        <v>551</v>
      </c>
      <c r="W926" t="s">
        <v>551</v>
      </c>
      <c r="X926" t="s">
        <v>551</v>
      </c>
      <c r="Y926" t="s">
        <v>551</v>
      </c>
      <c r="Z926" t="s">
        <v>551</v>
      </c>
      <c r="AA926" t="s">
        <v>551</v>
      </c>
      <c r="AB926" t="s">
        <v>551</v>
      </c>
      <c r="AC926" t="s">
        <v>582</v>
      </c>
      <c r="AD926" t="s">
        <v>581</v>
      </c>
      <c r="AE926">
        <v>25</v>
      </c>
      <c r="AF926">
        <v>25</v>
      </c>
      <c r="AH926" t="s">
        <v>494</v>
      </c>
      <c r="AJ926" t="s">
        <v>86</v>
      </c>
      <c r="AK926" t="s">
        <v>201</v>
      </c>
      <c r="AM926">
        <v>997</v>
      </c>
      <c r="AN926">
        <v>18</v>
      </c>
    </row>
    <row r="927" spans="1:40" x14ac:dyDescent="0.25">
      <c r="A927" t="s">
        <v>551</v>
      </c>
      <c r="B927" t="s">
        <v>551</v>
      </c>
      <c r="C927" t="s">
        <v>551</v>
      </c>
      <c r="D927" t="s">
        <v>551</v>
      </c>
      <c r="E927" t="s">
        <v>551</v>
      </c>
      <c r="F927" t="s">
        <v>551</v>
      </c>
      <c r="G927" t="s">
        <v>551</v>
      </c>
      <c r="H927" t="s">
        <v>551</v>
      </c>
      <c r="I927" t="s">
        <v>551</v>
      </c>
      <c r="J927" t="s">
        <v>551</v>
      </c>
      <c r="K927" t="s">
        <v>551</v>
      </c>
      <c r="L927" t="s">
        <v>551</v>
      </c>
      <c r="M927" t="s">
        <v>551</v>
      </c>
      <c r="N927" t="s">
        <v>551</v>
      </c>
      <c r="O927" t="s">
        <v>551</v>
      </c>
      <c r="P927" t="s">
        <v>551</v>
      </c>
      <c r="Q927" t="s">
        <v>551</v>
      </c>
      <c r="R927" t="s">
        <v>551</v>
      </c>
      <c r="S927" t="s">
        <v>551</v>
      </c>
      <c r="T927" t="s">
        <v>551</v>
      </c>
      <c r="U927" t="s">
        <v>551</v>
      </c>
      <c r="V927" t="s">
        <v>551</v>
      </c>
      <c r="W927" t="s">
        <v>551</v>
      </c>
      <c r="X927" t="s">
        <v>551</v>
      </c>
      <c r="Y927" t="s">
        <v>551</v>
      </c>
      <c r="Z927" t="s">
        <v>551</v>
      </c>
      <c r="AA927" t="s">
        <v>551</v>
      </c>
      <c r="AB927" t="s">
        <v>551</v>
      </c>
      <c r="AC927" t="s">
        <v>584</v>
      </c>
      <c r="AD927" t="s">
        <v>583</v>
      </c>
      <c r="AE927">
        <v>25</v>
      </c>
      <c r="AF927">
        <v>1</v>
      </c>
      <c r="AG927">
        <v>3</v>
      </c>
      <c r="AH927" t="s">
        <v>491</v>
      </c>
      <c r="AJ927" t="s">
        <v>82</v>
      </c>
      <c r="AK927" t="s">
        <v>194</v>
      </c>
      <c r="AM927">
        <v>786</v>
      </c>
      <c r="AN927">
        <v>489</v>
      </c>
    </row>
    <row r="928" spans="1:40" x14ac:dyDescent="0.25">
      <c r="A928" t="s">
        <v>551</v>
      </c>
      <c r="B928" t="s">
        <v>551</v>
      </c>
      <c r="C928" t="s">
        <v>551</v>
      </c>
      <c r="D928" t="s">
        <v>551</v>
      </c>
      <c r="E928" t="s">
        <v>551</v>
      </c>
      <c r="F928" t="s">
        <v>551</v>
      </c>
      <c r="G928" t="s">
        <v>551</v>
      </c>
      <c r="H928" t="s">
        <v>551</v>
      </c>
      <c r="I928" t="s">
        <v>551</v>
      </c>
      <c r="J928" t="s">
        <v>551</v>
      </c>
      <c r="K928" t="s">
        <v>551</v>
      </c>
      <c r="L928" t="s">
        <v>551</v>
      </c>
      <c r="M928" t="s">
        <v>551</v>
      </c>
      <c r="N928" t="s">
        <v>551</v>
      </c>
      <c r="O928" t="s">
        <v>551</v>
      </c>
      <c r="P928" t="s">
        <v>551</v>
      </c>
      <c r="Q928" t="s">
        <v>551</v>
      </c>
      <c r="R928" t="s">
        <v>551</v>
      </c>
      <c r="S928" t="s">
        <v>551</v>
      </c>
      <c r="T928" t="s">
        <v>551</v>
      </c>
      <c r="U928" t="s">
        <v>551</v>
      </c>
      <c r="V928" t="s">
        <v>551</v>
      </c>
      <c r="W928" t="s">
        <v>551</v>
      </c>
      <c r="X928" t="s">
        <v>551</v>
      </c>
      <c r="Y928" t="s">
        <v>551</v>
      </c>
      <c r="Z928" t="s">
        <v>551</v>
      </c>
      <c r="AA928" t="s">
        <v>551</v>
      </c>
      <c r="AB928" t="s">
        <v>551</v>
      </c>
      <c r="AC928" t="s">
        <v>584</v>
      </c>
      <c r="AD928" t="s">
        <v>583</v>
      </c>
      <c r="AE928">
        <v>25</v>
      </c>
      <c r="AF928">
        <v>2</v>
      </c>
      <c r="AG928">
        <v>3</v>
      </c>
      <c r="AH928" t="s">
        <v>492</v>
      </c>
      <c r="AJ928" t="s">
        <v>84</v>
      </c>
      <c r="AK928" t="s">
        <v>194</v>
      </c>
      <c r="AM928">
        <v>3261</v>
      </c>
      <c r="AN928">
        <v>2723</v>
      </c>
    </row>
    <row r="929" spans="1:40" x14ac:dyDescent="0.25">
      <c r="A929" t="s">
        <v>551</v>
      </c>
      <c r="B929" t="s">
        <v>551</v>
      </c>
      <c r="C929" t="s">
        <v>551</v>
      </c>
      <c r="D929" t="s">
        <v>551</v>
      </c>
      <c r="E929" t="s">
        <v>551</v>
      </c>
      <c r="F929" t="s">
        <v>551</v>
      </c>
      <c r="G929" t="s">
        <v>551</v>
      </c>
      <c r="H929" t="s">
        <v>551</v>
      </c>
      <c r="I929" t="s">
        <v>551</v>
      </c>
      <c r="J929" t="s">
        <v>551</v>
      </c>
      <c r="K929" t="s">
        <v>551</v>
      </c>
      <c r="L929" t="s">
        <v>551</v>
      </c>
      <c r="M929" t="s">
        <v>551</v>
      </c>
      <c r="N929" t="s">
        <v>551</v>
      </c>
      <c r="O929" t="s">
        <v>551</v>
      </c>
      <c r="P929" t="s">
        <v>551</v>
      </c>
      <c r="Q929" t="s">
        <v>551</v>
      </c>
      <c r="R929" t="s">
        <v>551</v>
      </c>
      <c r="S929" t="s">
        <v>551</v>
      </c>
      <c r="T929" t="s">
        <v>551</v>
      </c>
      <c r="U929" t="s">
        <v>551</v>
      </c>
      <c r="V929" t="s">
        <v>551</v>
      </c>
      <c r="W929" t="s">
        <v>551</v>
      </c>
      <c r="X929" t="s">
        <v>551</v>
      </c>
      <c r="Y929" t="s">
        <v>551</v>
      </c>
      <c r="Z929" t="s">
        <v>551</v>
      </c>
      <c r="AA929" t="s">
        <v>551</v>
      </c>
      <c r="AB929" t="s">
        <v>551</v>
      </c>
      <c r="AC929" t="s">
        <v>584</v>
      </c>
      <c r="AD929" t="s">
        <v>583</v>
      </c>
      <c r="AE929">
        <v>25</v>
      </c>
      <c r="AF929">
        <v>3</v>
      </c>
      <c r="AG929">
        <v>3</v>
      </c>
      <c r="AH929" t="s">
        <v>492</v>
      </c>
      <c r="AJ929" t="s">
        <v>84</v>
      </c>
      <c r="AK929" t="s">
        <v>194</v>
      </c>
      <c r="AM929">
        <v>202</v>
      </c>
      <c r="AN929">
        <v>2659</v>
      </c>
    </row>
    <row r="930" spans="1:40" x14ac:dyDescent="0.25">
      <c r="A930" t="s">
        <v>551</v>
      </c>
      <c r="B930" t="s">
        <v>551</v>
      </c>
      <c r="C930" t="s">
        <v>551</v>
      </c>
      <c r="D930" t="s">
        <v>551</v>
      </c>
      <c r="E930" t="s">
        <v>551</v>
      </c>
      <c r="F930" t="s">
        <v>551</v>
      </c>
      <c r="G930" t="s">
        <v>551</v>
      </c>
      <c r="H930" t="s">
        <v>551</v>
      </c>
      <c r="I930" t="s">
        <v>551</v>
      </c>
      <c r="J930" t="s">
        <v>551</v>
      </c>
      <c r="K930" t="s">
        <v>551</v>
      </c>
      <c r="L930" t="s">
        <v>551</v>
      </c>
      <c r="M930" t="s">
        <v>551</v>
      </c>
      <c r="N930" t="s">
        <v>551</v>
      </c>
      <c r="O930" t="s">
        <v>551</v>
      </c>
      <c r="P930" t="s">
        <v>551</v>
      </c>
      <c r="Q930" t="s">
        <v>551</v>
      </c>
      <c r="R930" t="s">
        <v>551</v>
      </c>
      <c r="S930" t="s">
        <v>551</v>
      </c>
      <c r="T930" t="s">
        <v>551</v>
      </c>
      <c r="U930" t="s">
        <v>551</v>
      </c>
      <c r="V930" t="s">
        <v>551</v>
      </c>
      <c r="W930" t="s">
        <v>551</v>
      </c>
      <c r="X930" t="s">
        <v>551</v>
      </c>
      <c r="Y930" t="s">
        <v>551</v>
      </c>
      <c r="Z930" t="s">
        <v>551</v>
      </c>
      <c r="AA930" t="s">
        <v>551</v>
      </c>
      <c r="AB930" t="s">
        <v>551</v>
      </c>
      <c r="AC930" t="s">
        <v>584</v>
      </c>
      <c r="AD930" t="s">
        <v>583</v>
      </c>
      <c r="AE930">
        <v>25</v>
      </c>
      <c r="AF930">
        <v>4</v>
      </c>
      <c r="AH930" t="s">
        <v>499</v>
      </c>
      <c r="AJ930" t="s">
        <v>92</v>
      </c>
      <c r="AK930" t="s">
        <v>201</v>
      </c>
      <c r="AM930">
        <v>1241</v>
      </c>
      <c r="AN930">
        <v>255</v>
      </c>
    </row>
    <row r="931" spans="1:40" x14ac:dyDescent="0.25">
      <c r="A931" t="s">
        <v>551</v>
      </c>
      <c r="B931" t="s">
        <v>551</v>
      </c>
      <c r="C931" t="s">
        <v>551</v>
      </c>
      <c r="D931" t="s">
        <v>551</v>
      </c>
      <c r="E931" t="s">
        <v>551</v>
      </c>
      <c r="F931" t="s">
        <v>551</v>
      </c>
      <c r="G931" t="s">
        <v>551</v>
      </c>
      <c r="H931" t="s">
        <v>551</v>
      </c>
      <c r="I931" t="s">
        <v>551</v>
      </c>
      <c r="J931" t="s">
        <v>551</v>
      </c>
      <c r="K931" t="s">
        <v>551</v>
      </c>
      <c r="L931" t="s">
        <v>551</v>
      </c>
      <c r="M931" t="s">
        <v>551</v>
      </c>
      <c r="N931" t="s">
        <v>551</v>
      </c>
      <c r="O931" t="s">
        <v>551</v>
      </c>
      <c r="P931" t="s">
        <v>551</v>
      </c>
      <c r="Q931" t="s">
        <v>551</v>
      </c>
      <c r="R931" t="s">
        <v>551</v>
      </c>
      <c r="S931" t="s">
        <v>551</v>
      </c>
      <c r="T931" t="s">
        <v>551</v>
      </c>
      <c r="U931" t="s">
        <v>551</v>
      </c>
      <c r="V931" t="s">
        <v>551</v>
      </c>
      <c r="W931" t="s">
        <v>551</v>
      </c>
      <c r="X931" t="s">
        <v>551</v>
      </c>
      <c r="Y931" t="s">
        <v>551</v>
      </c>
      <c r="Z931" t="s">
        <v>551</v>
      </c>
      <c r="AA931" t="s">
        <v>551</v>
      </c>
      <c r="AB931" t="s">
        <v>551</v>
      </c>
      <c r="AC931" t="s">
        <v>584</v>
      </c>
      <c r="AD931" t="s">
        <v>583</v>
      </c>
      <c r="AE931">
        <v>25</v>
      </c>
      <c r="AF931">
        <v>5</v>
      </c>
      <c r="AG931">
        <v>1</v>
      </c>
      <c r="AH931" t="s">
        <v>574</v>
      </c>
      <c r="AJ931" t="s">
        <v>138</v>
      </c>
      <c r="AK931" t="s">
        <v>189</v>
      </c>
      <c r="AM931">
        <v>2120</v>
      </c>
      <c r="AN931">
        <v>1153</v>
      </c>
    </row>
    <row r="932" spans="1:40" x14ac:dyDescent="0.25">
      <c r="A932" t="s">
        <v>551</v>
      </c>
      <c r="B932" t="s">
        <v>551</v>
      </c>
      <c r="C932" t="s">
        <v>551</v>
      </c>
      <c r="D932" t="s">
        <v>551</v>
      </c>
      <c r="E932" t="s">
        <v>551</v>
      </c>
      <c r="F932" t="s">
        <v>551</v>
      </c>
      <c r="G932" t="s">
        <v>551</v>
      </c>
      <c r="H932" t="s">
        <v>551</v>
      </c>
      <c r="I932" t="s">
        <v>551</v>
      </c>
      <c r="J932" t="s">
        <v>551</v>
      </c>
      <c r="K932" t="s">
        <v>551</v>
      </c>
      <c r="L932" t="s">
        <v>551</v>
      </c>
      <c r="M932" t="s">
        <v>551</v>
      </c>
      <c r="N932" t="s">
        <v>551</v>
      </c>
      <c r="O932" t="s">
        <v>551</v>
      </c>
      <c r="P932" t="s">
        <v>551</v>
      </c>
      <c r="Q932" t="s">
        <v>551</v>
      </c>
      <c r="R932" t="s">
        <v>551</v>
      </c>
      <c r="S932" t="s">
        <v>551</v>
      </c>
      <c r="T932" t="s">
        <v>551</v>
      </c>
      <c r="U932" t="s">
        <v>551</v>
      </c>
      <c r="V932" t="s">
        <v>551</v>
      </c>
      <c r="W932" t="s">
        <v>551</v>
      </c>
      <c r="X932" t="s">
        <v>551</v>
      </c>
      <c r="Y932" t="s">
        <v>551</v>
      </c>
      <c r="Z932" t="s">
        <v>551</v>
      </c>
      <c r="AA932" t="s">
        <v>551</v>
      </c>
      <c r="AB932" t="s">
        <v>551</v>
      </c>
      <c r="AC932" t="s">
        <v>584</v>
      </c>
      <c r="AD932" t="s">
        <v>583</v>
      </c>
      <c r="AE932">
        <v>25</v>
      </c>
      <c r="AF932">
        <v>6</v>
      </c>
      <c r="AG932">
        <v>3</v>
      </c>
      <c r="AH932" t="s">
        <v>491</v>
      </c>
      <c r="AJ932" t="s">
        <v>82</v>
      </c>
      <c r="AK932" t="s">
        <v>194</v>
      </c>
      <c r="AM932">
        <v>390</v>
      </c>
      <c r="AN932">
        <v>1542</v>
      </c>
    </row>
    <row r="933" spans="1:40" x14ac:dyDescent="0.25">
      <c r="A933" t="s">
        <v>551</v>
      </c>
      <c r="B933" t="s">
        <v>551</v>
      </c>
      <c r="C933" t="s">
        <v>551</v>
      </c>
      <c r="D933" t="s">
        <v>551</v>
      </c>
      <c r="E933" t="s">
        <v>551</v>
      </c>
      <c r="F933" t="s">
        <v>551</v>
      </c>
      <c r="G933" t="s">
        <v>551</v>
      </c>
      <c r="H933" t="s">
        <v>551</v>
      </c>
      <c r="I933" t="s">
        <v>551</v>
      </c>
      <c r="J933" t="s">
        <v>551</v>
      </c>
      <c r="K933" t="s">
        <v>551</v>
      </c>
      <c r="L933" t="s">
        <v>551</v>
      </c>
      <c r="M933" t="s">
        <v>551</v>
      </c>
      <c r="N933" t="s">
        <v>551</v>
      </c>
      <c r="O933" t="s">
        <v>551</v>
      </c>
      <c r="P933" t="s">
        <v>551</v>
      </c>
      <c r="Q933" t="s">
        <v>551</v>
      </c>
      <c r="R933" t="s">
        <v>551</v>
      </c>
      <c r="S933" t="s">
        <v>551</v>
      </c>
      <c r="T933" t="s">
        <v>551</v>
      </c>
      <c r="U933" t="s">
        <v>551</v>
      </c>
      <c r="V933" t="s">
        <v>551</v>
      </c>
      <c r="W933" t="s">
        <v>551</v>
      </c>
      <c r="X933" t="s">
        <v>551</v>
      </c>
      <c r="Y933" t="s">
        <v>551</v>
      </c>
      <c r="Z933" t="s">
        <v>551</v>
      </c>
      <c r="AA933" t="s">
        <v>551</v>
      </c>
      <c r="AB933" t="s">
        <v>551</v>
      </c>
      <c r="AC933" t="s">
        <v>584</v>
      </c>
      <c r="AD933" t="s">
        <v>583</v>
      </c>
      <c r="AE933">
        <v>25</v>
      </c>
      <c r="AF933">
        <v>7</v>
      </c>
      <c r="AG933">
        <v>1</v>
      </c>
      <c r="AH933" t="s">
        <v>574</v>
      </c>
      <c r="AJ933" t="s">
        <v>138</v>
      </c>
      <c r="AK933" t="s">
        <v>189</v>
      </c>
      <c r="AM933">
        <v>1412</v>
      </c>
      <c r="AN933">
        <v>460</v>
      </c>
    </row>
    <row r="934" spans="1:40" x14ac:dyDescent="0.25">
      <c r="A934" t="s">
        <v>551</v>
      </c>
      <c r="B934" t="s">
        <v>551</v>
      </c>
      <c r="C934" t="s">
        <v>551</v>
      </c>
      <c r="D934" t="s">
        <v>551</v>
      </c>
      <c r="E934" t="s">
        <v>551</v>
      </c>
      <c r="F934" t="s">
        <v>551</v>
      </c>
      <c r="G934" t="s">
        <v>551</v>
      </c>
      <c r="H934" t="s">
        <v>551</v>
      </c>
      <c r="I934" t="s">
        <v>551</v>
      </c>
      <c r="J934" t="s">
        <v>551</v>
      </c>
      <c r="K934" t="s">
        <v>551</v>
      </c>
      <c r="L934" t="s">
        <v>551</v>
      </c>
      <c r="M934" t="s">
        <v>551</v>
      </c>
      <c r="N934" t="s">
        <v>551</v>
      </c>
      <c r="O934" t="s">
        <v>551</v>
      </c>
      <c r="P934" t="s">
        <v>551</v>
      </c>
      <c r="Q934" t="s">
        <v>551</v>
      </c>
      <c r="R934" t="s">
        <v>551</v>
      </c>
      <c r="S934" t="s">
        <v>551</v>
      </c>
      <c r="T934" t="s">
        <v>551</v>
      </c>
      <c r="U934" t="s">
        <v>551</v>
      </c>
      <c r="V934" t="s">
        <v>551</v>
      </c>
      <c r="W934" t="s">
        <v>551</v>
      </c>
      <c r="X934" t="s">
        <v>551</v>
      </c>
      <c r="Y934" t="s">
        <v>551</v>
      </c>
      <c r="Z934" t="s">
        <v>551</v>
      </c>
      <c r="AA934" t="s">
        <v>551</v>
      </c>
      <c r="AB934" t="s">
        <v>551</v>
      </c>
      <c r="AC934" t="s">
        <v>584</v>
      </c>
      <c r="AD934" t="s">
        <v>583</v>
      </c>
      <c r="AE934">
        <v>25</v>
      </c>
      <c r="AF934">
        <v>8</v>
      </c>
      <c r="AG934">
        <v>3</v>
      </c>
      <c r="AH934" t="s">
        <v>492</v>
      </c>
      <c r="AJ934" t="s">
        <v>84</v>
      </c>
      <c r="AK934" t="s">
        <v>194</v>
      </c>
      <c r="AM934">
        <v>1515</v>
      </c>
      <c r="AN934">
        <v>2346</v>
      </c>
    </row>
    <row r="935" spans="1:40" x14ac:dyDescent="0.25">
      <c r="A935" t="s">
        <v>551</v>
      </c>
      <c r="B935" t="s">
        <v>551</v>
      </c>
      <c r="C935" t="s">
        <v>551</v>
      </c>
      <c r="D935" t="s">
        <v>551</v>
      </c>
      <c r="E935" t="s">
        <v>551</v>
      </c>
      <c r="F935" t="s">
        <v>551</v>
      </c>
      <c r="G935" t="s">
        <v>551</v>
      </c>
      <c r="H935" t="s">
        <v>551</v>
      </c>
      <c r="I935" t="s">
        <v>551</v>
      </c>
      <c r="J935" t="s">
        <v>551</v>
      </c>
      <c r="K935" t="s">
        <v>551</v>
      </c>
      <c r="L935" t="s">
        <v>551</v>
      </c>
      <c r="M935" t="s">
        <v>551</v>
      </c>
      <c r="N935" t="s">
        <v>551</v>
      </c>
      <c r="O935" t="s">
        <v>551</v>
      </c>
      <c r="P935" t="s">
        <v>551</v>
      </c>
      <c r="Q935" t="s">
        <v>551</v>
      </c>
      <c r="R935" t="s">
        <v>551</v>
      </c>
      <c r="S935" t="s">
        <v>551</v>
      </c>
      <c r="T935" t="s">
        <v>551</v>
      </c>
      <c r="U935" t="s">
        <v>551</v>
      </c>
      <c r="V935" t="s">
        <v>551</v>
      </c>
      <c r="W935" t="s">
        <v>551</v>
      </c>
      <c r="X935" t="s">
        <v>551</v>
      </c>
      <c r="Y935" t="s">
        <v>551</v>
      </c>
      <c r="Z935" t="s">
        <v>551</v>
      </c>
      <c r="AA935" t="s">
        <v>551</v>
      </c>
      <c r="AB935" t="s">
        <v>551</v>
      </c>
      <c r="AC935" t="s">
        <v>584</v>
      </c>
      <c r="AD935" t="s">
        <v>583</v>
      </c>
      <c r="AE935">
        <v>25</v>
      </c>
      <c r="AF935">
        <v>9</v>
      </c>
      <c r="AG935">
        <v>3</v>
      </c>
      <c r="AH935" t="s">
        <v>492</v>
      </c>
      <c r="AJ935" t="s">
        <v>84</v>
      </c>
      <c r="AK935" t="s">
        <v>194</v>
      </c>
      <c r="AM935">
        <v>1011</v>
      </c>
      <c r="AN935">
        <v>1895</v>
      </c>
    </row>
    <row r="936" spans="1:40" x14ac:dyDescent="0.25">
      <c r="A936" t="s">
        <v>551</v>
      </c>
      <c r="B936" t="s">
        <v>551</v>
      </c>
      <c r="C936" t="s">
        <v>551</v>
      </c>
      <c r="D936" t="s">
        <v>551</v>
      </c>
      <c r="E936" t="s">
        <v>551</v>
      </c>
      <c r="F936" t="s">
        <v>551</v>
      </c>
      <c r="G936" t="s">
        <v>551</v>
      </c>
      <c r="H936" t="s">
        <v>551</v>
      </c>
      <c r="I936" t="s">
        <v>551</v>
      </c>
      <c r="J936" t="s">
        <v>551</v>
      </c>
      <c r="K936" t="s">
        <v>551</v>
      </c>
      <c r="L936" t="s">
        <v>551</v>
      </c>
      <c r="M936" t="s">
        <v>551</v>
      </c>
      <c r="N936" t="s">
        <v>551</v>
      </c>
      <c r="O936" t="s">
        <v>551</v>
      </c>
      <c r="P936" t="s">
        <v>551</v>
      </c>
      <c r="Q936" t="s">
        <v>551</v>
      </c>
      <c r="R936" t="s">
        <v>551</v>
      </c>
      <c r="S936" t="s">
        <v>551</v>
      </c>
      <c r="T936" t="s">
        <v>551</v>
      </c>
      <c r="U936" t="s">
        <v>551</v>
      </c>
      <c r="V936" t="s">
        <v>551</v>
      </c>
      <c r="W936" t="s">
        <v>551</v>
      </c>
      <c r="X936" t="s">
        <v>551</v>
      </c>
      <c r="Y936" t="s">
        <v>551</v>
      </c>
      <c r="Z936" t="s">
        <v>551</v>
      </c>
      <c r="AA936" t="s">
        <v>551</v>
      </c>
      <c r="AB936" t="s">
        <v>551</v>
      </c>
      <c r="AC936" t="s">
        <v>584</v>
      </c>
      <c r="AD936" t="s">
        <v>583</v>
      </c>
      <c r="AE936">
        <v>25</v>
      </c>
      <c r="AF936">
        <v>10</v>
      </c>
      <c r="AH936" t="s">
        <v>499</v>
      </c>
      <c r="AJ936" t="s">
        <v>92</v>
      </c>
      <c r="AK936" t="s">
        <v>201</v>
      </c>
      <c r="AM936">
        <v>801</v>
      </c>
      <c r="AN936">
        <v>1195</v>
      </c>
    </row>
    <row r="937" spans="1:40" x14ac:dyDescent="0.25">
      <c r="A937" t="s">
        <v>551</v>
      </c>
      <c r="B937" t="s">
        <v>551</v>
      </c>
      <c r="C937" t="s">
        <v>551</v>
      </c>
      <c r="D937" t="s">
        <v>551</v>
      </c>
      <c r="E937" t="s">
        <v>551</v>
      </c>
      <c r="F937" t="s">
        <v>551</v>
      </c>
      <c r="G937" t="s">
        <v>551</v>
      </c>
      <c r="H937" t="s">
        <v>551</v>
      </c>
      <c r="I937" t="s">
        <v>551</v>
      </c>
      <c r="J937" t="s">
        <v>551</v>
      </c>
      <c r="K937" t="s">
        <v>551</v>
      </c>
      <c r="L937" t="s">
        <v>551</v>
      </c>
      <c r="M937" t="s">
        <v>551</v>
      </c>
      <c r="N937" t="s">
        <v>551</v>
      </c>
      <c r="O937" t="s">
        <v>551</v>
      </c>
      <c r="P937" t="s">
        <v>551</v>
      </c>
      <c r="Q937" t="s">
        <v>551</v>
      </c>
      <c r="R937" t="s">
        <v>551</v>
      </c>
      <c r="S937" t="s">
        <v>551</v>
      </c>
      <c r="T937" t="s">
        <v>551</v>
      </c>
      <c r="U937" t="s">
        <v>551</v>
      </c>
      <c r="V937" t="s">
        <v>551</v>
      </c>
      <c r="W937" t="s">
        <v>551</v>
      </c>
      <c r="X937" t="s">
        <v>551</v>
      </c>
      <c r="Y937" t="s">
        <v>551</v>
      </c>
      <c r="Z937" t="s">
        <v>551</v>
      </c>
      <c r="AA937" t="s">
        <v>551</v>
      </c>
      <c r="AB937" t="s">
        <v>551</v>
      </c>
      <c r="AC937" t="s">
        <v>584</v>
      </c>
      <c r="AD937" t="s">
        <v>583</v>
      </c>
      <c r="AE937">
        <v>25</v>
      </c>
      <c r="AF937">
        <v>11</v>
      </c>
      <c r="AG937">
        <v>3</v>
      </c>
      <c r="AH937" t="s">
        <v>492</v>
      </c>
      <c r="AJ937" t="s">
        <v>84</v>
      </c>
      <c r="AK937" t="s">
        <v>194</v>
      </c>
      <c r="AM937">
        <v>3442</v>
      </c>
      <c r="AN937">
        <v>2432</v>
      </c>
    </row>
    <row r="938" spans="1:40" x14ac:dyDescent="0.25">
      <c r="A938" t="s">
        <v>551</v>
      </c>
      <c r="B938" t="s">
        <v>551</v>
      </c>
      <c r="C938" t="s">
        <v>551</v>
      </c>
      <c r="D938" t="s">
        <v>551</v>
      </c>
      <c r="E938" t="s">
        <v>551</v>
      </c>
      <c r="F938" t="s">
        <v>551</v>
      </c>
      <c r="G938" t="s">
        <v>551</v>
      </c>
      <c r="H938" t="s">
        <v>551</v>
      </c>
      <c r="I938" t="s">
        <v>551</v>
      </c>
      <c r="J938" t="s">
        <v>551</v>
      </c>
      <c r="K938" t="s">
        <v>551</v>
      </c>
      <c r="L938" t="s">
        <v>551</v>
      </c>
      <c r="M938" t="s">
        <v>551</v>
      </c>
      <c r="N938" t="s">
        <v>551</v>
      </c>
      <c r="O938" t="s">
        <v>551</v>
      </c>
      <c r="P938" t="s">
        <v>551</v>
      </c>
      <c r="Q938" t="s">
        <v>551</v>
      </c>
      <c r="R938" t="s">
        <v>551</v>
      </c>
      <c r="S938" t="s">
        <v>551</v>
      </c>
      <c r="T938" t="s">
        <v>551</v>
      </c>
      <c r="U938" t="s">
        <v>551</v>
      </c>
      <c r="V938" t="s">
        <v>551</v>
      </c>
      <c r="W938" t="s">
        <v>551</v>
      </c>
      <c r="X938" t="s">
        <v>551</v>
      </c>
      <c r="Y938" t="s">
        <v>551</v>
      </c>
      <c r="Z938" t="s">
        <v>551</v>
      </c>
      <c r="AA938" t="s">
        <v>551</v>
      </c>
      <c r="AB938" t="s">
        <v>551</v>
      </c>
      <c r="AC938" t="s">
        <v>584</v>
      </c>
      <c r="AD938" t="s">
        <v>583</v>
      </c>
      <c r="AE938">
        <v>25</v>
      </c>
      <c r="AF938">
        <v>12</v>
      </c>
      <c r="AH938" t="s">
        <v>494</v>
      </c>
      <c r="AJ938" t="s">
        <v>86</v>
      </c>
      <c r="AK938" t="s">
        <v>201</v>
      </c>
      <c r="AM938">
        <v>2783</v>
      </c>
      <c r="AN938">
        <v>724</v>
      </c>
    </row>
    <row r="939" spans="1:40" x14ac:dyDescent="0.25">
      <c r="A939" t="s">
        <v>551</v>
      </c>
      <c r="B939" t="s">
        <v>551</v>
      </c>
      <c r="C939" t="s">
        <v>551</v>
      </c>
      <c r="D939" t="s">
        <v>551</v>
      </c>
      <c r="E939" t="s">
        <v>551</v>
      </c>
      <c r="F939" t="s">
        <v>551</v>
      </c>
      <c r="G939" t="s">
        <v>551</v>
      </c>
      <c r="H939" t="s">
        <v>551</v>
      </c>
      <c r="I939" t="s">
        <v>551</v>
      </c>
      <c r="J939" t="s">
        <v>551</v>
      </c>
      <c r="K939" t="s">
        <v>551</v>
      </c>
      <c r="L939" t="s">
        <v>551</v>
      </c>
      <c r="M939" t="s">
        <v>551</v>
      </c>
      <c r="N939" t="s">
        <v>551</v>
      </c>
      <c r="O939" t="s">
        <v>551</v>
      </c>
      <c r="P939" t="s">
        <v>551</v>
      </c>
      <c r="Q939" t="s">
        <v>551</v>
      </c>
      <c r="R939" t="s">
        <v>551</v>
      </c>
      <c r="S939" t="s">
        <v>551</v>
      </c>
      <c r="T939" t="s">
        <v>551</v>
      </c>
      <c r="U939" t="s">
        <v>551</v>
      </c>
      <c r="V939" t="s">
        <v>551</v>
      </c>
      <c r="W939" t="s">
        <v>551</v>
      </c>
      <c r="X939" t="s">
        <v>551</v>
      </c>
      <c r="Y939" t="s">
        <v>551</v>
      </c>
      <c r="Z939" t="s">
        <v>551</v>
      </c>
      <c r="AA939" t="s">
        <v>551</v>
      </c>
      <c r="AB939" t="s">
        <v>551</v>
      </c>
      <c r="AC939" t="s">
        <v>584</v>
      </c>
      <c r="AD939" t="s">
        <v>583</v>
      </c>
      <c r="AE939">
        <v>25</v>
      </c>
      <c r="AF939">
        <v>13</v>
      </c>
      <c r="AH939" t="s">
        <v>499</v>
      </c>
      <c r="AJ939" t="s">
        <v>92</v>
      </c>
      <c r="AK939" t="s">
        <v>201</v>
      </c>
      <c r="AM939">
        <v>1357</v>
      </c>
      <c r="AN939">
        <v>1360</v>
      </c>
    </row>
    <row r="940" spans="1:40" x14ac:dyDescent="0.25">
      <c r="A940" t="s">
        <v>551</v>
      </c>
      <c r="B940" t="s">
        <v>551</v>
      </c>
      <c r="C940" t="s">
        <v>551</v>
      </c>
      <c r="D940" t="s">
        <v>551</v>
      </c>
      <c r="E940" t="s">
        <v>551</v>
      </c>
      <c r="F940" t="s">
        <v>551</v>
      </c>
      <c r="G940" t="s">
        <v>551</v>
      </c>
      <c r="H940" t="s">
        <v>551</v>
      </c>
      <c r="I940" t="s">
        <v>551</v>
      </c>
      <c r="J940" t="s">
        <v>551</v>
      </c>
      <c r="K940" t="s">
        <v>551</v>
      </c>
      <c r="L940" t="s">
        <v>551</v>
      </c>
      <c r="M940" t="s">
        <v>551</v>
      </c>
      <c r="N940" t="s">
        <v>551</v>
      </c>
      <c r="O940" t="s">
        <v>551</v>
      </c>
      <c r="P940" t="s">
        <v>551</v>
      </c>
      <c r="Q940" t="s">
        <v>551</v>
      </c>
      <c r="R940" t="s">
        <v>551</v>
      </c>
      <c r="S940" t="s">
        <v>551</v>
      </c>
      <c r="T940" t="s">
        <v>551</v>
      </c>
      <c r="U940" t="s">
        <v>551</v>
      </c>
      <c r="V940" t="s">
        <v>551</v>
      </c>
      <c r="W940" t="s">
        <v>551</v>
      </c>
      <c r="X940" t="s">
        <v>551</v>
      </c>
      <c r="Y940" t="s">
        <v>551</v>
      </c>
      <c r="Z940" t="s">
        <v>551</v>
      </c>
      <c r="AA940" t="s">
        <v>551</v>
      </c>
      <c r="AB940" t="s">
        <v>551</v>
      </c>
      <c r="AC940" t="s">
        <v>584</v>
      </c>
      <c r="AD940" t="s">
        <v>583</v>
      </c>
      <c r="AE940">
        <v>25</v>
      </c>
      <c r="AF940">
        <v>14</v>
      </c>
      <c r="AH940" t="s">
        <v>499</v>
      </c>
      <c r="AJ940" t="s">
        <v>92</v>
      </c>
      <c r="AK940" t="s">
        <v>201</v>
      </c>
      <c r="AM940">
        <v>3372</v>
      </c>
      <c r="AN940">
        <v>911</v>
      </c>
    </row>
    <row r="941" spans="1:40" x14ac:dyDescent="0.25">
      <c r="A941" t="s">
        <v>551</v>
      </c>
      <c r="B941" t="s">
        <v>551</v>
      </c>
      <c r="C941" t="s">
        <v>551</v>
      </c>
      <c r="D941" t="s">
        <v>551</v>
      </c>
      <c r="E941" t="s">
        <v>551</v>
      </c>
      <c r="F941" t="s">
        <v>551</v>
      </c>
      <c r="G941" t="s">
        <v>551</v>
      </c>
      <c r="H941" t="s">
        <v>551</v>
      </c>
      <c r="I941" t="s">
        <v>551</v>
      </c>
      <c r="J941" t="s">
        <v>551</v>
      </c>
      <c r="K941" t="s">
        <v>551</v>
      </c>
      <c r="L941" t="s">
        <v>551</v>
      </c>
      <c r="M941" t="s">
        <v>551</v>
      </c>
      <c r="N941" t="s">
        <v>551</v>
      </c>
      <c r="O941" t="s">
        <v>551</v>
      </c>
      <c r="P941" t="s">
        <v>551</v>
      </c>
      <c r="Q941" t="s">
        <v>551</v>
      </c>
      <c r="R941" t="s">
        <v>551</v>
      </c>
      <c r="S941" t="s">
        <v>551</v>
      </c>
      <c r="T941" t="s">
        <v>551</v>
      </c>
      <c r="U941" t="s">
        <v>551</v>
      </c>
      <c r="V941" t="s">
        <v>551</v>
      </c>
      <c r="W941" t="s">
        <v>551</v>
      </c>
      <c r="X941" t="s">
        <v>551</v>
      </c>
      <c r="Y941" t="s">
        <v>551</v>
      </c>
      <c r="Z941" t="s">
        <v>551</v>
      </c>
      <c r="AA941" t="s">
        <v>551</v>
      </c>
      <c r="AB941" t="s">
        <v>551</v>
      </c>
      <c r="AC941" t="s">
        <v>584</v>
      </c>
      <c r="AD941" t="s">
        <v>583</v>
      </c>
      <c r="AE941">
        <v>25</v>
      </c>
      <c r="AF941">
        <v>15</v>
      </c>
      <c r="AG941">
        <v>3</v>
      </c>
      <c r="AH941" t="s">
        <v>492</v>
      </c>
      <c r="AJ941" t="s">
        <v>84</v>
      </c>
      <c r="AK941" t="s">
        <v>194</v>
      </c>
      <c r="AM941">
        <v>2316</v>
      </c>
      <c r="AN941">
        <v>709</v>
      </c>
    </row>
    <row r="942" spans="1:40" x14ac:dyDescent="0.25">
      <c r="A942" t="s">
        <v>551</v>
      </c>
      <c r="B942" t="s">
        <v>551</v>
      </c>
      <c r="C942" t="s">
        <v>551</v>
      </c>
      <c r="D942" t="s">
        <v>551</v>
      </c>
      <c r="E942" t="s">
        <v>551</v>
      </c>
      <c r="F942" t="s">
        <v>551</v>
      </c>
      <c r="G942" t="s">
        <v>551</v>
      </c>
      <c r="H942" t="s">
        <v>551</v>
      </c>
      <c r="I942" t="s">
        <v>551</v>
      </c>
      <c r="J942" t="s">
        <v>551</v>
      </c>
      <c r="K942" t="s">
        <v>551</v>
      </c>
      <c r="L942" t="s">
        <v>551</v>
      </c>
      <c r="M942" t="s">
        <v>551</v>
      </c>
      <c r="N942" t="s">
        <v>551</v>
      </c>
      <c r="O942" t="s">
        <v>551</v>
      </c>
      <c r="P942" t="s">
        <v>551</v>
      </c>
      <c r="Q942" t="s">
        <v>551</v>
      </c>
      <c r="R942" t="s">
        <v>551</v>
      </c>
      <c r="S942" t="s">
        <v>551</v>
      </c>
      <c r="T942" t="s">
        <v>551</v>
      </c>
      <c r="U942" t="s">
        <v>551</v>
      </c>
      <c r="V942" t="s">
        <v>551</v>
      </c>
      <c r="W942" t="s">
        <v>551</v>
      </c>
      <c r="X942" t="s">
        <v>551</v>
      </c>
      <c r="Y942" t="s">
        <v>551</v>
      </c>
      <c r="Z942" t="s">
        <v>551</v>
      </c>
      <c r="AA942" t="s">
        <v>551</v>
      </c>
      <c r="AB942" t="s">
        <v>551</v>
      </c>
      <c r="AC942" t="s">
        <v>584</v>
      </c>
      <c r="AD942" t="s">
        <v>583</v>
      </c>
      <c r="AE942">
        <v>25</v>
      </c>
      <c r="AF942">
        <v>16</v>
      </c>
      <c r="AH942" t="s">
        <v>499</v>
      </c>
      <c r="AJ942" t="s">
        <v>92</v>
      </c>
      <c r="AK942" t="s">
        <v>201</v>
      </c>
      <c r="AM942">
        <v>3337</v>
      </c>
      <c r="AN942">
        <v>425</v>
      </c>
    </row>
    <row r="943" spans="1:40" x14ac:dyDescent="0.25">
      <c r="A943" t="s">
        <v>551</v>
      </c>
      <c r="B943" t="s">
        <v>551</v>
      </c>
      <c r="C943" t="s">
        <v>551</v>
      </c>
      <c r="D943" t="s">
        <v>551</v>
      </c>
      <c r="E943" t="s">
        <v>551</v>
      </c>
      <c r="F943" t="s">
        <v>551</v>
      </c>
      <c r="G943" t="s">
        <v>551</v>
      </c>
      <c r="H943" t="s">
        <v>551</v>
      </c>
      <c r="I943" t="s">
        <v>551</v>
      </c>
      <c r="J943" t="s">
        <v>551</v>
      </c>
      <c r="K943" t="s">
        <v>551</v>
      </c>
      <c r="L943" t="s">
        <v>551</v>
      </c>
      <c r="M943" t="s">
        <v>551</v>
      </c>
      <c r="N943" t="s">
        <v>551</v>
      </c>
      <c r="O943" t="s">
        <v>551</v>
      </c>
      <c r="P943" t="s">
        <v>551</v>
      </c>
      <c r="Q943" t="s">
        <v>551</v>
      </c>
      <c r="R943" t="s">
        <v>551</v>
      </c>
      <c r="S943" t="s">
        <v>551</v>
      </c>
      <c r="T943" t="s">
        <v>551</v>
      </c>
      <c r="U943" t="s">
        <v>551</v>
      </c>
      <c r="V943" t="s">
        <v>551</v>
      </c>
      <c r="W943" t="s">
        <v>551</v>
      </c>
      <c r="X943" t="s">
        <v>551</v>
      </c>
      <c r="Y943" t="s">
        <v>551</v>
      </c>
      <c r="Z943" t="s">
        <v>551</v>
      </c>
      <c r="AA943" t="s">
        <v>551</v>
      </c>
      <c r="AB943" t="s">
        <v>551</v>
      </c>
      <c r="AC943" t="s">
        <v>584</v>
      </c>
      <c r="AD943" t="s">
        <v>583</v>
      </c>
      <c r="AE943">
        <v>25</v>
      </c>
      <c r="AF943">
        <v>17</v>
      </c>
      <c r="AG943">
        <v>3</v>
      </c>
      <c r="AH943" t="s">
        <v>492</v>
      </c>
      <c r="AJ943" t="s">
        <v>84</v>
      </c>
      <c r="AK943" t="s">
        <v>194</v>
      </c>
      <c r="AM943">
        <v>3429</v>
      </c>
      <c r="AN943">
        <v>1910</v>
      </c>
    </row>
    <row r="944" spans="1:40" x14ac:dyDescent="0.25">
      <c r="A944" t="s">
        <v>551</v>
      </c>
      <c r="B944" t="s">
        <v>551</v>
      </c>
      <c r="C944" t="s">
        <v>551</v>
      </c>
      <c r="D944" t="s">
        <v>551</v>
      </c>
      <c r="E944" t="s">
        <v>551</v>
      </c>
      <c r="F944" t="s">
        <v>551</v>
      </c>
      <c r="G944" t="s">
        <v>551</v>
      </c>
      <c r="H944" t="s">
        <v>551</v>
      </c>
      <c r="I944" t="s">
        <v>551</v>
      </c>
      <c r="J944" t="s">
        <v>551</v>
      </c>
      <c r="K944" t="s">
        <v>551</v>
      </c>
      <c r="L944" t="s">
        <v>551</v>
      </c>
      <c r="M944" t="s">
        <v>551</v>
      </c>
      <c r="N944" t="s">
        <v>551</v>
      </c>
      <c r="O944" t="s">
        <v>551</v>
      </c>
      <c r="P944" t="s">
        <v>551</v>
      </c>
      <c r="Q944" t="s">
        <v>551</v>
      </c>
      <c r="R944" t="s">
        <v>551</v>
      </c>
      <c r="S944" t="s">
        <v>551</v>
      </c>
      <c r="T944" t="s">
        <v>551</v>
      </c>
      <c r="U944" t="s">
        <v>551</v>
      </c>
      <c r="V944" t="s">
        <v>551</v>
      </c>
      <c r="W944" t="s">
        <v>551</v>
      </c>
      <c r="X944" t="s">
        <v>551</v>
      </c>
      <c r="Y944" t="s">
        <v>551</v>
      </c>
      <c r="Z944" t="s">
        <v>551</v>
      </c>
      <c r="AA944" t="s">
        <v>551</v>
      </c>
      <c r="AB944" t="s">
        <v>551</v>
      </c>
      <c r="AC944" t="s">
        <v>584</v>
      </c>
      <c r="AD944" t="s">
        <v>583</v>
      </c>
      <c r="AE944">
        <v>25</v>
      </c>
      <c r="AF944">
        <v>18</v>
      </c>
      <c r="AH944" t="s">
        <v>499</v>
      </c>
      <c r="AJ944" t="s">
        <v>92</v>
      </c>
      <c r="AK944" t="s">
        <v>201</v>
      </c>
      <c r="AM944">
        <v>3628</v>
      </c>
      <c r="AN944">
        <v>845</v>
      </c>
    </row>
    <row r="945" spans="1:40" x14ac:dyDescent="0.25">
      <c r="A945" t="s">
        <v>551</v>
      </c>
      <c r="B945" t="s">
        <v>551</v>
      </c>
      <c r="C945" t="s">
        <v>551</v>
      </c>
      <c r="D945" t="s">
        <v>551</v>
      </c>
      <c r="E945" t="s">
        <v>551</v>
      </c>
      <c r="F945" t="s">
        <v>551</v>
      </c>
      <c r="G945" t="s">
        <v>551</v>
      </c>
      <c r="H945" t="s">
        <v>551</v>
      </c>
      <c r="I945" t="s">
        <v>551</v>
      </c>
      <c r="J945" t="s">
        <v>551</v>
      </c>
      <c r="K945" t="s">
        <v>551</v>
      </c>
      <c r="L945" t="s">
        <v>551</v>
      </c>
      <c r="M945" t="s">
        <v>551</v>
      </c>
      <c r="N945" t="s">
        <v>551</v>
      </c>
      <c r="O945" t="s">
        <v>551</v>
      </c>
      <c r="P945" t="s">
        <v>551</v>
      </c>
      <c r="Q945" t="s">
        <v>551</v>
      </c>
      <c r="R945" t="s">
        <v>551</v>
      </c>
      <c r="S945" t="s">
        <v>551</v>
      </c>
      <c r="T945" t="s">
        <v>551</v>
      </c>
      <c r="U945" t="s">
        <v>551</v>
      </c>
      <c r="V945" t="s">
        <v>551</v>
      </c>
      <c r="W945" t="s">
        <v>551</v>
      </c>
      <c r="X945" t="s">
        <v>551</v>
      </c>
      <c r="Y945" t="s">
        <v>551</v>
      </c>
      <c r="Z945" t="s">
        <v>551</v>
      </c>
      <c r="AA945" t="s">
        <v>551</v>
      </c>
      <c r="AB945" t="s">
        <v>551</v>
      </c>
      <c r="AC945" t="s">
        <v>584</v>
      </c>
      <c r="AD945" t="s">
        <v>583</v>
      </c>
      <c r="AE945">
        <v>25</v>
      </c>
      <c r="AF945">
        <v>19</v>
      </c>
      <c r="AH945" t="s">
        <v>498</v>
      </c>
      <c r="AJ945" t="s">
        <v>91</v>
      </c>
      <c r="AK945" t="s">
        <v>203</v>
      </c>
      <c r="AM945">
        <v>2328</v>
      </c>
      <c r="AN945">
        <v>2638</v>
      </c>
    </row>
    <row r="946" spans="1:40" x14ac:dyDescent="0.25">
      <c r="A946" t="s">
        <v>551</v>
      </c>
      <c r="B946" t="s">
        <v>551</v>
      </c>
      <c r="C946" t="s">
        <v>551</v>
      </c>
      <c r="D946" t="s">
        <v>551</v>
      </c>
      <c r="E946" t="s">
        <v>551</v>
      </c>
      <c r="F946" t="s">
        <v>551</v>
      </c>
      <c r="G946" t="s">
        <v>551</v>
      </c>
      <c r="H946" t="s">
        <v>551</v>
      </c>
      <c r="I946" t="s">
        <v>551</v>
      </c>
      <c r="J946" t="s">
        <v>551</v>
      </c>
      <c r="K946" t="s">
        <v>551</v>
      </c>
      <c r="L946" t="s">
        <v>551</v>
      </c>
      <c r="M946" t="s">
        <v>551</v>
      </c>
      <c r="N946" t="s">
        <v>551</v>
      </c>
      <c r="O946" t="s">
        <v>551</v>
      </c>
      <c r="P946" t="s">
        <v>551</v>
      </c>
      <c r="Q946" t="s">
        <v>551</v>
      </c>
      <c r="R946" t="s">
        <v>551</v>
      </c>
      <c r="S946" t="s">
        <v>551</v>
      </c>
      <c r="T946" t="s">
        <v>551</v>
      </c>
      <c r="U946" t="s">
        <v>551</v>
      </c>
      <c r="V946" t="s">
        <v>551</v>
      </c>
      <c r="W946" t="s">
        <v>551</v>
      </c>
      <c r="X946" t="s">
        <v>551</v>
      </c>
      <c r="Y946" t="s">
        <v>551</v>
      </c>
      <c r="Z946" t="s">
        <v>551</v>
      </c>
      <c r="AA946" t="s">
        <v>551</v>
      </c>
      <c r="AB946" t="s">
        <v>551</v>
      </c>
      <c r="AC946" t="s">
        <v>584</v>
      </c>
      <c r="AD946" t="s">
        <v>583</v>
      </c>
      <c r="AE946">
        <v>25</v>
      </c>
      <c r="AF946">
        <v>20</v>
      </c>
      <c r="AH946" t="s">
        <v>499</v>
      </c>
      <c r="AJ946" t="s">
        <v>92</v>
      </c>
      <c r="AK946" t="s">
        <v>201</v>
      </c>
      <c r="AM946">
        <v>1323</v>
      </c>
      <c r="AN946">
        <v>1440</v>
      </c>
    </row>
    <row r="947" spans="1:40" x14ac:dyDescent="0.25">
      <c r="A947" t="s">
        <v>551</v>
      </c>
      <c r="B947" t="s">
        <v>551</v>
      </c>
      <c r="C947" t="s">
        <v>551</v>
      </c>
      <c r="D947" t="s">
        <v>551</v>
      </c>
      <c r="E947" t="s">
        <v>551</v>
      </c>
      <c r="F947" t="s">
        <v>551</v>
      </c>
      <c r="G947" t="s">
        <v>551</v>
      </c>
      <c r="H947" t="s">
        <v>551</v>
      </c>
      <c r="I947" t="s">
        <v>551</v>
      </c>
      <c r="J947" t="s">
        <v>551</v>
      </c>
      <c r="K947" t="s">
        <v>551</v>
      </c>
      <c r="L947" t="s">
        <v>551</v>
      </c>
      <c r="M947" t="s">
        <v>551</v>
      </c>
      <c r="N947" t="s">
        <v>551</v>
      </c>
      <c r="O947" t="s">
        <v>551</v>
      </c>
      <c r="P947" t="s">
        <v>551</v>
      </c>
      <c r="Q947" t="s">
        <v>551</v>
      </c>
      <c r="R947" t="s">
        <v>551</v>
      </c>
      <c r="S947" t="s">
        <v>551</v>
      </c>
      <c r="T947" t="s">
        <v>551</v>
      </c>
      <c r="U947" t="s">
        <v>551</v>
      </c>
      <c r="V947" t="s">
        <v>551</v>
      </c>
      <c r="W947" t="s">
        <v>551</v>
      </c>
      <c r="X947" t="s">
        <v>551</v>
      </c>
      <c r="Y947" t="s">
        <v>551</v>
      </c>
      <c r="Z947" t="s">
        <v>551</v>
      </c>
      <c r="AA947" t="s">
        <v>551</v>
      </c>
      <c r="AB947" t="s">
        <v>551</v>
      </c>
      <c r="AC947" t="s">
        <v>584</v>
      </c>
      <c r="AD947" t="s">
        <v>583</v>
      </c>
      <c r="AE947">
        <v>25</v>
      </c>
      <c r="AF947">
        <v>21</v>
      </c>
      <c r="AG947">
        <v>3</v>
      </c>
      <c r="AH947" t="s">
        <v>491</v>
      </c>
      <c r="AJ947" t="s">
        <v>82</v>
      </c>
      <c r="AK947" t="s">
        <v>194</v>
      </c>
      <c r="AM947">
        <v>3439</v>
      </c>
      <c r="AN947">
        <v>1411</v>
      </c>
    </row>
    <row r="948" spans="1:40" x14ac:dyDescent="0.25">
      <c r="A948" t="s">
        <v>551</v>
      </c>
      <c r="B948" t="s">
        <v>551</v>
      </c>
      <c r="C948" t="s">
        <v>551</v>
      </c>
      <c r="D948" t="s">
        <v>551</v>
      </c>
      <c r="E948" t="s">
        <v>551</v>
      </c>
      <c r="F948" t="s">
        <v>551</v>
      </c>
      <c r="G948" t="s">
        <v>551</v>
      </c>
      <c r="H948" t="s">
        <v>551</v>
      </c>
      <c r="I948" t="s">
        <v>551</v>
      </c>
      <c r="J948" t="s">
        <v>551</v>
      </c>
      <c r="K948" t="s">
        <v>551</v>
      </c>
      <c r="L948" t="s">
        <v>551</v>
      </c>
      <c r="M948" t="s">
        <v>551</v>
      </c>
      <c r="N948" t="s">
        <v>551</v>
      </c>
      <c r="O948" t="s">
        <v>551</v>
      </c>
      <c r="P948" t="s">
        <v>551</v>
      </c>
      <c r="Q948" t="s">
        <v>551</v>
      </c>
      <c r="R948" t="s">
        <v>551</v>
      </c>
      <c r="S948" t="s">
        <v>551</v>
      </c>
      <c r="T948" t="s">
        <v>551</v>
      </c>
      <c r="U948" t="s">
        <v>551</v>
      </c>
      <c r="V948" t="s">
        <v>551</v>
      </c>
      <c r="W948" t="s">
        <v>551</v>
      </c>
      <c r="X948" t="s">
        <v>551</v>
      </c>
      <c r="Y948" t="s">
        <v>551</v>
      </c>
      <c r="Z948" t="s">
        <v>551</v>
      </c>
      <c r="AA948" t="s">
        <v>551</v>
      </c>
      <c r="AB948" t="s">
        <v>551</v>
      </c>
      <c r="AC948" t="s">
        <v>584</v>
      </c>
      <c r="AD948" t="s">
        <v>583</v>
      </c>
      <c r="AE948">
        <v>25</v>
      </c>
      <c r="AF948">
        <v>22</v>
      </c>
      <c r="AH948" t="s">
        <v>494</v>
      </c>
      <c r="AJ948" t="s">
        <v>86</v>
      </c>
      <c r="AK948" t="s">
        <v>201</v>
      </c>
      <c r="AM948">
        <v>2603</v>
      </c>
      <c r="AN948">
        <v>244</v>
      </c>
    </row>
    <row r="949" spans="1:40" x14ac:dyDescent="0.25">
      <c r="A949" t="s">
        <v>551</v>
      </c>
      <c r="B949" t="s">
        <v>551</v>
      </c>
      <c r="C949" t="s">
        <v>551</v>
      </c>
      <c r="D949" t="s">
        <v>551</v>
      </c>
      <c r="E949" t="s">
        <v>551</v>
      </c>
      <c r="F949" t="s">
        <v>551</v>
      </c>
      <c r="G949" t="s">
        <v>551</v>
      </c>
      <c r="H949" t="s">
        <v>551</v>
      </c>
      <c r="I949" t="s">
        <v>551</v>
      </c>
      <c r="J949" t="s">
        <v>551</v>
      </c>
      <c r="K949" t="s">
        <v>551</v>
      </c>
      <c r="L949" t="s">
        <v>551</v>
      </c>
      <c r="M949" t="s">
        <v>551</v>
      </c>
      <c r="N949" t="s">
        <v>551</v>
      </c>
      <c r="O949" t="s">
        <v>551</v>
      </c>
      <c r="P949" t="s">
        <v>551</v>
      </c>
      <c r="Q949" t="s">
        <v>551</v>
      </c>
      <c r="R949" t="s">
        <v>551</v>
      </c>
      <c r="S949" t="s">
        <v>551</v>
      </c>
      <c r="T949" t="s">
        <v>551</v>
      </c>
      <c r="U949" t="s">
        <v>551</v>
      </c>
      <c r="V949" t="s">
        <v>551</v>
      </c>
      <c r="W949" t="s">
        <v>551</v>
      </c>
      <c r="X949" t="s">
        <v>551</v>
      </c>
      <c r="Y949" t="s">
        <v>551</v>
      </c>
      <c r="Z949" t="s">
        <v>551</v>
      </c>
      <c r="AA949" t="s">
        <v>551</v>
      </c>
      <c r="AB949" t="s">
        <v>551</v>
      </c>
      <c r="AC949" t="s">
        <v>584</v>
      </c>
      <c r="AD949" t="s">
        <v>583</v>
      </c>
      <c r="AE949">
        <v>25</v>
      </c>
      <c r="AF949">
        <v>23</v>
      </c>
      <c r="AG949">
        <v>3</v>
      </c>
      <c r="AH949" t="s">
        <v>491</v>
      </c>
      <c r="AJ949" t="s">
        <v>82</v>
      </c>
      <c r="AK949" t="s">
        <v>194</v>
      </c>
      <c r="AM949">
        <v>971</v>
      </c>
      <c r="AN949">
        <v>2678</v>
      </c>
    </row>
    <row r="950" spans="1:40" x14ac:dyDescent="0.25">
      <c r="A950" t="s">
        <v>551</v>
      </c>
      <c r="B950" t="s">
        <v>551</v>
      </c>
      <c r="C950" t="s">
        <v>551</v>
      </c>
      <c r="D950" t="s">
        <v>551</v>
      </c>
      <c r="E950" t="s">
        <v>551</v>
      </c>
      <c r="F950" t="s">
        <v>551</v>
      </c>
      <c r="G950" t="s">
        <v>551</v>
      </c>
      <c r="H950" t="s">
        <v>551</v>
      </c>
      <c r="I950" t="s">
        <v>551</v>
      </c>
      <c r="J950" t="s">
        <v>551</v>
      </c>
      <c r="K950" t="s">
        <v>551</v>
      </c>
      <c r="L950" t="s">
        <v>551</v>
      </c>
      <c r="M950" t="s">
        <v>551</v>
      </c>
      <c r="N950" t="s">
        <v>551</v>
      </c>
      <c r="O950" t="s">
        <v>551</v>
      </c>
      <c r="P950" t="s">
        <v>551</v>
      </c>
      <c r="Q950" t="s">
        <v>551</v>
      </c>
      <c r="R950" t="s">
        <v>551</v>
      </c>
      <c r="S950" t="s">
        <v>551</v>
      </c>
      <c r="T950" t="s">
        <v>551</v>
      </c>
      <c r="U950" t="s">
        <v>551</v>
      </c>
      <c r="V950" t="s">
        <v>551</v>
      </c>
      <c r="W950" t="s">
        <v>551</v>
      </c>
      <c r="X950" t="s">
        <v>551</v>
      </c>
      <c r="Y950" t="s">
        <v>551</v>
      </c>
      <c r="Z950" t="s">
        <v>551</v>
      </c>
      <c r="AA950" t="s">
        <v>551</v>
      </c>
      <c r="AB950" t="s">
        <v>551</v>
      </c>
      <c r="AC950" t="s">
        <v>584</v>
      </c>
      <c r="AD950" t="s">
        <v>583</v>
      </c>
      <c r="AE950">
        <v>25</v>
      </c>
      <c r="AF950">
        <v>24</v>
      </c>
      <c r="AH950" t="s">
        <v>499</v>
      </c>
      <c r="AJ950" t="s">
        <v>92</v>
      </c>
      <c r="AK950" t="s">
        <v>201</v>
      </c>
      <c r="AM950">
        <v>894</v>
      </c>
      <c r="AN950">
        <v>132</v>
      </c>
    </row>
    <row r="951" spans="1:40" x14ac:dyDescent="0.25">
      <c r="A951" t="s">
        <v>551</v>
      </c>
      <c r="B951" t="s">
        <v>551</v>
      </c>
      <c r="C951" t="s">
        <v>551</v>
      </c>
      <c r="D951" t="s">
        <v>551</v>
      </c>
      <c r="E951" t="s">
        <v>551</v>
      </c>
      <c r="F951" t="s">
        <v>551</v>
      </c>
      <c r="G951" t="s">
        <v>551</v>
      </c>
      <c r="H951" t="s">
        <v>551</v>
      </c>
      <c r="I951" t="s">
        <v>551</v>
      </c>
      <c r="J951" t="s">
        <v>551</v>
      </c>
      <c r="K951" t="s">
        <v>551</v>
      </c>
      <c r="L951" t="s">
        <v>551</v>
      </c>
      <c r="M951" t="s">
        <v>551</v>
      </c>
      <c r="N951" t="s">
        <v>551</v>
      </c>
      <c r="O951" t="s">
        <v>551</v>
      </c>
      <c r="P951" t="s">
        <v>551</v>
      </c>
      <c r="Q951" t="s">
        <v>551</v>
      </c>
      <c r="R951" t="s">
        <v>551</v>
      </c>
      <c r="S951" t="s">
        <v>551</v>
      </c>
      <c r="T951" t="s">
        <v>551</v>
      </c>
      <c r="U951" t="s">
        <v>551</v>
      </c>
      <c r="V951" t="s">
        <v>551</v>
      </c>
      <c r="W951" t="s">
        <v>551</v>
      </c>
      <c r="X951" t="s">
        <v>551</v>
      </c>
      <c r="Y951" t="s">
        <v>551</v>
      </c>
      <c r="Z951" t="s">
        <v>551</v>
      </c>
      <c r="AA951" t="s">
        <v>551</v>
      </c>
      <c r="AB951" t="s">
        <v>551</v>
      </c>
      <c r="AC951" t="s">
        <v>584</v>
      </c>
      <c r="AD951" t="s">
        <v>583</v>
      </c>
      <c r="AE951">
        <v>25</v>
      </c>
      <c r="AF951">
        <v>25</v>
      </c>
      <c r="AG951">
        <v>3</v>
      </c>
      <c r="AH951" t="s">
        <v>492</v>
      </c>
      <c r="AJ951" t="s">
        <v>84</v>
      </c>
      <c r="AK951" t="s">
        <v>194</v>
      </c>
      <c r="AM951">
        <v>3018</v>
      </c>
      <c r="AN951">
        <v>2032</v>
      </c>
    </row>
    <row r="952" spans="1:40" x14ac:dyDescent="0.25">
      <c r="A952" t="s">
        <v>551</v>
      </c>
      <c r="B952" t="s">
        <v>551</v>
      </c>
      <c r="C952" t="s">
        <v>551</v>
      </c>
      <c r="D952" t="s">
        <v>551</v>
      </c>
      <c r="E952" t="s">
        <v>551</v>
      </c>
      <c r="F952" t="s">
        <v>551</v>
      </c>
      <c r="G952" t="s">
        <v>551</v>
      </c>
      <c r="H952" t="s">
        <v>551</v>
      </c>
      <c r="I952" t="s">
        <v>551</v>
      </c>
      <c r="J952" t="s">
        <v>551</v>
      </c>
      <c r="K952" t="s">
        <v>551</v>
      </c>
      <c r="L952" t="s">
        <v>551</v>
      </c>
      <c r="M952" t="s">
        <v>551</v>
      </c>
      <c r="N952" t="s">
        <v>551</v>
      </c>
      <c r="O952" t="s">
        <v>551</v>
      </c>
      <c r="P952" t="s">
        <v>551</v>
      </c>
      <c r="Q952" t="s">
        <v>551</v>
      </c>
      <c r="R952" t="s">
        <v>551</v>
      </c>
      <c r="S952" t="s">
        <v>551</v>
      </c>
      <c r="T952" t="s">
        <v>551</v>
      </c>
      <c r="U952" t="s">
        <v>551</v>
      </c>
      <c r="V952" t="s">
        <v>551</v>
      </c>
      <c r="W952" t="s">
        <v>551</v>
      </c>
      <c r="X952" t="s">
        <v>551</v>
      </c>
      <c r="Y952" t="s">
        <v>551</v>
      </c>
      <c r="Z952" t="s">
        <v>551</v>
      </c>
      <c r="AA952" t="s">
        <v>551</v>
      </c>
      <c r="AB952" t="s">
        <v>551</v>
      </c>
      <c r="AC952" t="s">
        <v>586</v>
      </c>
      <c r="AD952" t="s">
        <v>585</v>
      </c>
      <c r="AE952">
        <v>25</v>
      </c>
      <c r="AF952">
        <v>1</v>
      </c>
      <c r="AG952">
        <v>3</v>
      </c>
      <c r="AH952" t="s">
        <v>492</v>
      </c>
      <c r="AJ952" t="s">
        <v>84</v>
      </c>
      <c r="AK952" t="s">
        <v>194</v>
      </c>
      <c r="AM952">
        <v>3046</v>
      </c>
      <c r="AN952">
        <v>494</v>
      </c>
    </row>
    <row r="953" spans="1:40" x14ac:dyDescent="0.25">
      <c r="A953" t="s">
        <v>551</v>
      </c>
      <c r="B953" t="s">
        <v>551</v>
      </c>
      <c r="C953" t="s">
        <v>551</v>
      </c>
      <c r="D953" t="s">
        <v>551</v>
      </c>
      <c r="E953" t="s">
        <v>551</v>
      </c>
      <c r="F953" t="s">
        <v>551</v>
      </c>
      <c r="G953" t="s">
        <v>551</v>
      </c>
      <c r="H953" t="s">
        <v>551</v>
      </c>
      <c r="I953" t="s">
        <v>551</v>
      </c>
      <c r="J953" t="s">
        <v>551</v>
      </c>
      <c r="K953" t="s">
        <v>551</v>
      </c>
      <c r="L953" t="s">
        <v>551</v>
      </c>
      <c r="M953" t="s">
        <v>551</v>
      </c>
      <c r="N953" t="s">
        <v>551</v>
      </c>
      <c r="O953" t="s">
        <v>551</v>
      </c>
      <c r="P953" t="s">
        <v>551</v>
      </c>
      <c r="Q953" t="s">
        <v>551</v>
      </c>
      <c r="R953" t="s">
        <v>551</v>
      </c>
      <c r="S953" t="s">
        <v>551</v>
      </c>
      <c r="T953" t="s">
        <v>551</v>
      </c>
      <c r="U953" t="s">
        <v>551</v>
      </c>
      <c r="V953" t="s">
        <v>551</v>
      </c>
      <c r="W953" t="s">
        <v>551</v>
      </c>
      <c r="X953" t="s">
        <v>551</v>
      </c>
      <c r="Y953" t="s">
        <v>551</v>
      </c>
      <c r="Z953" t="s">
        <v>551</v>
      </c>
      <c r="AA953" t="s">
        <v>551</v>
      </c>
      <c r="AB953" t="s">
        <v>551</v>
      </c>
      <c r="AC953" t="s">
        <v>586</v>
      </c>
      <c r="AD953" t="s">
        <v>585</v>
      </c>
      <c r="AE953">
        <v>25</v>
      </c>
      <c r="AF953">
        <v>2</v>
      </c>
      <c r="AG953">
        <v>3</v>
      </c>
      <c r="AH953" t="s">
        <v>587</v>
      </c>
      <c r="AJ953" t="s">
        <v>145</v>
      </c>
      <c r="AK953" t="s">
        <v>194</v>
      </c>
      <c r="AM953">
        <v>2910</v>
      </c>
      <c r="AN953">
        <v>669</v>
      </c>
    </row>
    <row r="954" spans="1:40" x14ac:dyDescent="0.25">
      <c r="A954" t="s">
        <v>551</v>
      </c>
      <c r="B954" t="s">
        <v>551</v>
      </c>
      <c r="C954" t="s">
        <v>551</v>
      </c>
      <c r="D954" t="s">
        <v>551</v>
      </c>
      <c r="E954" t="s">
        <v>551</v>
      </c>
      <c r="F954" t="s">
        <v>551</v>
      </c>
      <c r="G954" t="s">
        <v>551</v>
      </c>
      <c r="H954" t="s">
        <v>551</v>
      </c>
      <c r="I954" t="s">
        <v>551</v>
      </c>
      <c r="J954" t="s">
        <v>551</v>
      </c>
      <c r="K954" t="s">
        <v>551</v>
      </c>
      <c r="L954" t="s">
        <v>551</v>
      </c>
      <c r="M954" t="s">
        <v>551</v>
      </c>
      <c r="N954" t="s">
        <v>551</v>
      </c>
      <c r="O954" t="s">
        <v>551</v>
      </c>
      <c r="P954" t="s">
        <v>551</v>
      </c>
      <c r="Q954" t="s">
        <v>551</v>
      </c>
      <c r="R954" t="s">
        <v>551</v>
      </c>
      <c r="S954" t="s">
        <v>551</v>
      </c>
      <c r="T954" t="s">
        <v>551</v>
      </c>
      <c r="U954" t="s">
        <v>551</v>
      </c>
      <c r="V954" t="s">
        <v>551</v>
      </c>
      <c r="W954" t="s">
        <v>551</v>
      </c>
      <c r="X954" t="s">
        <v>551</v>
      </c>
      <c r="Y954" t="s">
        <v>551</v>
      </c>
      <c r="Z954" t="s">
        <v>551</v>
      </c>
      <c r="AA954" t="s">
        <v>551</v>
      </c>
      <c r="AB954" t="s">
        <v>551</v>
      </c>
      <c r="AC954" t="s">
        <v>586</v>
      </c>
      <c r="AD954" t="s">
        <v>585</v>
      </c>
      <c r="AE954">
        <v>25</v>
      </c>
      <c r="AF954">
        <v>3</v>
      </c>
      <c r="AH954" t="s">
        <v>499</v>
      </c>
      <c r="AJ954" t="s">
        <v>92</v>
      </c>
      <c r="AK954" t="s">
        <v>201</v>
      </c>
      <c r="AM954">
        <v>1081</v>
      </c>
      <c r="AN954">
        <v>2121</v>
      </c>
    </row>
    <row r="955" spans="1:40" x14ac:dyDescent="0.25">
      <c r="A955" t="s">
        <v>551</v>
      </c>
      <c r="B955" t="s">
        <v>551</v>
      </c>
      <c r="C955" t="s">
        <v>551</v>
      </c>
      <c r="D955" t="s">
        <v>551</v>
      </c>
      <c r="E955" t="s">
        <v>551</v>
      </c>
      <c r="F955" t="s">
        <v>551</v>
      </c>
      <c r="G955" t="s">
        <v>551</v>
      </c>
      <c r="H955" t="s">
        <v>551</v>
      </c>
      <c r="I955" t="s">
        <v>551</v>
      </c>
      <c r="J955" t="s">
        <v>551</v>
      </c>
      <c r="K955" t="s">
        <v>551</v>
      </c>
      <c r="L955" t="s">
        <v>551</v>
      </c>
      <c r="M955" t="s">
        <v>551</v>
      </c>
      <c r="N955" t="s">
        <v>551</v>
      </c>
      <c r="O955" t="s">
        <v>551</v>
      </c>
      <c r="P955" t="s">
        <v>551</v>
      </c>
      <c r="Q955" t="s">
        <v>551</v>
      </c>
      <c r="R955" t="s">
        <v>551</v>
      </c>
      <c r="S955" t="s">
        <v>551</v>
      </c>
      <c r="T955" t="s">
        <v>551</v>
      </c>
      <c r="U955" t="s">
        <v>551</v>
      </c>
      <c r="V955" t="s">
        <v>551</v>
      </c>
      <c r="W955" t="s">
        <v>551</v>
      </c>
      <c r="X955" t="s">
        <v>551</v>
      </c>
      <c r="Y955" t="s">
        <v>551</v>
      </c>
      <c r="Z955" t="s">
        <v>551</v>
      </c>
      <c r="AA955" t="s">
        <v>551</v>
      </c>
      <c r="AB955" t="s">
        <v>551</v>
      </c>
      <c r="AC955" t="s">
        <v>586</v>
      </c>
      <c r="AD955" t="s">
        <v>585</v>
      </c>
      <c r="AE955">
        <v>25</v>
      </c>
      <c r="AF955">
        <v>4</v>
      </c>
      <c r="AH955" t="s">
        <v>494</v>
      </c>
      <c r="AJ955" t="s">
        <v>86</v>
      </c>
      <c r="AK955" t="s">
        <v>201</v>
      </c>
      <c r="AM955">
        <v>531</v>
      </c>
      <c r="AN955">
        <v>1232</v>
      </c>
    </row>
    <row r="956" spans="1:40" x14ac:dyDescent="0.25">
      <c r="A956" t="s">
        <v>551</v>
      </c>
      <c r="B956" t="s">
        <v>551</v>
      </c>
      <c r="C956" t="s">
        <v>551</v>
      </c>
      <c r="D956" t="s">
        <v>551</v>
      </c>
      <c r="E956" t="s">
        <v>551</v>
      </c>
      <c r="F956" t="s">
        <v>551</v>
      </c>
      <c r="G956" t="s">
        <v>551</v>
      </c>
      <c r="H956" t="s">
        <v>551</v>
      </c>
      <c r="I956" t="s">
        <v>551</v>
      </c>
      <c r="J956" t="s">
        <v>551</v>
      </c>
      <c r="K956" t="s">
        <v>551</v>
      </c>
      <c r="L956" t="s">
        <v>551</v>
      </c>
      <c r="M956" t="s">
        <v>551</v>
      </c>
      <c r="N956" t="s">
        <v>551</v>
      </c>
      <c r="O956" t="s">
        <v>551</v>
      </c>
      <c r="P956" t="s">
        <v>551</v>
      </c>
      <c r="Q956" t="s">
        <v>551</v>
      </c>
      <c r="R956" t="s">
        <v>551</v>
      </c>
      <c r="S956" t="s">
        <v>551</v>
      </c>
      <c r="T956" t="s">
        <v>551</v>
      </c>
      <c r="U956" t="s">
        <v>551</v>
      </c>
      <c r="V956" t="s">
        <v>551</v>
      </c>
      <c r="W956" t="s">
        <v>551</v>
      </c>
      <c r="X956" t="s">
        <v>551</v>
      </c>
      <c r="Y956" t="s">
        <v>551</v>
      </c>
      <c r="Z956" t="s">
        <v>551</v>
      </c>
      <c r="AA956" t="s">
        <v>551</v>
      </c>
      <c r="AB956" t="s">
        <v>551</v>
      </c>
      <c r="AC956" t="s">
        <v>586</v>
      </c>
      <c r="AD956" t="s">
        <v>585</v>
      </c>
      <c r="AE956">
        <v>25</v>
      </c>
      <c r="AF956">
        <v>5</v>
      </c>
      <c r="AH956" t="s">
        <v>499</v>
      </c>
      <c r="AJ956" t="s">
        <v>92</v>
      </c>
      <c r="AK956" t="s">
        <v>201</v>
      </c>
      <c r="AM956">
        <v>1088</v>
      </c>
      <c r="AN956">
        <v>2786</v>
      </c>
    </row>
    <row r="957" spans="1:40" x14ac:dyDescent="0.25">
      <c r="A957" t="s">
        <v>551</v>
      </c>
      <c r="B957" t="s">
        <v>551</v>
      </c>
      <c r="C957" t="s">
        <v>551</v>
      </c>
      <c r="D957" t="s">
        <v>551</v>
      </c>
      <c r="E957" t="s">
        <v>551</v>
      </c>
      <c r="F957" t="s">
        <v>551</v>
      </c>
      <c r="G957" t="s">
        <v>551</v>
      </c>
      <c r="H957" t="s">
        <v>551</v>
      </c>
      <c r="I957" t="s">
        <v>551</v>
      </c>
      <c r="J957" t="s">
        <v>551</v>
      </c>
      <c r="K957" t="s">
        <v>551</v>
      </c>
      <c r="L957" t="s">
        <v>551</v>
      </c>
      <c r="M957" t="s">
        <v>551</v>
      </c>
      <c r="N957" t="s">
        <v>551</v>
      </c>
      <c r="O957" t="s">
        <v>551</v>
      </c>
      <c r="P957" t="s">
        <v>551</v>
      </c>
      <c r="Q957" t="s">
        <v>551</v>
      </c>
      <c r="R957" t="s">
        <v>551</v>
      </c>
      <c r="S957" t="s">
        <v>551</v>
      </c>
      <c r="T957" t="s">
        <v>551</v>
      </c>
      <c r="U957" t="s">
        <v>551</v>
      </c>
      <c r="V957" t="s">
        <v>551</v>
      </c>
      <c r="W957" t="s">
        <v>551</v>
      </c>
      <c r="X957" t="s">
        <v>551</v>
      </c>
      <c r="Y957" t="s">
        <v>551</v>
      </c>
      <c r="Z957" t="s">
        <v>551</v>
      </c>
      <c r="AA957" t="s">
        <v>551</v>
      </c>
      <c r="AB957" t="s">
        <v>551</v>
      </c>
      <c r="AC957" t="s">
        <v>586</v>
      </c>
      <c r="AD957" t="s">
        <v>585</v>
      </c>
      <c r="AE957">
        <v>25</v>
      </c>
      <c r="AF957">
        <v>6</v>
      </c>
      <c r="AG957">
        <v>3</v>
      </c>
      <c r="AH957" t="s">
        <v>587</v>
      </c>
      <c r="AJ957" t="s">
        <v>145</v>
      </c>
      <c r="AK957" t="s">
        <v>194</v>
      </c>
      <c r="AM957">
        <v>2874</v>
      </c>
      <c r="AN957">
        <v>1156</v>
      </c>
    </row>
    <row r="958" spans="1:40" x14ac:dyDescent="0.25">
      <c r="A958" t="s">
        <v>551</v>
      </c>
      <c r="B958" t="s">
        <v>551</v>
      </c>
      <c r="C958" t="s">
        <v>551</v>
      </c>
      <c r="D958" t="s">
        <v>551</v>
      </c>
      <c r="E958" t="s">
        <v>551</v>
      </c>
      <c r="F958" t="s">
        <v>551</v>
      </c>
      <c r="G958" t="s">
        <v>551</v>
      </c>
      <c r="H958" t="s">
        <v>551</v>
      </c>
      <c r="I958" t="s">
        <v>551</v>
      </c>
      <c r="J958" t="s">
        <v>551</v>
      </c>
      <c r="K958" t="s">
        <v>551</v>
      </c>
      <c r="L958" t="s">
        <v>551</v>
      </c>
      <c r="M958" t="s">
        <v>551</v>
      </c>
      <c r="N958" t="s">
        <v>551</v>
      </c>
      <c r="O958" t="s">
        <v>551</v>
      </c>
      <c r="P958" t="s">
        <v>551</v>
      </c>
      <c r="Q958" t="s">
        <v>551</v>
      </c>
      <c r="R958" t="s">
        <v>551</v>
      </c>
      <c r="S958" t="s">
        <v>551</v>
      </c>
      <c r="T958" t="s">
        <v>551</v>
      </c>
      <c r="U958" t="s">
        <v>551</v>
      </c>
      <c r="V958" t="s">
        <v>551</v>
      </c>
      <c r="W958" t="s">
        <v>551</v>
      </c>
      <c r="X958" t="s">
        <v>551</v>
      </c>
      <c r="Y958" t="s">
        <v>551</v>
      </c>
      <c r="Z958" t="s">
        <v>551</v>
      </c>
      <c r="AA958" t="s">
        <v>551</v>
      </c>
      <c r="AB958" t="s">
        <v>551</v>
      </c>
      <c r="AC958" t="s">
        <v>586</v>
      </c>
      <c r="AD958" t="s">
        <v>585</v>
      </c>
      <c r="AE958">
        <v>25</v>
      </c>
      <c r="AF958">
        <v>7</v>
      </c>
      <c r="AG958">
        <v>3</v>
      </c>
      <c r="AH958" t="s">
        <v>491</v>
      </c>
      <c r="AJ958" t="s">
        <v>82</v>
      </c>
      <c r="AK958" t="s">
        <v>194</v>
      </c>
      <c r="AM958">
        <v>3727</v>
      </c>
      <c r="AN958">
        <v>530</v>
      </c>
    </row>
    <row r="959" spans="1:40" x14ac:dyDescent="0.25">
      <c r="A959" t="s">
        <v>551</v>
      </c>
      <c r="B959" t="s">
        <v>551</v>
      </c>
      <c r="C959" t="s">
        <v>551</v>
      </c>
      <c r="D959" t="s">
        <v>551</v>
      </c>
      <c r="E959" t="s">
        <v>551</v>
      </c>
      <c r="F959" t="s">
        <v>551</v>
      </c>
      <c r="G959" t="s">
        <v>551</v>
      </c>
      <c r="H959" t="s">
        <v>551</v>
      </c>
      <c r="I959" t="s">
        <v>551</v>
      </c>
      <c r="J959" t="s">
        <v>551</v>
      </c>
      <c r="K959" t="s">
        <v>551</v>
      </c>
      <c r="L959" t="s">
        <v>551</v>
      </c>
      <c r="M959" t="s">
        <v>551</v>
      </c>
      <c r="N959" t="s">
        <v>551</v>
      </c>
      <c r="O959" t="s">
        <v>551</v>
      </c>
      <c r="P959" t="s">
        <v>551</v>
      </c>
      <c r="Q959" t="s">
        <v>551</v>
      </c>
      <c r="R959" t="s">
        <v>551</v>
      </c>
      <c r="S959" t="s">
        <v>551</v>
      </c>
      <c r="T959" t="s">
        <v>551</v>
      </c>
      <c r="U959" t="s">
        <v>551</v>
      </c>
      <c r="V959" t="s">
        <v>551</v>
      </c>
      <c r="W959" t="s">
        <v>551</v>
      </c>
      <c r="X959" t="s">
        <v>551</v>
      </c>
      <c r="Y959" t="s">
        <v>551</v>
      </c>
      <c r="Z959" t="s">
        <v>551</v>
      </c>
      <c r="AA959" t="s">
        <v>551</v>
      </c>
      <c r="AB959" t="s">
        <v>551</v>
      </c>
      <c r="AC959" t="s">
        <v>586</v>
      </c>
      <c r="AD959" t="s">
        <v>585</v>
      </c>
      <c r="AE959">
        <v>25</v>
      </c>
      <c r="AF959">
        <v>8</v>
      </c>
      <c r="AH959" t="s">
        <v>493</v>
      </c>
      <c r="AJ959" t="s">
        <v>85</v>
      </c>
      <c r="AK959" t="s">
        <v>191</v>
      </c>
      <c r="AM959">
        <v>283</v>
      </c>
      <c r="AN959">
        <v>2782</v>
      </c>
    </row>
    <row r="960" spans="1:40" x14ac:dyDescent="0.25">
      <c r="A960" t="s">
        <v>551</v>
      </c>
      <c r="B960" t="s">
        <v>551</v>
      </c>
      <c r="C960" t="s">
        <v>551</v>
      </c>
      <c r="D960" t="s">
        <v>551</v>
      </c>
      <c r="E960" t="s">
        <v>551</v>
      </c>
      <c r="F960" t="s">
        <v>551</v>
      </c>
      <c r="G960" t="s">
        <v>551</v>
      </c>
      <c r="H960" t="s">
        <v>551</v>
      </c>
      <c r="I960" t="s">
        <v>551</v>
      </c>
      <c r="J960" t="s">
        <v>551</v>
      </c>
      <c r="K960" t="s">
        <v>551</v>
      </c>
      <c r="L960" t="s">
        <v>551</v>
      </c>
      <c r="M960" t="s">
        <v>551</v>
      </c>
      <c r="N960" t="s">
        <v>551</v>
      </c>
      <c r="O960" t="s">
        <v>551</v>
      </c>
      <c r="P960" t="s">
        <v>551</v>
      </c>
      <c r="Q960" t="s">
        <v>551</v>
      </c>
      <c r="R960" t="s">
        <v>551</v>
      </c>
      <c r="S960" t="s">
        <v>551</v>
      </c>
      <c r="T960" t="s">
        <v>551</v>
      </c>
      <c r="U960" t="s">
        <v>551</v>
      </c>
      <c r="V960" t="s">
        <v>551</v>
      </c>
      <c r="W960" t="s">
        <v>551</v>
      </c>
      <c r="X960" t="s">
        <v>551</v>
      </c>
      <c r="Y960" t="s">
        <v>551</v>
      </c>
      <c r="Z960" t="s">
        <v>551</v>
      </c>
      <c r="AA960" t="s">
        <v>551</v>
      </c>
      <c r="AB960" t="s">
        <v>551</v>
      </c>
      <c r="AC960" t="s">
        <v>586</v>
      </c>
      <c r="AD960" t="s">
        <v>585</v>
      </c>
      <c r="AE960">
        <v>25</v>
      </c>
      <c r="AF960">
        <v>9</v>
      </c>
      <c r="AH960" t="s">
        <v>499</v>
      </c>
      <c r="AJ960" t="s">
        <v>92</v>
      </c>
      <c r="AK960" t="s">
        <v>201</v>
      </c>
      <c r="AM960">
        <v>28</v>
      </c>
      <c r="AN960">
        <v>924</v>
      </c>
    </row>
    <row r="961" spans="1:40" x14ac:dyDescent="0.25">
      <c r="A961" t="s">
        <v>551</v>
      </c>
      <c r="B961" t="s">
        <v>551</v>
      </c>
      <c r="C961" t="s">
        <v>551</v>
      </c>
      <c r="D961" t="s">
        <v>551</v>
      </c>
      <c r="E961" t="s">
        <v>551</v>
      </c>
      <c r="F961" t="s">
        <v>551</v>
      </c>
      <c r="G961" t="s">
        <v>551</v>
      </c>
      <c r="H961" t="s">
        <v>551</v>
      </c>
      <c r="I961" t="s">
        <v>551</v>
      </c>
      <c r="J961" t="s">
        <v>551</v>
      </c>
      <c r="K961" t="s">
        <v>551</v>
      </c>
      <c r="L961" t="s">
        <v>551</v>
      </c>
      <c r="M961" t="s">
        <v>551</v>
      </c>
      <c r="N961" t="s">
        <v>551</v>
      </c>
      <c r="O961" t="s">
        <v>551</v>
      </c>
      <c r="P961" t="s">
        <v>551</v>
      </c>
      <c r="Q961" t="s">
        <v>551</v>
      </c>
      <c r="R961" t="s">
        <v>551</v>
      </c>
      <c r="S961" t="s">
        <v>551</v>
      </c>
      <c r="T961" t="s">
        <v>551</v>
      </c>
      <c r="U961" t="s">
        <v>551</v>
      </c>
      <c r="V961" t="s">
        <v>551</v>
      </c>
      <c r="W961" t="s">
        <v>551</v>
      </c>
      <c r="X961" t="s">
        <v>551</v>
      </c>
      <c r="Y961" t="s">
        <v>551</v>
      </c>
      <c r="Z961" t="s">
        <v>551</v>
      </c>
      <c r="AA961" t="s">
        <v>551</v>
      </c>
      <c r="AB961" t="s">
        <v>551</v>
      </c>
      <c r="AC961" t="s">
        <v>586</v>
      </c>
      <c r="AD961" t="s">
        <v>585</v>
      </c>
      <c r="AE961">
        <v>25</v>
      </c>
      <c r="AF961">
        <v>10</v>
      </c>
      <c r="AG961">
        <v>3</v>
      </c>
      <c r="AH961" t="s">
        <v>492</v>
      </c>
      <c r="AJ961" t="s">
        <v>84</v>
      </c>
      <c r="AK961" t="s">
        <v>194</v>
      </c>
      <c r="AM961">
        <v>2247</v>
      </c>
      <c r="AN961">
        <v>1792</v>
      </c>
    </row>
    <row r="962" spans="1:40" x14ac:dyDescent="0.25">
      <c r="A962" t="s">
        <v>551</v>
      </c>
      <c r="B962" t="s">
        <v>551</v>
      </c>
      <c r="C962" t="s">
        <v>551</v>
      </c>
      <c r="D962" t="s">
        <v>551</v>
      </c>
      <c r="E962" t="s">
        <v>551</v>
      </c>
      <c r="F962" t="s">
        <v>551</v>
      </c>
      <c r="G962" t="s">
        <v>551</v>
      </c>
      <c r="H962" t="s">
        <v>551</v>
      </c>
      <c r="I962" t="s">
        <v>551</v>
      </c>
      <c r="J962" t="s">
        <v>551</v>
      </c>
      <c r="K962" t="s">
        <v>551</v>
      </c>
      <c r="L962" t="s">
        <v>551</v>
      </c>
      <c r="M962" t="s">
        <v>551</v>
      </c>
      <c r="N962" t="s">
        <v>551</v>
      </c>
      <c r="O962" t="s">
        <v>551</v>
      </c>
      <c r="P962" t="s">
        <v>551</v>
      </c>
      <c r="Q962" t="s">
        <v>551</v>
      </c>
      <c r="R962" t="s">
        <v>551</v>
      </c>
      <c r="S962" t="s">
        <v>551</v>
      </c>
      <c r="T962" t="s">
        <v>551</v>
      </c>
      <c r="U962" t="s">
        <v>551</v>
      </c>
      <c r="V962" t="s">
        <v>551</v>
      </c>
      <c r="W962" t="s">
        <v>551</v>
      </c>
      <c r="X962" t="s">
        <v>551</v>
      </c>
      <c r="Y962" t="s">
        <v>551</v>
      </c>
      <c r="Z962" t="s">
        <v>551</v>
      </c>
      <c r="AA962" t="s">
        <v>551</v>
      </c>
      <c r="AB962" t="s">
        <v>551</v>
      </c>
      <c r="AC962" t="s">
        <v>586</v>
      </c>
      <c r="AD962" t="s">
        <v>585</v>
      </c>
      <c r="AE962">
        <v>25</v>
      </c>
      <c r="AF962">
        <v>11</v>
      </c>
      <c r="AH962" t="s">
        <v>494</v>
      </c>
      <c r="AJ962" t="s">
        <v>86</v>
      </c>
      <c r="AK962" t="s">
        <v>201</v>
      </c>
      <c r="AM962">
        <v>483</v>
      </c>
      <c r="AN962">
        <v>1133</v>
      </c>
    </row>
    <row r="963" spans="1:40" x14ac:dyDescent="0.25">
      <c r="A963" t="s">
        <v>551</v>
      </c>
      <c r="B963" t="s">
        <v>551</v>
      </c>
      <c r="C963" t="s">
        <v>551</v>
      </c>
      <c r="D963" t="s">
        <v>551</v>
      </c>
      <c r="E963" t="s">
        <v>551</v>
      </c>
      <c r="F963" t="s">
        <v>551</v>
      </c>
      <c r="G963" t="s">
        <v>551</v>
      </c>
      <c r="H963" t="s">
        <v>551</v>
      </c>
      <c r="I963" t="s">
        <v>551</v>
      </c>
      <c r="J963" t="s">
        <v>551</v>
      </c>
      <c r="K963" t="s">
        <v>551</v>
      </c>
      <c r="L963" t="s">
        <v>551</v>
      </c>
      <c r="M963" t="s">
        <v>551</v>
      </c>
      <c r="N963" t="s">
        <v>551</v>
      </c>
      <c r="O963" t="s">
        <v>551</v>
      </c>
      <c r="P963" t="s">
        <v>551</v>
      </c>
      <c r="Q963" t="s">
        <v>551</v>
      </c>
      <c r="R963" t="s">
        <v>551</v>
      </c>
      <c r="S963" t="s">
        <v>551</v>
      </c>
      <c r="T963" t="s">
        <v>551</v>
      </c>
      <c r="U963" t="s">
        <v>551</v>
      </c>
      <c r="V963" t="s">
        <v>551</v>
      </c>
      <c r="W963" t="s">
        <v>551</v>
      </c>
      <c r="X963" t="s">
        <v>551</v>
      </c>
      <c r="Y963" t="s">
        <v>551</v>
      </c>
      <c r="Z963" t="s">
        <v>551</v>
      </c>
      <c r="AA963" t="s">
        <v>551</v>
      </c>
      <c r="AB963" t="s">
        <v>551</v>
      </c>
      <c r="AC963" t="s">
        <v>586</v>
      </c>
      <c r="AD963" t="s">
        <v>585</v>
      </c>
      <c r="AE963">
        <v>25</v>
      </c>
      <c r="AF963">
        <v>12</v>
      </c>
      <c r="AG963">
        <v>1</v>
      </c>
      <c r="AH963" t="s">
        <v>574</v>
      </c>
      <c r="AJ963" t="s">
        <v>138</v>
      </c>
      <c r="AK963" t="s">
        <v>189</v>
      </c>
      <c r="AM963">
        <v>3553</v>
      </c>
      <c r="AN963">
        <v>1511</v>
      </c>
    </row>
    <row r="964" spans="1:40" x14ac:dyDescent="0.25">
      <c r="A964" t="s">
        <v>551</v>
      </c>
      <c r="B964" t="s">
        <v>551</v>
      </c>
      <c r="C964" t="s">
        <v>551</v>
      </c>
      <c r="D964" t="s">
        <v>551</v>
      </c>
      <c r="E964" t="s">
        <v>551</v>
      </c>
      <c r="F964" t="s">
        <v>551</v>
      </c>
      <c r="G964" t="s">
        <v>551</v>
      </c>
      <c r="H964" t="s">
        <v>551</v>
      </c>
      <c r="I964" t="s">
        <v>551</v>
      </c>
      <c r="J964" t="s">
        <v>551</v>
      </c>
      <c r="K964" t="s">
        <v>551</v>
      </c>
      <c r="L964" t="s">
        <v>551</v>
      </c>
      <c r="M964" t="s">
        <v>551</v>
      </c>
      <c r="N964" t="s">
        <v>551</v>
      </c>
      <c r="O964" t="s">
        <v>551</v>
      </c>
      <c r="P964" t="s">
        <v>551</v>
      </c>
      <c r="Q964" t="s">
        <v>551</v>
      </c>
      <c r="R964" t="s">
        <v>551</v>
      </c>
      <c r="S964" t="s">
        <v>551</v>
      </c>
      <c r="T964" t="s">
        <v>551</v>
      </c>
      <c r="U964" t="s">
        <v>551</v>
      </c>
      <c r="V964" t="s">
        <v>551</v>
      </c>
      <c r="W964" t="s">
        <v>551</v>
      </c>
      <c r="X964" t="s">
        <v>551</v>
      </c>
      <c r="Y964" t="s">
        <v>551</v>
      </c>
      <c r="Z964" t="s">
        <v>551</v>
      </c>
      <c r="AA964" t="s">
        <v>551</v>
      </c>
      <c r="AB964" t="s">
        <v>551</v>
      </c>
      <c r="AC964" t="s">
        <v>586</v>
      </c>
      <c r="AD964" t="s">
        <v>585</v>
      </c>
      <c r="AE964">
        <v>25</v>
      </c>
      <c r="AF964">
        <v>13</v>
      </c>
      <c r="AG964">
        <v>3</v>
      </c>
      <c r="AH964" t="s">
        <v>492</v>
      </c>
      <c r="AJ964" t="s">
        <v>84</v>
      </c>
      <c r="AK964" t="s">
        <v>194</v>
      </c>
      <c r="AM964">
        <v>3194</v>
      </c>
      <c r="AN964">
        <v>509</v>
      </c>
    </row>
    <row r="965" spans="1:40" x14ac:dyDescent="0.25">
      <c r="A965" t="s">
        <v>551</v>
      </c>
      <c r="B965" t="s">
        <v>551</v>
      </c>
      <c r="C965" t="s">
        <v>551</v>
      </c>
      <c r="D965" t="s">
        <v>551</v>
      </c>
      <c r="E965" t="s">
        <v>551</v>
      </c>
      <c r="F965" t="s">
        <v>551</v>
      </c>
      <c r="G965" t="s">
        <v>551</v>
      </c>
      <c r="H965" t="s">
        <v>551</v>
      </c>
      <c r="I965" t="s">
        <v>551</v>
      </c>
      <c r="J965" t="s">
        <v>551</v>
      </c>
      <c r="K965" t="s">
        <v>551</v>
      </c>
      <c r="L965" t="s">
        <v>551</v>
      </c>
      <c r="M965" t="s">
        <v>551</v>
      </c>
      <c r="N965" t="s">
        <v>551</v>
      </c>
      <c r="O965" t="s">
        <v>551</v>
      </c>
      <c r="P965" t="s">
        <v>551</v>
      </c>
      <c r="Q965" t="s">
        <v>551</v>
      </c>
      <c r="R965" t="s">
        <v>551</v>
      </c>
      <c r="S965" t="s">
        <v>551</v>
      </c>
      <c r="T965" t="s">
        <v>551</v>
      </c>
      <c r="U965" t="s">
        <v>551</v>
      </c>
      <c r="V965" t="s">
        <v>551</v>
      </c>
      <c r="W965" t="s">
        <v>551</v>
      </c>
      <c r="X965" t="s">
        <v>551</v>
      </c>
      <c r="Y965" t="s">
        <v>551</v>
      </c>
      <c r="Z965" t="s">
        <v>551</v>
      </c>
      <c r="AA965" t="s">
        <v>551</v>
      </c>
      <c r="AB965" t="s">
        <v>551</v>
      </c>
      <c r="AC965" t="s">
        <v>586</v>
      </c>
      <c r="AD965" t="s">
        <v>585</v>
      </c>
      <c r="AE965">
        <v>25</v>
      </c>
      <c r="AF965">
        <v>14</v>
      </c>
      <c r="AH965" t="s">
        <v>493</v>
      </c>
      <c r="AJ965" t="s">
        <v>85</v>
      </c>
      <c r="AK965" t="s">
        <v>191</v>
      </c>
      <c r="AM965">
        <v>808</v>
      </c>
      <c r="AN965">
        <v>2603</v>
      </c>
    </row>
    <row r="966" spans="1:40" x14ac:dyDescent="0.25">
      <c r="A966" t="s">
        <v>551</v>
      </c>
      <c r="B966" t="s">
        <v>551</v>
      </c>
      <c r="C966" t="s">
        <v>551</v>
      </c>
      <c r="D966" t="s">
        <v>551</v>
      </c>
      <c r="E966" t="s">
        <v>551</v>
      </c>
      <c r="F966" t="s">
        <v>551</v>
      </c>
      <c r="G966" t="s">
        <v>551</v>
      </c>
      <c r="H966" t="s">
        <v>551</v>
      </c>
      <c r="I966" t="s">
        <v>551</v>
      </c>
      <c r="J966" t="s">
        <v>551</v>
      </c>
      <c r="K966" t="s">
        <v>551</v>
      </c>
      <c r="L966" t="s">
        <v>551</v>
      </c>
      <c r="M966" t="s">
        <v>551</v>
      </c>
      <c r="N966" t="s">
        <v>551</v>
      </c>
      <c r="O966" t="s">
        <v>551</v>
      </c>
      <c r="P966" t="s">
        <v>551</v>
      </c>
      <c r="Q966" t="s">
        <v>551</v>
      </c>
      <c r="R966" t="s">
        <v>551</v>
      </c>
      <c r="S966" t="s">
        <v>551</v>
      </c>
      <c r="T966" t="s">
        <v>551</v>
      </c>
      <c r="U966" t="s">
        <v>551</v>
      </c>
      <c r="V966" t="s">
        <v>551</v>
      </c>
      <c r="W966" t="s">
        <v>551</v>
      </c>
      <c r="X966" t="s">
        <v>551</v>
      </c>
      <c r="Y966" t="s">
        <v>551</v>
      </c>
      <c r="Z966" t="s">
        <v>551</v>
      </c>
      <c r="AA966" t="s">
        <v>551</v>
      </c>
      <c r="AB966" t="s">
        <v>551</v>
      </c>
      <c r="AC966" t="s">
        <v>586</v>
      </c>
      <c r="AD966" t="s">
        <v>585</v>
      </c>
      <c r="AE966">
        <v>25</v>
      </c>
      <c r="AF966">
        <v>15</v>
      </c>
      <c r="AH966" t="s">
        <v>494</v>
      </c>
      <c r="AJ966" t="s">
        <v>86</v>
      </c>
      <c r="AK966" t="s">
        <v>201</v>
      </c>
      <c r="AM966">
        <v>616</v>
      </c>
      <c r="AN966">
        <v>705</v>
      </c>
    </row>
    <row r="967" spans="1:40" x14ac:dyDescent="0.25">
      <c r="A967" t="s">
        <v>551</v>
      </c>
      <c r="B967" t="s">
        <v>551</v>
      </c>
      <c r="C967" t="s">
        <v>551</v>
      </c>
      <c r="D967" t="s">
        <v>551</v>
      </c>
      <c r="E967" t="s">
        <v>551</v>
      </c>
      <c r="F967" t="s">
        <v>551</v>
      </c>
      <c r="G967" t="s">
        <v>551</v>
      </c>
      <c r="H967" t="s">
        <v>551</v>
      </c>
      <c r="I967" t="s">
        <v>551</v>
      </c>
      <c r="J967" t="s">
        <v>551</v>
      </c>
      <c r="K967" t="s">
        <v>551</v>
      </c>
      <c r="L967" t="s">
        <v>551</v>
      </c>
      <c r="M967" t="s">
        <v>551</v>
      </c>
      <c r="N967" t="s">
        <v>551</v>
      </c>
      <c r="O967" t="s">
        <v>551</v>
      </c>
      <c r="P967" t="s">
        <v>551</v>
      </c>
      <c r="Q967" t="s">
        <v>551</v>
      </c>
      <c r="R967" t="s">
        <v>551</v>
      </c>
      <c r="S967" t="s">
        <v>551</v>
      </c>
      <c r="T967" t="s">
        <v>551</v>
      </c>
      <c r="U967" t="s">
        <v>551</v>
      </c>
      <c r="V967" t="s">
        <v>551</v>
      </c>
      <c r="W967" t="s">
        <v>551</v>
      </c>
      <c r="X967" t="s">
        <v>551</v>
      </c>
      <c r="Y967" t="s">
        <v>551</v>
      </c>
      <c r="Z967" t="s">
        <v>551</v>
      </c>
      <c r="AA967" t="s">
        <v>551</v>
      </c>
      <c r="AB967" t="s">
        <v>551</v>
      </c>
      <c r="AC967" t="s">
        <v>586</v>
      </c>
      <c r="AD967" t="s">
        <v>585</v>
      </c>
      <c r="AE967">
        <v>25</v>
      </c>
      <c r="AF967">
        <v>16</v>
      </c>
      <c r="AG967">
        <v>3</v>
      </c>
      <c r="AH967" t="s">
        <v>587</v>
      </c>
      <c r="AJ967" t="s">
        <v>145</v>
      </c>
      <c r="AK967" t="s">
        <v>194</v>
      </c>
      <c r="AM967">
        <v>2863</v>
      </c>
      <c r="AN967">
        <v>1189</v>
      </c>
    </row>
    <row r="968" spans="1:40" x14ac:dyDescent="0.25">
      <c r="A968" t="s">
        <v>551</v>
      </c>
      <c r="B968" t="s">
        <v>551</v>
      </c>
      <c r="C968" t="s">
        <v>551</v>
      </c>
      <c r="D968" t="s">
        <v>551</v>
      </c>
      <c r="E968" t="s">
        <v>551</v>
      </c>
      <c r="F968" t="s">
        <v>551</v>
      </c>
      <c r="G968" t="s">
        <v>551</v>
      </c>
      <c r="H968" t="s">
        <v>551</v>
      </c>
      <c r="I968" t="s">
        <v>551</v>
      </c>
      <c r="J968" t="s">
        <v>551</v>
      </c>
      <c r="K968" t="s">
        <v>551</v>
      </c>
      <c r="L968" t="s">
        <v>551</v>
      </c>
      <c r="M968" t="s">
        <v>551</v>
      </c>
      <c r="N968" t="s">
        <v>551</v>
      </c>
      <c r="O968" t="s">
        <v>551</v>
      </c>
      <c r="P968" t="s">
        <v>551</v>
      </c>
      <c r="Q968" t="s">
        <v>551</v>
      </c>
      <c r="R968" t="s">
        <v>551</v>
      </c>
      <c r="S968" t="s">
        <v>551</v>
      </c>
      <c r="T968" t="s">
        <v>551</v>
      </c>
      <c r="U968" t="s">
        <v>551</v>
      </c>
      <c r="V968" t="s">
        <v>551</v>
      </c>
      <c r="W968" t="s">
        <v>551</v>
      </c>
      <c r="X968" t="s">
        <v>551</v>
      </c>
      <c r="Y968" t="s">
        <v>551</v>
      </c>
      <c r="Z968" t="s">
        <v>551</v>
      </c>
      <c r="AA968" t="s">
        <v>551</v>
      </c>
      <c r="AB968" t="s">
        <v>551</v>
      </c>
      <c r="AC968" t="s">
        <v>586</v>
      </c>
      <c r="AD968" t="s">
        <v>585</v>
      </c>
      <c r="AE968">
        <v>25</v>
      </c>
      <c r="AF968">
        <v>17</v>
      </c>
      <c r="AH968" t="s">
        <v>494</v>
      </c>
      <c r="AJ968" t="s">
        <v>86</v>
      </c>
      <c r="AK968" t="s">
        <v>201</v>
      </c>
      <c r="AM968">
        <v>2933</v>
      </c>
      <c r="AN968">
        <v>1539</v>
      </c>
    </row>
    <row r="969" spans="1:40" x14ac:dyDescent="0.25">
      <c r="A969" t="s">
        <v>551</v>
      </c>
      <c r="B969" t="s">
        <v>551</v>
      </c>
      <c r="C969" t="s">
        <v>551</v>
      </c>
      <c r="D969" t="s">
        <v>551</v>
      </c>
      <c r="E969" t="s">
        <v>551</v>
      </c>
      <c r="F969" t="s">
        <v>551</v>
      </c>
      <c r="G969" t="s">
        <v>551</v>
      </c>
      <c r="H969" t="s">
        <v>551</v>
      </c>
      <c r="I969" t="s">
        <v>551</v>
      </c>
      <c r="J969" t="s">
        <v>551</v>
      </c>
      <c r="K969" t="s">
        <v>551</v>
      </c>
      <c r="L969" t="s">
        <v>551</v>
      </c>
      <c r="M969" t="s">
        <v>551</v>
      </c>
      <c r="N969" t="s">
        <v>551</v>
      </c>
      <c r="O969" t="s">
        <v>551</v>
      </c>
      <c r="P969" t="s">
        <v>551</v>
      </c>
      <c r="Q969" t="s">
        <v>551</v>
      </c>
      <c r="R969" t="s">
        <v>551</v>
      </c>
      <c r="S969" t="s">
        <v>551</v>
      </c>
      <c r="T969" t="s">
        <v>551</v>
      </c>
      <c r="U969" t="s">
        <v>551</v>
      </c>
      <c r="V969" t="s">
        <v>551</v>
      </c>
      <c r="W969" t="s">
        <v>551</v>
      </c>
      <c r="X969" t="s">
        <v>551</v>
      </c>
      <c r="Y969" t="s">
        <v>551</v>
      </c>
      <c r="Z969" t="s">
        <v>551</v>
      </c>
      <c r="AA969" t="s">
        <v>551</v>
      </c>
      <c r="AB969" t="s">
        <v>551</v>
      </c>
      <c r="AC969" t="s">
        <v>586</v>
      </c>
      <c r="AD969" t="s">
        <v>585</v>
      </c>
      <c r="AE969">
        <v>25</v>
      </c>
      <c r="AF969">
        <v>18</v>
      </c>
      <c r="AG969">
        <v>3</v>
      </c>
      <c r="AH969" t="s">
        <v>492</v>
      </c>
      <c r="AJ969" t="s">
        <v>84</v>
      </c>
      <c r="AK969" t="s">
        <v>194</v>
      </c>
      <c r="AM969">
        <v>1764</v>
      </c>
      <c r="AN969">
        <v>1080</v>
      </c>
    </row>
    <row r="970" spans="1:40" x14ac:dyDescent="0.25">
      <c r="A970" t="s">
        <v>551</v>
      </c>
      <c r="B970" t="s">
        <v>551</v>
      </c>
      <c r="C970" t="s">
        <v>551</v>
      </c>
      <c r="D970" t="s">
        <v>551</v>
      </c>
      <c r="E970" t="s">
        <v>551</v>
      </c>
      <c r="F970" t="s">
        <v>551</v>
      </c>
      <c r="G970" t="s">
        <v>551</v>
      </c>
      <c r="H970" t="s">
        <v>551</v>
      </c>
      <c r="I970" t="s">
        <v>551</v>
      </c>
      <c r="J970" t="s">
        <v>551</v>
      </c>
      <c r="K970" t="s">
        <v>551</v>
      </c>
      <c r="L970" t="s">
        <v>551</v>
      </c>
      <c r="M970" t="s">
        <v>551</v>
      </c>
      <c r="N970" t="s">
        <v>551</v>
      </c>
      <c r="O970" t="s">
        <v>551</v>
      </c>
      <c r="P970" t="s">
        <v>551</v>
      </c>
      <c r="Q970" t="s">
        <v>551</v>
      </c>
      <c r="R970" t="s">
        <v>551</v>
      </c>
      <c r="S970" t="s">
        <v>551</v>
      </c>
      <c r="T970" t="s">
        <v>551</v>
      </c>
      <c r="U970" t="s">
        <v>551</v>
      </c>
      <c r="V970" t="s">
        <v>551</v>
      </c>
      <c r="W970" t="s">
        <v>551</v>
      </c>
      <c r="X970" t="s">
        <v>551</v>
      </c>
      <c r="Y970" t="s">
        <v>551</v>
      </c>
      <c r="Z970" t="s">
        <v>551</v>
      </c>
      <c r="AA970" t="s">
        <v>551</v>
      </c>
      <c r="AB970" t="s">
        <v>551</v>
      </c>
      <c r="AC970" t="s">
        <v>586</v>
      </c>
      <c r="AD970" t="s">
        <v>585</v>
      </c>
      <c r="AE970">
        <v>25</v>
      </c>
      <c r="AF970">
        <v>19</v>
      </c>
      <c r="AG970">
        <v>3</v>
      </c>
      <c r="AH970" t="s">
        <v>587</v>
      </c>
      <c r="AJ970" t="s">
        <v>145</v>
      </c>
      <c r="AK970" t="s">
        <v>194</v>
      </c>
      <c r="AM970">
        <v>2603</v>
      </c>
      <c r="AN970">
        <v>361</v>
      </c>
    </row>
    <row r="971" spans="1:40" x14ac:dyDescent="0.25">
      <c r="A971" t="s">
        <v>551</v>
      </c>
      <c r="B971" t="s">
        <v>551</v>
      </c>
      <c r="C971" t="s">
        <v>551</v>
      </c>
      <c r="D971" t="s">
        <v>551</v>
      </c>
      <c r="E971" t="s">
        <v>551</v>
      </c>
      <c r="F971" t="s">
        <v>551</v>
      </c>
      <c r="G971" t="s">
        <v>551</v>
      </c>
      <c r="H971" t="s">
        <v>551</v>
      </c>
      <c r="I971" t="s">
        <v>551</v>
      </c>
      <c r="J971" t="s">
        <v>551</v>
      </c>
      <c r="K971" t="s">
        <v>551</v>
      </c>
      <c r="L971" t="s">
        <v>551</v>
      </c>
      <c r="M971" t="s">
        <v>551</v>
      </c>
      <c r="N971" t="s">
        <v>551</v>
      </c>
      <c r="O971" t="s">
        <v>551</v>
      </c>
      <c r="P971" t="s">
        <v>551</v>
      </c>
      <c r="Q971" t="s">
        <v>551</v>
      </c>
      <c r="R971" t="s">
        <v>551</v>
      </c>
      <c r="S971" t="s">
        <v>551</v>
      </c>
      <c r="T971" t="s">
        <v>551</v>
      </c>
      <c r="U971" t="s">
        <v>551</v>
      </c>
      <c r="V971" t="s">
        <v>551</v>
      </c>
      <c r="W971" t="s">
        <v>551</v>
      </c>
      <c r="X971" t="s">
        <v>551</v>
      </c>
      <c r="Y971" t="s">
        <v>551</v>
      </c>
      <c r="Z971" t="s">
        <v>551</v>
      </c>
      <c r="AA971" t="s">
        <v>551</v>
      </c>
      <c r="AB971" t="s">
        <v>551</v>
      </c>
      <c r="AC971" t="s">
        <v>586</v>
      </c>
      <c r="AD971" t="s">
        <v>585</v>
      </c>
      <c r="AE971">
        <v>25</v>
      </c>
      <c r="AF971">
        <v>20</v>
      </c>
      <c r="AH971" t="s">
        <v>494</v>
      </c>
      <c r="AJ971" t="s">
        <v>86</v>
      </c>
      <c r="AK971" t="s">
        <v>201</v>
      </c>
      <c r="AM971">
        <v>710</v>
      </c>
      <c r="AN971">
        <v>826</v>
      </c>
    </row>
    <row r="972" spans="1:40" x14ac:dyDescent="0.25">
      <c r="A972" t="s">
        <v>551</v>
      </c>
      <c r="B972" t="s">
        <v>551</v>
      </c>
      <c r="C972" t="s">
        <v>551</v>
      </c>
      <c r="D972" t="s">
        <v>551</v>
      </c>
      <c r="E972" t="s">
        <v>551</v>
      </c>
      <c r="F972" t="s">
        <v>551</v>
      </c>
      <c r="G972" t="s">
        <v>551</v>
      </c>
      <c r="H972" t="s">
        <v>551</v>
      </c>
      <c r="I972" t="s">
        <v>551</v>
      </c>
      <c r="J972" t="s">
        <v>551</v>
      </c>
      <c r="K972" t="s">
        <v>551</v>
      </c>
      <c r="L972" t="s">
        <v>551</v>
      </c>
      <c r="M972" t="s">
        <v>551</v>
      </c>
      <c r="N972" t="s">
        <v>551</v>
      </c>
      <c r="O972" t="s">
        <v>551</v>
      </c>
      <c r="P972" t="s">
        <v>551</v>
      </c>
      <c r="Q972" t="s">
        <v>551</v>
      </c>
      <c r="R972" t="s">
        <v>551</v>
      </c>
      <c r="S972" t="s">
        <v>551</v>
      </c>
      <c r="T972" t="s">
        <v>551</v>
      </c>
      <c r="U972" t="s">
        <v>551</v>
      </c>
      <c r="V972" t="s">
        <v>551</v>
      </c>
      <c r="W972" t="s">
        <v>551</v>
      </c>
      <c r="X972" t="s">
        <v>551</v>
      </c>
      <c r="Y972" t="s">
        <v>551</v>
      </c>
      <c r="Z972" t="s">
        <v>551</v>
      </c>
      <c r="AA972" t="s">
        <v>551</v>
      </c>
      <c r="AB972" t="s">
        <v>551</v>
      </c>
      <c r="AC972" t="s">
        <v>586</v>
      </c>
      <c r="AD972" t="s">
        <v>585</v>
      </c>
      <c r="AE972">
        <v>25</v>
      </c>
      <c r="AF972">
        <v>21</v>
      </c>
      <c r="AG972">
        <v>3</v>
      </c>
      <c r="AH972" t="s">
        <v>492</v>
      </c>
      <c r="AJ972" t="s">
        <v>84</v>
      </c>
      <c r="AK972" t="s">
        <v>194</v>
      </c>
      <c r="AM972">
        <v>3515</v>
      </c>
      <c r="AN972">
        <v>7</v>
      </c>
    </row>
    <row r="973" spans="1:40" x14ac:dyDescent="0.25">
      <c r="A973" t="s">
        <v>551</v>
      </c>
      <c r="B973" t="s">
        <v>551</v>
      </c>
      <c r="C973" t="s">
        <v>551</v>
      </c>
      <c r="D973" t="s">
        <v>551</v>
      </c>
      <c r="E973" t="s">
        <v>551</v>
      </c>
      <c r="F973" t="s">
        <v>551</v>
      </c>
      <c r="G973" t="s">
        <v>551</v>
      </c>
      <c r="H973" t="s">
        <v>551</v>
      </c>
      <c r="I973" t="s">
        <v>551</v>
      </c>
      <c r="J973" t="s">
        <v>551</v>
      </c>
      <c r="K973" t="s">
        <v>551</v>
      </c>
      <c r="L973" t="s">
        <v>551</v>
      </c>
      <c r="M973" t="s">
        <v>551</v>
      </c>
      <c r="N973" t="s">
        <v>551</v>
      </c>
      <c r="O973" t="s">
        <v>551</v>
      </c>
      <c r="P973" t="s">
        <v>551</v>
      </c>
      <c r="Q973" t="s">
        <v>551</v>
      </c>
      <c r="R973" t="s">
        <v>551</v>
      </c>
      <c r="S973" t="s">
        <v>551</v>
      </c>
      <c r="T973" t="s">
        <v>551</v>
      </c>
      <c r="U973" t="s">
        <v>551</v>
      </c>
      <c r="V973" t="s">
        <v>551</v>
      </c>
      <c r="W973" t="s">
        <v>551</v>
      </c>
      <c r="X973" t="s">
        <v>551</v>
      </c>
      <c r="Y973" t="s">
        <v>551</v>
      </c>
      <c r="Z973" t="s">
        <v>551</v>
      </c>
      <c r="AA973" t="s">
        <v>551</v>
      </c>
      <c r="AB973" t="s">
        <v>551</v>
      </c>
      <c r="AC973" t="s">
        <v>586</v>
      </c>
      <c r="AD973" t="s">
        <v>585</v>
      </c>
      <c r="AE973">
        <v>25</v>
      </c>
      <c r="AF973">
        <v>22</v>
      </c>
      <c r="AH973" t="s">
        <v>499</v>
      </c>
      <c r="AJ973" t="s">
        <v>92</v>
      </c>
      <c r="AK973" t="s">
        <v>201</v>
      </c>
      <c r="AM973">
        <v>1564</v>
      </c>
      <c r="AN973">
        <v>2527</v>
      </c>
    </row>
    <row r="974" spans="1:40" x14ac:dyDescent="0.25">
      <c r="A974" t="s">
        <v>551</v>
      </c>
      <c r="B974" t="s">
        <v>551</v>
      </c>
      <c r="C974" t="s">
        <v>551</v>
      </c>
      <c r="D974" t="s">
        <v>551</v>
      </c>
      <c r="E974" t="s">
        <v>551</v>
      </c>
      <c r="F974" t="s">
        <v>551</v>
      </c>
      <c r="G974" t="s">
        <v>551</v>
      </c>
      <c r="H974" t="s">
        <v>551</v>
      </c>
      <c r="I974" t="s">
        <v>551</v>
      </c>
      <c r="J974" t="s">
        <v>551</v>
      </c>
      <c r="K974" t="s">
        <v>551</v>
      </c>
      <c r="L974" t="s">
        <v>551</v>
      </c>
      <c r="M974" t="s">
        <v>551</v>
      </c>
      <c r="N974" t="s">
        <v>551</v>
      </c>
      <c r="O974" t="s">
        <v>551</v>
      </c>
      <c r="P974" t="s">
        <v>551</v>
      </c>
      <c r="Q974" t="s">
        <v>551</v>
      </c>
      <c r="R974" t="s">
        <v>551</v>
      </c>
      <c r="S974" t="s">
        <v>551</v>
      </c>
      <c r="T974" t="s">
        <v>551</v>
      </c>
      <c r="U974" t="s">
        <v>551</v>
      </c>
      <c r="V974" t="s">
        <v>551</v>
      </c>
      <c r="W974" t="s">
        <v>551</v>
      </c>
      <c r="X974" t="s">
        <v>551</v>
      </c>
      <c r="Y974" t="s">
        <v>551</v>
      </c>
      <c r="Z974" t="s">
        <v>551</v>
      </c>
      <c r="AA974" t="s">
        <v>551</v>
      </c>
      <c r="AB974" t="s">
        <v>551</v>
      </c>
      <c r="AC974" t="s">
        <v>586</v>
      </c>
      <c r="AD974" t="s">
        <v>585</v>
      </c>
      <c r="AE974">
        <v>25</v>
      </c>
      <c r="AF974">
        <v>23</v>
      </c>
      <c r="AH974" t="s">
        <v>493</v>
      </c>
      <c r="AJ974" t="s">
        <v>85</v>
      </c>
      <c r="AK974" t="s">
        <v>191</v>
      </c>
      <c r="AM974">
        <v>318</v>
      </c>
      <c r="AN974">
        <v>2806</v>
      </c>
    </row>
    <row r="975" spans="1:40" x14ac:dyDescent="0.25">
      <c r="A975" t="s">
        <v>551</v>
      </c>
      <c r="B975" t="s">
        <v>551</v>
      </c>
      <c r="C975" t="s">
        <v>551</v>
      </c>
      <c r="D975" t="s">
        <v>551</v>
      </c>
      <c r="E975" t="s">
        <v>551</v>
      </c>
      <c r="F975" t="s">
        <v>551</v>
      </c>
      <c r="G975" t="s">
        <v>551</v>
      </c>
      <c r="H975" t="s">
        <v>551</v>
      </c>
      <c r="I975" t="s">
        <v>551</v>
      </c>
      <c r="J975" t="s">
        <v>551</v>
      </c>
      <c r="K975" t="s">
        <v>551</v>
      </c>
      <c r="L975" t="s">
        <v>551</v>
      </c>
      <c r="M975" t="s">
        <v>551</v>
      </c>
      <c r="N975" t="s">
        <v>551</v>
      </c>
      <c r="O975" t="s">
        <v>551</v>
      </c>
      <c r="P975" t="s">
        <v>551</v>
      </c>
      <c r="Q975" t="s">
        <v>551</v>
      </c>
      <c r="R975" t="s">
        <v>551</v>
      </c>
      <c r="S975" t="s">
        <v>551</v>
      </c>
      <c r="T975" t="s">
        <v>551</v>
      </c>
      <c r="U975" t="s">
        <v>551</v>
      </c>
      <c r="V975" t="s">
        <v>551</v>
      </c>
      <c r="W975" t="s">
        <v>551</v>
      </c>
      <c r="X975" t="s">
        <v>551</v>
      </c>
      <c r="Y975" t="s">
        <v>551</v>
      </c>
      <c r="Z975" t="s">
        <v>551</v>
      </c>
      <c r="AA975" t="s">
        <v>551</v>
      </c>
      <c r="AB975" t="s">
        <v>551</v>
      </c>
      <c r="AC975" t="s">
        <v>586</v>
      </c>
      <c r="AD975" t="s">
        <v>585</v>
      </c>
      <c r="AE975">
        <v>25</v>
      </c>
      <c r="AF975">
        <v>24</v>
      </c>
      <c r="AH975" t="s">
        <v>493</v>
      </c>
      <c r="AJ975" t="s">
        <v>85</v>
      </c>
      <c r="AK975" t="s">
        <v>191</v>
      </c>
      <c r="AM975">
        <v>699</v>
      </c>
      <c r="AN975">
        <v>2766</v>
      </c>
    </row>
    <row r="976" spans="1:40" x14ac:dyDescent="0.25">
      <c r="A976" t="s">
        <v>551</v>
      </c>
      <c r="B976" t="s">
        <v>551</v>
      </c>
      <c r="C976" t="s">
        <v>551</v>
      </c>
      <c r="D976" t="s">
        <v>551</v>
      </c>
      <c r="E976" t="s">
        <v>551</v>
      </c>
      <c r="F976" t="s">
        <v>551</v>
      </c>
      <c r="G976" t="s">
        <v>551</v>
      </c>
      <c r="H976" t="s">
        <v>551</v>
      </c>
      <c r="I976" t="s">
        <v>551</v>
      </c>
      <c r="J976" t="s">
        <v>551</v>
      </c>
      <c r="K976" t="s">
        <v>551</v>
      </c>
      <c r="L976" t="s">
        <v>551</v>
      </c>
      <c r="M976" t="s">
        <v>551</v>
      </c>
      <c r="N976" t="s">
        <v>551</v>
      </c>
      <c r="O976" t="s">
        <v>551</v>
      </c>
      <c r="P976" t="s">
        <v>551</v>
      </c>
      <c r="Q976" t="s">
        <v>551</v>
      </c>
      <c r="R976" t="s">
        <v>551</v>
      </c>
      <c r="S976" t="s">
        <v>551</v>
      </c>
      <c r="T976" t="s">
        <v>551</v>
      </c>
      <c r="U976" t="s">
        <v>551</v>
      </c>
      <c r="V976" t="s">
        <v>551</v>
      </c>
      <c r="W976" t="s">
        <v>551</v>
      </c>
      <c r="X976" t="s">
        <v>551</v>
      </c>
      <c r="Y976" t="s">
        <v>551</v>
      </c>
      <c r="Z976" t="s">
        <v>551</v>
      </c>
      <c r="AA976" t="s">
        <v>551</v>
      </c>
      <c r="AB976" t="s">
        <v>551</v>
      </c>
      <c r="AC976" t="s">
        <v>586</v>
      </c>
      <c r="AD976" t="s">
        <v>585</v>
      </c>
      <c r="AE976">
        <v>25</v>
      </c>
      <c r="AF976">
        <v>25</v>
      </c>
      <c r="AH976" t="s">
        <v>494</v>
      </c>
      <c r="AJ976" t="s">
        <v>86</v>
      </c>
      <c r="AK976" t="s">
        <v>201</v>
      </c>
      <c r="AM976">
        <v>1262</v>
      </c>
      <c r="AN976">
        <v>1833</v>
      </c>
    </row>
    <row r="977" spans="1:40" x14ac:dyDescent="0.25">
      <c r="A977" t="s">
        <v>551</v>
      </c>
      <c r="B977" t="s">
        <v>551</v>
      </c>
      <c r="C977" t="s">
        <v>551</v>
      </c>
      <c r="D977" t="s">
        <v>551</v>
      </c>
      <c r="E977" t="s">
        <v>551</v>
      </c>
      <c r="F977" t="s">
        <v>551</v>
      </c>
      <c r="G977" t="s">
        <v>551</v>
      </c>
      <c r="H977" t="s">
        <v>551</v>
      </c>
      <c r="I977" t="s">
        <v>551</v>
      </c>
      <c r="J977" t="s">
        <v>551</v>
      </c>
      <c r="K977" t="s">
        <v>551</v>
      </c>
      <c r="L977" t="s">
        <v>551</v>
      </c>
      <c r="M977" t="s">
        <v>551</v>
      </c>
      <c r="N977" t="s">
        <v>551</v>
      </c>
      <c r="O977" t="s">
        <v>551</v>
      </c>
      <c r="P977" t="s">
        <v>551</v>
      </c>
      <c r="Q977" t="s">
        <v>551</v>
      </c>
      <c r="R977" t="s">
        <v>551</v>
      </c>
      <c r="S977" t="s">
        <v>551</v>
      </c>
      <c r="T977" t="s">
        <v>551</v>
      </c>
      <c r="U977" t="s">
        <v>551</v>
      </c>
      <c r="V977" t="s">
        <v>551</v>
      </c>
      <c r="W977" t="s">
        <v>551</v>
      </c>
      <c r="X977" t="s">
        <v>551</v>
      </c>
      <c r="Y977" t="s">
        <v>551</v>
      </c>
      <c r="Z977" t="s">
        <v>551</v>
      </c>
      <c r="AA977" t="s">
        <v>551</v>
      </c>
      <c r="AB977" t="s">
        <v>551</v>
      </c>
      <c r="AC977" t="s">
        <v>589</v>
      </c>
      <c r="AD977" t="s">
        <v>588</v>
      </c>
      <c r="AE977">
        <v>25</v>
      </c>
      <c r="AF977">
        <v>1</v>
      </c>
      <c r="AG977">
        <v>3</v>
      </c>
      <c r="AH977" t="s">
        <v>492</v>
      </c>
      <c r="AJ977" t="s">
        <v>84</v>
      </c>
      <c r="AK977" t="s">
        <v>194</v>
      </c>
      <c r="AM977">
        <v>1632</v>
      </c>
      <c r="AN977">
        <v>692</v>
      </c>
    </row>
    <row r="978" spans="1:40" x14ac:dyDescent="0.25">
      <c r="A978" t="s">
        <v>551</v>
      </c>
      <c r="B978" t="s">
        <v>551</v>
      </c>
      <c r="C978" t="s">
        <v>551</v>
      </c>
      <c r="D978" t="s">
        <v>551</v>
      </c>
      <c r="E978" t="s">
        <v>551</v>
      </c>
      <c r="F978" t="s">
        <v>551</v>
      </c>
      <c r="G978" t="s">
        <v>551</v>
      </c>
      <c r="H978" t="s">
        <v>551</v>
      </c>
      <c r="I978" t="s">
        <v>551</v>
      </c>
      <c r="J978" t="s">
        <v>551</v>
      </c>
      <c r="K978" t="s">
        <v>551</v>
      </c>
      <c r="L978" t="s">
        <v>551</v>
      </c>
      <c r="M978" t="s">
        <v>551</v>
      </c>
      <c r="N978" t="s">
        <v>551</v>
      </c>
      <c r="O978" t="s">
        <v>551</v>
      </c>
      <c r="P978" t="s">
        <v>551</v>
      </c>
      <c r="Q978" t="s">
        <v>551</v>
      </c>
      <c r="R978" t="s">
        <v>551</v>
      </c>
      <c r="S978" t="s">
        <v>551</v>
      </c>
      <c r="T978" t="s">
        <v>551</v>
      </c>
      <c r="U978" t="s">
        <v>551</v>
      </c>
      <c r="V978" t="s">
        <v>551</v>
      </c>
      <c r="W978" t="s">
        <v>551</v>
      </c>
      <c r="X978" t="s">
        <v>551</v>
      </c>
      <c r="Y978" t="s">
        <v>551</v>
      </c>
      <c r="Z978" t="s">
        <v>551</v>
      </c>
      <c r="AA978" t="s">
        <v>551</v>
      </c>
      <c r="AB978" t="s">
        <v>551</v>
      </c>
      <c r="AC978" t="s">
        <v>589</v>
      </c>
      <c r="AD978" t="s">
        <v>588</v>
      </c>
      <c r="AE978">
        <v>25</v>
      </c>
      <c r="AF978">
        <v>2</v>
      </c>
      <c r="AG978">
        <v>3</v>
      </c>
      <c r="AH978" t="s">
        <v>492</v>
      </c>
      <c r="AJ978" t="s">
        <v>84</v>
      </c>
      <c r="AK978" t="s">
        <v>194</v>
      </c>
      <c r="AM978">
        <v>1522</v>
      </c>
      <c r="AN978">
        <v>1508</v>
      </c>
    </row>
    <row r="979" spans="1:40" x14ac:dyDescent="0.25">
      <c r="A979" t="s">
        <v>551</v>
      </c>
      <c r="B979" t="s">
        <v>551</v>
      </c>
      <c r="C979" t="s">
        <v>551</v>
      </c>
      <c r="D979" t="s">
        <v>551</v>
      </c>
      <c r="E979" t="s">
        <v>551</v>
      </c>
      <c r="F979" t="s">
        <v>551</v>
      </c>
      <c r="G979" t="s">
        <v>551</v>
      </c>
      <c r="H979" t="s">
        <v>551</v>
      </c>
      <c r="I979" t="s">
        <v>551</v>
      </c>
      <c r="J979" t="s">
        <v>551</v>
      </c>
      <c r="K979" t="s">
        <v>551</v>
      </c>
      <c r="L979" t="s">
        <v>551</v>
      </c>
      <c r="M979" t="s">
        <v>551</v>
      </c>
      <c r="N979" t="s">
        <v>551</v>
      </c>
      <c r="O979" t="s">
        <v>551</v>
      </c>
      <c r="P979" t="s">
        <v>551</v>
      </c>
      <c r="Q979" t="s">
        <v>551</v>
      </c>
      <c r="R979" t="s">
        <v>551</v>
      </c>
      <c r="S979" t="s">
        <v>551</v>
      </c>
      <c r="T979" t="s">
        <v>551</v>
      </c>
      <c r="U979" t="s">
        <v>551</v>
      </c>
      <c r="V979" t="s">
        <v>551</v>
      </c>
      <c r="W979" t="s">
        <v>551</v>
      </c>
      <c r="X979" t="s">
        <v>551</v>
      </c>
      <c r="Y979" t="s">
        <v>551</v>
      </c>
      <c r="Z979" t="s">
        <v>551</v>
      </c>
      <c r="AA979" t="s">
        <v>551</v>
      </c>
      <c r="AB979" t="s">
        <v>551</v>
      </c>
      <c r="AC979" t="s">
        <v>589</v>
      </c>
      <c r="AD979" t="s">
        <v>588</v>
      </c>
      <c r="AE979">
        <v>25</v>
      </c>
      <c r="AF979">
        <v>3</v>
      </c>
      <c r="AG979">
        <v>3</v>
      </c>
      <c r="AH979" t="s">
        <v>491</v>
      </c>
      <c r="AJ979" t="s">
        <v>82</v>
      </c>
      <c r="AK979" t="s">
        <v>194</v>
      </c>
      <c r="AM979">
        <v>1190</v>
      </c>
      <c r="AN979">
        <v>1022</v>
      </c>
    </row>
    <row r="980" spans="1:40" x14ac:dyDescent="0.25">
      <c r="A980" t="s">
        <v>551</v>
      </c>
      <c r="B980" t="s">
        <v>551</v>
      </c>
      <c r="C980" t="s">
        <v>551</v>
      </c>
      <c r="D980" t="s">
        <v>551</v>
      </c>
      <c r="E980" t="s">
        <v>551</v>
      </c>
      <c r="F980" t="s">
        <v>551</v>
      </c>
      <c r="G980" t="s">
        <v>551</v>
      </c>
      <c r="H980" t="s">
        <v>551</v>
      </c>
      <c r="I980" t="s">
        <v>551</v>
      </c>
      <c r="J980" t="s">
        <v>551</v>
      </c>
      <c r="K980" t="s">
        <v>551</v>
      </c>
      <c r="L980" t="s">
        <v>551</v>
      </c>
      <c r="M980" t="s">
        <v>551</v>
      </c>
      <c r="N980" t="s">
        <v>551</v>
      </c>
      <c r="O980" t="s">
        <v>551</v>
      </c>
      <c r="P980" t="s">
        <v>551</v>
      </c>
      <c r="Q980" t="s">
        <v>551</v>
      </c>
      <c r="R980" t="s">
        <v>551</v>
      </c>
      <c r="S980" t="s">
        <v>551</v>
      </c>
      <c r="T980" t="s">
        <v>551</v>
      </c>
      <c r="U980" t="s">
        <v>551</v>
      </c>
      <c r="V980" t="s">
        <v>551</v>
      </c>
      <c r="W980" t="s">
        <v>551</v>
      </c>
      <c r="X980" t="s">
        <v>551</v>
      </c>
      <c r="Y980" t="s">
        <v>551</v>
      </c>
      <c r="Z980" t="s">
        <v>551</v>
      </c>
      <c r="AA980" t="s">
        <v>551</v>
      </c>
      <c r="AB980" t="s">
        <v>551</v>
      </c>
      <c r="AC980" t="s">
        <v>589</v>
      </c>
      <c r="AD980" t="s">
        <v>588</v>
      </c>
      <c r="AE980">
        <v>25</v>
      </c>
      <c r="AF980">
        <v>4</v>
      </c>
      <c r="AH980" t="s">
        <v>494</v>
      </c>
      <c r="AJ980" t="s">
        <v>86</v>
      </c>
      <c r="AK980" t="s">
        <v>201</v>
      </c>
      <c r="AM980">
        <v>3897</v>
      </c>
      <c r="AN980">
        <v>2727</v>
      </c>
    </row>
    <row r="981" spans="1:40" x14ac:dyDescent="0.25">
      <c r="A981" t="s">
        <v>551</v>
      </c>
      <c r="B981" t="s">
        <v>551</v>
      </c>
      <c r="C981" t="s">
        <v>551</v>
      </c>
      <c r="D981" t="s">
        <v>551</v>
      </c>
      <c r="E981" t="s">
        <v>551</v>
      </c>
      <c r="F981" t="s">
        <v>551</v>
      </c>
      <c r="G981" t="s">
        <v>551</v>
      </c>
      <c r="H981" t="s">
        <v>551</v>
      </c>
      <c r="I981" t="s">
        <v>551</v>
      </c>
      <c r="J981" t="s">
        <v>551</v>
      </c>
      <c r="K981" t="s">
        <v>551</v>
      </c>
      <c r="L981" t="s">
        <v>551</v>
      </c>
      <c r="M981" t="s">
        <v>551</v>
      </c>
      <c r="N981" t="s">
        <v>551</v>
      </c>
      <c r="O981" t="s">
        <v>551</v>
      </c>
      <c r="P981" t="s">
        <v>551</v>
      </c>
      <c r="Q981" t="s">
        <v>551</v>
      </c>
      <c r="R981" t="s">
        <v>551</v>
      </c>
      <c r="S981" t="s">
        <v>551</v>
      </c>
      <c r="T981" t="s">
        <v>551</v>
      </c>
      <c r="U981" t="s">
        <v>551</v>
      </c>
      <c r="V981" t="s">
        <v>551</v>
      </c>
      <c r="W981" t="s">
        <v>551</v>
      </c>
      <c r="X981" t="s">
        <v>551</v>
      </c>
      <c r="Y981" t="s">
        <v>551</v>
      </c>
      <c r="Z981" t="s">
        <v>551</v>
      </c>
      <c r="AA981" t="s">
        <v>551</v>
      </c>
      <c r="AB981" t="s">
        <v>551</v>
      </c>
      <c r="AC981" t="s">
        <v>589</v>
      </c>
      <c r="AD981" t="s">
        <v>588</v>
      </c>
      <c r="AE981">
        <v>25</v>
      </c>
      <c r="AF981">
        <v>5</v>
      </c>
      <c r="AG981">
        <v>3</v>
      </c>
      <c r="AH981" t="s">
        <v>587</v>
      </c>
      <c r="AJ981" t="s">
        <v>145</v>
      </c>
      <c r="AK981" t="s">
        <v>194</v>
      </c>
      <c r="AM981">
        <v>1897</v>
      </c>
      <c r="AN981">
        <v>2170</v>
      </c>
    </row>
    <row r="982" spans="1:40" x14ac:dyDescent="0.25">
      <c r="A982" t="s">
        <v>551</v>
      </c>
      <c r="B982" t="s">
        <v>551</v>
      </c>
      <c r="C982" t="s">
        <v>551</v>
      </c>
      <c r="D982" t="s">
        <v>551</v>
      </c>
      <c r="E982" t="s">
        <v>551</v>
      </c>
      <c r="F982" t="s">
        <v>551</v>
      </c>
      <c r="G982" t="s">
        <v>551</v>
      </c>
      <c r="H982" t="s">
        <v>551</v>
      </c>
      <c r="I982" t="s">
        <v>551</v>
      </c>
      <c r="J982" t="s">
        <v>551</v>
      </c>
      <c r="K982" t="s">
        <v>551</v>
      </c>
      <c r="L982" t="s">
        <v>551</v>
      </c>
      <c r="M982" t="s">
        <v>551</v>
      </c>
      <c r="N982" t="s">
        <v>551</v>
      </c>
      <c r="O982" t="s">
        <v>551</v>
      </c>
      <c r="P982" t="s">
        <v>551</v>
      </c>
      <c r="Q982" t="s">
        <v>551</v>
      </c>
      <c r="R982" t="s">
        <v>551</v>
      </c>
      <c r="S982" t="s">
        <v>551</v>
      </c>
      <c r="T982" t="s">
        <v>551</v>
      </c>
      <c r="U982" t="s">
        <v>551</v>
      </c>
      <c r="V982" t="s">
        <v>551</v>
      </c>
      <c r="W982" t="s">
        <v>551</v>
      </c>
      <c r="X982" t="s">
        <v>551</v>
      </c>
      <c r="Y982" t="s">
        <v>551</v>
      </c>
      <c r="Z982" t="s">
        <v>551</v>
      </c>
      <c r="AA982" t="s">
        <v>551</v>
      </c>
      <c r="AB982" t="s">
        <v>551</v>
      </c>
      <c r="AC982" t="s">
        <v>589</v>
      </c>
      <c r="AD982" t="s">
        <v>588</v>
      </c>
      <c r="AE982">
        <v>25</v>
      </c>
      <c r="AF982">
        <v>6</v>
      </c>
      <c r="AG982">
        <v>3</v>
      </c>
      <c r="AH982" t="s">
        <v>491</v>
      </c>
      <c r="AJ982" t="s">
        <v>82</v>
      </c>
      <c r="AK982" t="s">
        <v>194</v>
      </c>
      <c r="AM982">
        <v>610</v>
      </c>
      <c r="AN982">
        <v>2997</v>
      </c>
    </row>
    <row r="983" spans="1:40" x14ac:dyDescent="0.25">
      <c r="A983" t="s">
        <v>551</v>
      </c>
      <c r="B983" t="s">
        <v>551</v>
      </c>
      <c r="C983" t="s">
        <v>551</v>
      </c>
      <c r="D983" t="s">
        <v>551</v>
      </c>
      <c r="E983" t="s">
        <v>551</v>
      </c>
      <c r="F983" t="s">
        <v>551</v>
      </c>
      <c r="G983" t="s">
        <v>551</v>
      </c>
      <c r="H983" t="s">
        <v>551</v>
      </c>
      <c r="I983" t="s">
        <v>551</v>
      </c>
      <c r="J983" t="s">
        <v>551</v>
      </c>
      <c r="K983" t="s">
        <v>551</v>
      </c>
      <c r="L983" t="s">
        <v>551</v>
      </c>
      <c r="M983" t="s">
        <v>551</v>
      </c>
      <c r="N983" t="s">
        <v>551</v>
      </c>
      <c r="O983" t="s">
        <v>551</v>
      </c>
      <c r="P983" t="s">
        <v>551</v>
      </c>
      <c r="Q983" t="s">
        <v>551</v>
      </c>
      <c r="R983" t="s">
        <v>551</v>
      </c>
      <c r="S983" t="s">
        <v>551</v>
      </c>
      <c r="T983" t="s">
        <v>551</v>
      </c>
      <c r="U983" t="s">
        <v>551</v>
      </c>
      <c r="V983" t="s">
        <v>551</v>
      </c>
      <c r="W983" t="s">
        <v>551</v>
      </c>
      <c r="X983" t="s">
        <v>551</v>
      </c>
      <c r="Y983" t="s">
        <v>551</v>
      </c>
      <c r="Z983" t="s">
        <v>551</v>
      </c>
      <c r="AA983" t="s">
        <v>551</v>
      </c>
      <c r="AB983" t="s">
        <v>551</v>
      </c>
      <c r="AC983" t="s">
        <v>589</v>
      </c>
      <c r="AD983" t="s">
        <v>588</v>
      </c>
      <c r="AE983">
        <v>25</v>
      </c>
      <c r="AF983">
        <v>7</v>
      </c>
      <c r="AG983">
        <v>3</v>
      </c>
      <c r="AH983" t="s">
        <v>491</v>
      </c>
      <c r="AJ983" t="s">
        <v>82</v>
      </c>
      <c r="AK983" t="s">
        <v>194</v>
      </c>
      <c r="AM983">
        <v>883</v>
      </c>
      <c r="AN983">
        <v>2917</v>
      </c>
    </row>
    <row r="984" spans="1:40" x14ac:dyDescent="0.25">
      <c r="A984" t="s">
        <v>551</v>
      </c>
      <c r="B984" t="s">
        <v>551</v>
      </c>
      <c r="C984" t="s">
        <v>551</v>
      </c>
      <c r="D984" t="s">
        <v>551</v>
      </c>
      <c r="E984" t="s">
        <v>551</v>
      </c>
      <c r="F984" t="s">
        <v>551</v>
      </c>
      <c r="G984" t="s">
        <v>551</v>
      </c>
      <c r="H984" t="s">
        <v>551</v>
      </c>
      <c r="I984" t="s">
        <v>551</v>
      </c>
      <c r="J984" t="s">
        <v>551</v>
      </c>
      <c r="K984" t="s">
        <v>551</v>
      </c>
      <c r="L984" t="s">
        <v>551</v>
      </c>
      <c r="M984" t="s">
        <v>551</v>
      </c>
      <c r="N984" t="s">
        <v>551</v>
      </c>
      <c r="O984" t="s">
        <v>551</v>
      </c>
      <c r="P984" t="s">
        <v>551</v>
      </c>
      <c r="Q984" t="s">
        <v>551</v>
      </c>
      <c r="R984" t="s">
        <v>551</v>
      </c>
      <c r="S984" t="s">
        <v>551</v>
      </c>
      <c r="T984" t="s">
        <v>551</v>
      </c>
      <c r="U984" t="s">
        <v>551</v>
      </c>
      <c r="V984" t="s">
        <v>551</v>
      </c>
      <c r="W984" t="s">
        <v>551</v>
      </c>
      <c r="X984" t="s">
        <v>551</v>
      </c>
      <c r="Y984" t="s">
        <v>551</v>
      </c>
      <c r="Z984" t="s">
        <v>551</v>
      </c>
      <c r="AA984" t="s">
        <v>551</v>
      </c>
      <c r="AB984" t="s">
        <v>551</v>
      </c>
      <c r="AC984" t="s">
        <v>589</v>
      </c>
      <c r="AD984" t="s">
        <v>588</v>
      </c>
      <c r="AE984">
        <v>25</v>
      </c>
      <c r="AF984">
        <v>8</v>
      </c>
      <c r="AG984">
        <v>3</v>
      </c>
      <c r="AH984" t="s">
        <v>491</v>
      </c>
      <c r="AJ984" t="s">
        <v>82</v>
      </c>
      <c r="AK984" t="s">
        <v>194</v>
      </c>
      <c r="AM984">
        <v>3300</v>
      </c>
      <c r="AN984">
        <v>337</v>
      </c>
    </row>
    <row r="985" spans="1:40" x14ac:dyDescent="0.25">
      <c r="A985" t="s">
        <v>551</v>
      </c>
      <c r="B985" t="s">
        <v>551</v>
      </c>
      <c r="C985" t="s">
        <v>551</v>
      </c>
      <c r="D985" t="s">
        <v>551</v>
      </c>
      <c r="E985" t="s">
        <v>551</v>
      </c>
      <c r="F985" t="s">
        <v>551</v>
      </c>
      <c r="G985" t="s">
        <v>551</v>
      </c>
      <c r="H985" t="s">
        <v>551</v>
      </c>
      <c r="I985" t="s">
        <v>551</v>
      </c>
      <c r="J985" t="s">
        <v>551</v>
      </c>
      <c r="K985" t="s">
        <v>551</v>
      </c>
      <c r="L985" t="s">
        <v>551</v>
      </c>
      <c r="M985" t="s">
        <v>551</v>
      </c>
      <c r="N985" t="s">
        <v>551</v>
      </c>
      <c r="O985" t="s">
        <v>551</v>
      </c>
      <c r="P985" t="s">
        <v>551</v>
      </c>
      <c r="Q985" t="s">
        <v>551</v>
      </c>
      <c r="R985" t="s">
        <v>551</v>
      </c>
      <c r="S985" t="s">
        <v>551</v>
      </c>
      <c r="T985" t="s">
        <v>551</v>
      </c>
      <c r="U985" t="s">
        <v>551</v>
      </c>
      <c r="V985" t="s">
        <v>551</v>
      </c>
      <c r="W985" t="s">
        <v>551</v>
      </c>
      <c r="X985" t="s">
        <v>551</v>
      </c>
      <c r="Y985" t="s">
        <v>551</v>
      </c>
      <c r="Z985" t="s">
        <v>551</v>
      </c>
      <c r="AA985" t="s">
        <v>551</v>
      </c>
      <c r="AB985" t="s">
        <v>551</v>
      </c>
      <c r="AC985" t="s">
        <v>589</v>
      </c>
      <c r="AD985" t="s">
        <v>588</v>
      </c>
      <c r="AE985">
        <v>25</v>
      </c>
      <c r="AF985">
        <v>9</v>
      </c>
      <c r="AG985">
        <v>3</v>
      </c>
      <c r="AH985" t="s">
        <v>491</v>
      </c>
      <c r="AJ985" t="s">
        <v>82</v>
      </c>
      <c r="AK985" t="s">
        <v>194</v>
      </c>
      <c r="AM985">
        <v>3024</v>
      </c>
      <c r="AN985">
        <v>765</v>
      </c>
    </row>
    <row r="986" spans="1:40" x14ac:dyDescent="0.25">
      <c r="A986" t="s">
        <v>551</v>
      </c>
      <c r="B986" t="s">
        <v>551</v>
      </c>
      <c r="C986" t="s">
        <v>551</v>
      </c>
      <c r="D986" t="s">
        <v>551</v>
      </c>
      <c r="E986" t="s">
        <v>551</v>
      </c>
      <c r="F986" t="s">
        <v>551</v>
      </c>
      <c r="G986" t="s">
        <v>551</v>
      </c>
      <c r="H986" t="s">
        <v>551</v>
      </c>
      <c r="I986" t="s">
        <v>551</v>
      </c>
      <c r="J986" t="s">
        <v>551</v>
      </c>
      <c r="K986" t="s">
        <v>551</v>
      </c>
      <c r="L986" t="s">
        <v>551</v>
      </c>
      <c r="M986" t="s">
        <v>551</v>
      </c>
      <c r="N986" t="s">
        <v>551</v>
      </c>
      <c r="O986" t="s">
        <v>551</v>
      </c>
      <c r="P986" t="s">
        <v>551</v>
      </c>
      <c r="Q986" t="s">
        <v>551</v>
      </c>
      <c r="R986" t="s">
        <v>551</v>
      </c>
      <c r="S986" t="s">
        <v>551</v>
      </c>
      <c r="T986" t="s">
        <v>551</v>
      </c>
      <c r="U986" t="s">
        <v>551</v>
      </c>
      <c r="V986" t="s">
        <v>551</v>
      </c>
      <c r="W986" t="s">
        <v>551</v>
      </c>
      <c r="X986" t="s">
        <v>551</v>
      </c>
      <c r="Y986" t="s">
        <v>551</v>
      </c>
      <c r="Z986" t="s">
        <v>551</v>
      </c>
      <c r="AA986" t="s">
        <v>551</v>
      </c>
      <c r="AB986" t="s">
        <v>551</v>
      </c>
      <c r="AC986" t="s">
        <v>589</v>
      </c>
      <c r="AD986" t="s">
        <v>588</v>
      </c>
      <c r="AE986">
        <v>25</v>
      </c>
      <c r="AF986">
        <v>10</v>
      </c>
      <c r="AH986" t="s">
        <v>494</v>
      </c>
      <c r="AJ986" t="s">
        <v>86</v>
      </c>
      <c r="AK986" t="s">
        <v>201</v>
      </c>
      <c r="AM986">
        <v>3989</v>
      </c>
      <c r="AN986">
        <v>2644</v>
      </c>
    </row>
    <row r="987" spans="1:40" x14ac:dyDescent="0.25">
      <c r="A987" t="s">
        <v>551</v>
      </c>
      <c r="B987" t="s">
        <v>551</v>
      </c>
      <c r="C987" t="s">
        <v>551</v>
      </c>
      <c r="D987" t="s">
        <v>551</v>
      </c>
      <c r="E987" t="s">
        <v>551</v>
      </c>
      <c r="F987" t="s">
        <v>551</v>
      </c>
      <c r="G987" t="s">
        <v>551</v>
      </c>
      <c r="H987" t="s">
        <v>551</v>
      </c>
      <c r="I987" t="s">
        <v>551</v>
      </c>
      <c r="J987" t="s">
        <v>551</v>
      </c>
      <c r="K987" t="s">
        <v>551</v>
      </c>
      <c r="L987" t="s">
        <v>551</v>
      </c>
      <c r="M987" t="s">
        <v>551</v>
      </c>
      <c r="N987" t="s">
        <v>551</v>
      </c>
      <c r="O987" t="s">
        <v>551</v>
      </c>
      <c r="P987" t="s">
        <v>551</v>
      </c>
      <c r="Q987" t="s">
        <v>551</v>
      </c>
      <c r="R987" t="s">
        <v>551</v>
      </c>
      <c r="S987" t="s">
        <v>551</v>
      </c>
      <c r="T987" t="s">
        <v>551</v>
      </c>
      <c r="U987" t="s">
        <v>551</v>
      </c>
      <c r="V987" t="s">
        <v>551</v>
      </c>
      <c r="W987" t="s">
        <v>551</v>
      </c>
      <c r="X987" t="s">
        <v>551</v>
      </c>
      <c r="Y987" t="s">
        <v>551</v>
      </c>
      <c r="Z987" t="s">
        <v>551</v>
      </c>
      <c r="AA987" t="s">
        <v>551</v>
      </c>
      <c r="AB987" t="s">
        <v>551</v>
      </c>
      <c r="AC987" t="s">
        <v>589</v>
      </c>
      <c r="AD987" t="s">
        <v>588</v>
      </c>
      <c r="AE987">
        <v>25</v>
      </c>
      <c r="AF987">
        <v>11</v>
      </c>
      <c r="AG987">
        <v>3</v>
      </c>
      <c r="AH987" t="s">
        <v>491</v>
      </c>
      <c r="AJ987" t="s">
        <v>82</v>
      </c>
      <c r="AK987" t="s">
        <v>194</v>
      </c>
      <c r="AM987">
        <v>1783</v>
      </c>
      <c r="AN987">
        <v>2151</v>
      </c>
    </row>
    <row r="988" spans="1:40" x14ac:dyDescent="0.25">
      <c r="A988" t="s">
        <v>551</v>
      </c>
      <c r="B988" t="s">
        <v>551</v>
      </c>
      <c r="C988" t="s">
        <v>551</v>
      </c>
      <c r="D988" t="s">
        <v>551</v>
      </c>
      <c r="E988" t="s">
        <v>551</v>
      </c>
      <c r="F988" t="s">
        <v>551</v>
      </c>
      <c r="G988" t="s">
        <v>551</v>
      </c>
      <c r="H988" t="s">
        <v>551</v>
      </c>
      <c r="I988" t="s">
        <v>551</v>
      </c>
      <c r="J988" t="s">
        <v>551</v>
      </c>
      <c r="K988" t="s">
        <v>551</v>
      </c>
      <c r="L988" t="s">
        <v>551</v>
      </c>
      <c r="M988" t="s">
        <v>551</v>
      </c>
      <c r="N988" t="s">
        <v>551</v>
      </c>
      <c r="O988" t="s">
        <v>551</v>
      </c>
      <c r="P988" t="s">
        <v>551</v>
      </c>
      <c r="Q988" t="s">
        <v>551</v>
      </c>
      <c r="R988" t="s">
        <v>551</v>
      </c>
      <c r="S988" t="s">
        <v>551</v>
      </c>
      <c r="T988" t="s">
        <v>551</v>
      </c>
      <c r="U988" t="s">
        <v>551</v>
      </c>
      <c r="V988" t="s">
        <v>551</v>
      </c>
      <c r="W988" t="s">
        <v>551</v>
      </c>
      <c r="X988" t="s">
        <v>551</v>
      </c>
      <c r="Y988" t="s">
        <v>551</v>
      </c>
      <c r="Z988" t="s">
        <v>551</v>
      </c>
      <c r="AA988" t="s">
        <v>551</v>
      </c>
      <c r="AB988" t="s">
        <v>551</v>
      </c>
      <c r="AC988" t="s">
        <v>589</v>
      </c>
      <c r="AD988" t="s">
        <v>588</v>
      </c>
      <c r="AE988">
        <v>25</v>
      </c>
      <c r="AF988">
        <v>12</v>
      </c>
      <c r="AG988">
        <v>3</v>
      </c>
      <c r="AH988" t="s">
        <v>491</v>
      </c>
      <c r="AJ988" t="s">
        <v>82</v>
      </c>
      <c r="AK988" t="s">
        <v>194</v>
      </c>
      <c r="AM988">
        <v>1898</v>
      </c>
      <c r="AN988">
        <v>341</v>
      </c>
    </row>
    <row r="989" spans="1:40" x14ac:dyDescent="0.25">
      <c r="A989" t="s">
        <v>551</v>
      </c>
      <c r="B989" t="s">
        <v>551</v>
      </c>
      <c r="C989" t="s">
        <v>551</v>
      </c>
      <c r="D989" t="s">
        <v>551</v>
      </c>
      <c r="E989" t="s">
        <v>551</v>
      </c>
      <c r="F989" t="s">
        <v>551</v>
      </c>
      <c r="G989" t="s">
        <v>551</v>
      </c>
      <c r="H989" t="s">
        <v>551</v>
      </c>
      <c r="I989" t="s">
        <v>551</v>
      </c>
      <c r="J989" t="s">
        <v>551</v>
      </c>
      <c r="K989" t="s">
        <v>551</v>
      </c>
      <c r="L989" t="s">
        <v>551</v>
      </c>
      <c r="M989" t="s">
        <v>551</v>
      </c>
      <c r="N989" t="s">
        <v>551</v>
      </c>
      <c r="O989" t="s">
        <v>551</v>
      </c>
      <c r="P989" t="s">
        <v>551</v>
      </c>
      <c r="Q989" t="s">
        <v>551</v>
      </c>
      <c r="R989" t="s">
        <v>551</v>
      </c>
      <c r="S989" t="s">
        <v>551</v>
      </c>
      <c r="T989" t="s">
        <v>551</v>
      </c>
      <c r="U989" t="s">
        <v>551</v>
      </c>
      <c r="V989" t="s">
        <v>551</v>
      </c>
      <c r="W989" t="s">
        <v>551</v>
      </c>
      <c r="X989" t="s">
        <v>551</v>
      </c>
      <c r="Y989" t="s">
        <v>551</v>
      </c>
      <c r="Z989" t="s">
        <v>551</v>
      </c>
      <c r="AA989" t="s">
        <v>551</v>
      </c>
      <c r="AB989" t="s">
        <v>551</v>
      </c>
      <c r="AC989" t="s">
        <v>589</v>
      </c>
      <c r="AD989" t="s">
        <v>588</v>
      </c>
      <c r="AE989">
        <v>25</v>
      </c>
      <c r="AF989">
        <v>13</v>
      </c>
      <c r="AH989" t="s">
        <v>499</v>
      </c>
      <c r="AJ989" t="s">
        <v>92</v>
      </c>
      <c r="AK989" t="s">
        <v>201</v>
      </c>
      <c r="AM989">
        <v>55</v>
      </c>
      <c r="AN989">
        <v>1098</v>
      </c>
    </row>
    <row r="990" spans="1:40" x14ac:dyDescent="0.25">
      <c r="A990" t="s">
        <v>551</v>
      </c>
      <c r="B990" t="s">
        <v>551</v>
      </c>
      <c r="C990" t="s">
        <v>551</v>
      </c>
      <c r="D990" t="s">
        <v>551</v>
      </c>
      <c r="E990" t="s">
        <v>551</v>
      </c>
      <c r="F990" t="s">
        <v>551</v>
      </c>
      <c r="G990" t="s">
        <v>551</v>
      </c>
      <c r="H990" t="s">
        <v>551</v>
      </c>
      <c r="I990" t="s">
        <v>551</v>
      </c>
      <c r="J990" t="s">
        <v>551</v>
      </c>
      <c r="K990" t="s">
        <v>551</v>
      </c>
      <c r="L990" t="s">
        <v>551</v>
      </c>
      <c r="M990" t="s">
        <v>551</v>
      </c>
      <c r="N990" t="s">
        <v>551</v>
      </c>
      <c r="O990" t="s">
        <v>551</v>
      </c>
      <c r="P990" t="s">
        <v>551</v>
      </c>
      <c r="Q990" t="s">
        <v>551</v>
      </c>
      <c r="R990" t="s">
        <v>551</v>
      </c>
      <c r="S990" t="s">
        <v>551</v>
      </c>
      <c r="T990" t="s">
        <v>551</v>
      </c>
      <c r="U990" t="s">
        <v>551</v>
      </c>
      <c r="V990" t="s">
        <v>551</v>
      </c>
      <c r="W990" t="s">
        <v>551</v>
      </c>
      <c r="X990" t="s">
        <v>551</v>
      </c>
      <c r="Y990" t="s">
        <v>551</v>
      </c>
      <c r="Z990" t="s">
        <v>551</v>
      </c>
      <c r="AA990" t="s">
        <v>551</v>
      </c>
      <c r="AB990" t="s">
        <v>551</v>
      </c>
      <c r="AC990" t="s">
        <v>589</v>
      </c>
      <c r="AD990" t="s">
        <v>588</v>
      </c>
      <c r="AE990">
        <v>25</v>
      </c>
      <c r="AF990">
        <v>14</v>
      </c>
      <c r="AG990">
        <v>3</v>
      </c>
      <c r="AH990" t="s">
        <v>491</v>
      </c>
      <c r="AJ990" t="s">
        <v>82</v>
      </c>
      <c r="AK990" t="s">
        <v>194</v>
      </c>
      <c r="AM990">
        <v>1507</v>
      </c>
      <c r="AN990">
        <v>420</v>
      </c>
    </row>
    <row r="991" spans="1:40" x14ac:dyDescent="0.25">
      <c r="A991" t="s">
        <v>551</v>
      </c>
      <c r="B991" t="s">
        <v>551</v>
      </c>
      <c r="C991" t="s">
        <v>551</v>
      </c>
      <c r="D991" t="s">
        <v>551</v>
      </c>
      <c r="E991" t="s">
        <v>551</v>
      </c>
      <c r="F991" t="s">
        <v>551</v>
      </c>
      <c r="G991" t="s">
        <v>551</v>
      </c>
      <c r="H991" t="s">
        <v>551</v>
      </c>
      <c r="I991" t="s">
        <v>551</v>
      </c>
      <c r="J991" t="s">
        <v>551</v>
      </c>
      <c r="K991" t="s">
        <v>551</v>
      </c>
      <c r="L991" t="s">
        <v>551</v>
      </c>
      <c r="M991" t="s">
        <v>551</v>
      </c>
      <c r="N991" t="s">
        <v>551</v>
      </c>
      <c r="O991" t="s">
        <v>551</v>
      </c>
      <c r="P991" t="s">
        <v>551</v>
      </c>
      <c r="Q991" t="s">
        <v>551</v>
      </c>
      <c r="R991" t="s">
        <v>551</v>
      </c>
      <c r="S991" t="s">
        <v>551</v>
      </c>
      <c r="T991" t="s">
        <v>551</v>
      </c>
      <c r="U991" t="s">
        <v>551</v>
      </c>
      <c r="V991" t="s">
        <v>551</v>
      </c>
      <c r="W991" t="s">
        <v>551</v>
      </c>
      <c r="X991" t="s">
        <v>551</v>
      </c>
      <c r="Y991" t="s">
        <v>551</v>
      </c>
      <c r="Z991" t="s">
        <v>551</v>
      </c>
      <c r="AA991" t="s">
        <v>551</v>
      </c>
      <c r="AB991" t="s">
        <v>551</v>
      </c>
      <c r="AC991" t="s">
        <v>589</v>
      </c>
      <c r="AD991" t="s">
        <v>588</v>
      </c>
      <c r="AE991">
        <v>25</v>
      </c>
      <c r="AF991">
        <v>15</v>
      </c>
      <c r="AH991" t="s">
        <v>547</v>
      </c>
      <c r="AJ991" t="s">
        <v>122</v>
      </c>
      <c r="AK991" t="s">
        <v>202</v>
      </c>
      <c r="AM991">
        <v>3979</v>
      </c>
      <c r="AN991">
        <v>1238</v>
      </c>
    </row>
    <row r="992" spans="1:40" x14ac:dyDescent="0.25">
      <c r="A992" t="s">
        <v>551</v>
      </c>
      <c r="B992" t="s">
        <v>551</v>
      </c>
      <c r="C992" t="s">
        <v>551</v>
      </c>
      <c r="D992" t="s">
        <v>551</v>
      </c>
      <c r="E992" t="s">
        <v>551</v>
      </c>
      <c r="F992" t="s">
        <v>551</v>
      </c>
      <c r="G992" t="s">
        <v>551</v>
      </c>
      <c r="H992" t="s">
        <v>551</v>
      </c>
      <c r="I992" t="s">
        <v>551</v>
      </c>
      <c r="J992" t="s">
        <v>551</v>
      </c>
      <c r="K992" t="s">
        <v>551</v>
      </c>
      <c r="L992" t="s">
        <v>551</v>
      </c>
      <c r="M992" t="s">
        <v>551</v>
      </c>
      <c r="N992" t="s">
        <v>551</v>
      </c>
      <c r="O992" t="s">
        <v>551</v>
      </c>
      <c r="P992" t="s">
        <v>551</v>
      </c>
      <c r="Q992" t="s">
        <v>551</v>
      </c>
      <c r="R992" t="s">
        <v>551</v>
      </c>
      <c r="S992" t="s">
        <v>551</v>
      </c>
      <c r="T992" t="s">
        <v>551</v>
      </c>
      <c r="U992" t="s">
        <v>551</v>
      </c>
      <c r="V992" t="s">
        <v>551</v>
      </c>
      <c r="W992" t="s">
        <v>551</v>
      </c>
      <c r="X992" t="s">
        <v>551</v>
      </c>
      <c r="Y992" t="s">
        <v>551</v>
      </c>
      <c r="Z992" t="s">
        <v>551</v>
      </c>
      <c r="AA992" t="s">
        <v>551</v>
      </c>
      <c r="AB992" t="s">
        <v>551</v>
      </c>
      <c r="AC992" t="s">
        <v>589</v>
      </c>
      <c r="AD992" t="s">
        <v>588</v>
      </c>
      <c r="AE992">
        <v>25</v>
      </c>
      <c r="AF992">
        <v>16</v>
      </c>
      <c r="AH992" t="s">
        <v>498</v>
      </c>
      <c r="AJ992" t="s">
        <v>91</v>
      </c>
      <c r="AK992" t="s">
        <v>203</v>
      </c>
      <c r="AM992">
        <v>2481</v>
      </c>
      <c r="AN992">
        <v>2731</v>
      </c>
    </row>
    <row r="993" spans="1:40" x14ac:dyDescent="0.25">
      <c r="A993" t="s">
        <v>551</v>
      </c>
      <c r="B993" t="s">
        <v>551</v>
      </c>
      <c r="C993" t="s">
        <v>551</v>
      </c>
      <c r="D993" t="s">
        <v>551</v>
      </c>
      <c r="E993" t="s">
        <v>551</v>
      </c>
      <c r="F993" t="s">
        <v>551</v>
      </c>
      <c r="G993" t="s">
        <v>551</v>
      </c>
      <c r="H993" t="s">
        <v>551</v>
      </c>
      <c r="I993" t="s">
        <v>551</v>
      </c>
      <c r="J993" t="s">
        <v>551</v>
      </c>
      <c r="K993" t="s">
        <v>551</v>
      </c>
      <c r="L993" t="s">
        <v>551</v>
      </c>
      <c r="M993" t="s">
        <v>551</v>
      </c>
      <c r="N993" t="s">
        <v>551</v>
      </c>
      <c r="O993" t="s">
        <v>551</v>
      </c>
      <c r="P993" t="s">
        <v>551</v>
      </c>
      <c r="Q993" t="s">
        <v>551</v>
      </c>
      <c r="R993" t="s">
        <v>551</v>
      </c>
      <c r="S993" t="s">
        <v>551</v>
      </c>
      <c r="T993" t="s">
        <v>551</v>
      </c>
      <c r="U993" t="s">
        <v>551</v>
      </c>
      <c r="V993" t="s">
        <v>551</v>
      </c>
      <c r="W993" t="s">
        <v>551</v>
      </c>
      <c r="X993" t="s">
        <v>551</v>
      </c>
      <c r="Y993" t="s">
        <v>551</v>
      </c>
      <c r="Z993" t="s">
        <v>551</v>
      </c>
      <c r="AA993" t="s">
        <v>551</v>
      </c>
      <c r="AB993" t="s">
        <v>551</v>
      </c>
      <c r="AC993" t="s">
        <v>589</v>
      </c>
      <c r="AD993" t="s">
        <v>588</v>
      </c>
      <c r="AE993">
        <v>25</v>
      </c>
      <c r="AF993">
        <v>17</v>
      </c>
      <c r="AG993">
        <v>3</v>
      </c>
      <c r="AH993" t="s">
        <v>492</v>
      </c>
      <c r="AJ993" t="s">
        <v>84</v>
      </c>
      <c r="AK993" t="s">
        <v>194</v>
      </c>
      <c r="AM993">
        <v>3115</v>
      </c>
      <c r="AN993">
        <v>1848</v>
      </c>
    </row>
    <row r="994" spans="1:40" x14ac:dyDescent="0.25">
      <c r="A994" t="s">
        <v>551</v>
      </c>
      <c r="B994" t="s">
        <v>551</v>
      </c>
      <c r="C994" t="s">
        <v>551</v>
      </c>
      <c r="D994" t="s">
        <v>551</v>
      </c>
      <c r="E994" t="s">
        <v>551</v>
      </c>
      <c r="F994" t="s">
        <v>551</v>
      </c>
      <c r="G994" t="s">
        <v>551</v>
      </c>
      <c r="H994" t="s">
        <v>551</v>
      </c>
      <c r="I994" t="s">
        <v>551</v>
      </c>
      <c r="J994" t="s">
        <v>551</v>
      </c>
      <c r="K994" t="s">
        <v>551</v>
      </c>
      <c r="L994" t="s">
        <v>551</v>
      </c>
      <c r="M994" t="s">
        <v>551</v>
      </c>
      <c r="N994" t="s">
        <v>551</v>
      </c>
      <c r="O994" t="s">
        <v>551</v>
      </c>
      <c r="P994" t="s">
        <v>551</v>
      </c>
      <c r="Q994" t="s">
        <v>551</v>
      </c>
      <c r="R994" t="s">
        <v>551</v>
      </c>
      <c r="S994" t="s">
        <v>551</v>
      </c>
      <c r="T994" t="s">
        <v>551</v>
      </c>
      <c r="U994" t="s">
        <v>551</v>
      </c>
      <c r="V994" t="s">
        <v>551</v>
      </c>
      <c r="W994" t="s">
        <v>551</v>
      </c>
      <c r="X994" t="s">
        <v>551</v>
      </c>
      <c r="Y994" t="s">
        <v>551</v>
      </c>
      <c r="Z994" t="s">
        <v>551</v>
      </c>
      <c r="AA994" t="s">
        <v>551</v>
      </c>
      <c r="AB994" t="s">
        <v>551</v>
      </c>
      <c r="AC994" t="s">
        <v>589</v>
      </c>
      <c r="AD994" t="s">
        <v>588</v>
      </c>
      <c r="AE994">
        <v>25</v>
      </c>
      <c r="AF994">
        <v>18</v>
      </c>
      <c r="AG994">
        <v>3</v>
      </c>
      <c r="AH994" t="s">
        <v>491</v>
      </c>
      <c r="AJ994" t="s">
        <v>82</v>
      </c>
      <c r="AK994" t="s">
        <v>194</v>
      </c>
      <c r="AM994">
        <v>3793</v>
      </c>
      <c r="AN994">
        <v>845</v>
      </c>
    </row>
    <row r="995" spans="1:40" x14ac:dyDescent="0.25">
      <c r="A995" t="s">
        <v>551</v>
      </c>
      <c r="B995" t="s">
        <v>551</v>
      </c>
      <c r="C995" t="s">
        <v>551</v>
      </c>
      <c r="D995" t="s">
        <v>551</v>
      </c>
      <c r="E995" t="s">
        <v>551</v>
      </c>
      <c r="F995" t="s">
        <v>551</v>
      </c>
      <c r="G995" t="s">
        <v>551</v>
      </c>
      <c r="H995" t="s">
        <v>551</v>
      </c>
      <c r="I995" t="s">
        <v>551</v>
      </c>
      <c r="J995" t="s">
        <v>551</v>
      </c>
      <c r="K995" t="s">
        <v>551</v>
      </c>
      <c r="L995" t="s">
        <v>551</v>
      </c>
      <c r="M995" t="s">
        <v>551</v>
      </c>
      <c r="N995" t="s">
        <v>551</v>
      </c>
      <c r="O995" t="s">
        <v>551</v>
      </c>
      <c r="P995" t="s">
        <v>551</v>
      </c>
      <c r="Q995" t="s">
        <v>551</v>
      </c>
      <c r="R995" t="s">
        <v>551</v>
      </c>
      <c r="S995" t="s">
        <v>551</v>
      </c>
      <c r="T995" t="s">
        <v>551</v>
      </c>
      <c r="U995" t="s">
        <v>551</v>
      </c>
      <c r="V995" t="s">
        <v>551</v>
      </c>
      <c r="W995" t="s">
        <v>551</v>
      </c>
      <c r="X995" t="s">
        <v>551</v>
      </c>
      <c r="Y995" t="s">
        <v>551</v>
      </c>
      <c r="Z995" t="s">
        <v>551</v>
      </c>
      <c r="AA995" t="s">
        <v>551</v>
      </c>
      <c r="AB995" t="s">
        <v>551</v>
      </c>
      <c r="AC995" t="s">
        <v>589</v>
      </c>
      <c r="AD995" t="s">
        <v>588</v>
      </c>
      <c r="AE995">
        <v>25</v>
      </c>
      <c r="AF995">
        <v>19</v>
      </c>
      <c r="AG995">
        <v>3</v>
      </c>
      <c r="AH995" t="s">
        <v>492</v>
      </c>
      <c r="AJ995" t="s">
        <v>84</v>
      </c>
      <c r="AK995" t="s">
        <v>194</v>
      </c>
      <c r="AM995">
        <v>2817</v>
      </c>
      <c r="AN995">
        <v>1469</v>
      </c>
    </row>
    <row r="996" spans="1:40" x14ac:dyDescent="0.25">
      <c r="A996" t="s">
        <v>551</v>
      </c>
      <c r="B996" t="s">
        <v>551</v>
      </c>
      <c r="C996" t="s">
        <v>551</v>
      </c>
      <c r="D996" t="s">
        <v>551</v>
      </c>
      <c r="E996" t="s">
        <v>551</v>
      </c>
      <c r="F996" t="s">
        <v>551</v>
      </c>
      <c r="G996" t="s">
        <v>551</v>
      </c>
      <c r="H996" t="s">
        <v>551</v>
      </c>
      <c r="I996" t="s">
        <v>551</v>
      </c>
      <c r="J996" t="s">
        <v>551</v>
      </c>
      <c r="K996" t="s">
        <v>551</v>
      </c>
      <c r="L996" t="s">
        <v>551</v>
      </c>
      <c r="M996" t="s">
        <v>551</v>
      </c>
      <c r="N996" t="s">
        <v>551</v>
      </c>
      <c r="O996" t="s">
        <v>551</v>
      </c>
      <c r="P996" t="s">
        <v>551</v>
      </c>
      <c r="Q996" t="s">
        <v>551</v>
      </c>
      <c r="R996" t="s">
        <v>551</v>
      </c>
      <c r="S996" t="s">
        <v>551</v>
      </c>
      <c r="T996" t="s">
        <v>551</v>
      </c>
      <c r="U996" t="s">
        <v>551</v>
      </c>
      <c r="V996" t="s">
        <v>551</v>
      </c>
      <c r="W996" t="s">
        <v>551</v>
      </c>
      <c r="X996" t="s">
        <v>551</v>
      </c>
      <c r="Y996" t="s">
        <v>551</v>
      </c>
      <c r="Z996" t="s">
        <v>551</v>
      </c>
      <c r="AA996" t="s">
        <v>551</v>
      </c>
      <c r="AB996" t="s">
        <v>551</v>
      </c>
      <c r="AC996" t="s">
        <v>589</v>
      </c>
      <c r="AD996" t="s">
        <v>588</v>
      </c>
      <c r="AE996">
        <v>25</v>
      </c>
      <c r="AF996">
        <v>20</v>
      </c>
      <c r="AH996" t="s">
        <v>494</v>
      </c>
      <c r="AJ996" t="s">
        <v>86</v>
      </c>
      <c r="AK996" t="s">
        <v>201</v>
      </c>
      <c r="AM996">
        <v>3798</v>
      </c>
      <c r="AN996">
        <v>1476</v>
      </c>
    </row>
    <row r="997" spans="1:40" x14ac:dyDescent="0.25">
      <c r="A997" t="s">
        <v>551</v>
      </c>
      <c r="B997" t="s">
        <v>551</v>
      </c>
      <c r="C997" t="s">
        <v>551</v>
      </c>
      <c r="D997" t="s">
        <v>551</v>
      </c>
      <c r="E997" t="s">
        <v>551</v>
      </c>
      <c r="F997" t="s">
        <v>551</v>
      </c>
      <c r="G997" t="s">
        <v>551</v>
      </c>
      <c r="H997" t="s">
        <v>551</v>
      </c>
      <c r="I997" t="s">
        <v>551</v>
      </c>
      <c r="J997" t="s">
        <v>551</v>
      </c>
      <c r="K997" t="s">
        <v>551</v>
      </c>
      <c r="L997" t="s">
        <v>551</v>
      </c>
      <c r="M997" t="s">
        <v>551</v>
      </c>
      <c r="N997" t="s">
        <v>551</v>
      </c>
      <c r="O997" t="s">
        <v>551</v>
      </c>
      <c r="P997" t="s">
        <v>551</v>
      </c>
      <c r="Q997" t="s">
        <v>551</v>
      </c>
      <c r="R997" t="s">
        <v>551</v>
      </c>
      <c r="S997" t="s">
        <v>551</v>
      </c>
      <c r="T997" t="s">
        <v>551</v>
      </c>
      <c r="U997" t="s">
        <v>551</v>
      </c>
      <c r="V997" t="s">
        <v>551</v>
      </c>
      <c r="W997" t="s">
        <v>551</v>
      </c>
      <c r="X997" t="s">
        <v>551</v>
      </c>
      <c r="Y997" t="s">
        <v>551</v>
      </c>
      <c r="Z997" t="s">
        <v>551</v>
      </c>
      <c r="AA997" t="s">
        <v>551</v>
      </c>
      <c r="AB997" t="s">
        <v>551</v>
      </c>
      <c r="AC997" t="s">
        <v>589</v>
      </c>
      <c r="AD997" t="s">
        <v>588</v>
      </c>
      <c r="AE997">
        <v>25</v>
      </c>
      <c r="AF997">
        <v>21</v>
      </c>
      <c r="AH997" t="s">
        <v>494</v>
      </c>
      <c r="AJ997" t="s">
        <v>86</v>
      </c>
      <c r="AK997" t="s">
        <v>201</v>
      </c>
      <c r="AM997">
        <v>3787</v>
      </c>
      <c r="AN997">
        <v>1432</v>
      </c>
    </row>
    <row r="998" spans="1:40" x14ac:dyDescent="0.25">
      <c r="A998" t="s">
        <v>551</v>
      </c>
      <c r="B998" t="s">
        <v>551</v>
      </c>
      <c r="C998" t="s">
        <v>551</v>
      </c>
      <c r="D998" t="s">
        <v>551</v>
      </c>
      <c r="E998" t="s">
        <v>551</v>
      </c>
      <c r="F998" t="s">
        <v>551</v>
      </c>
      <c r="G998" t="s">
        <v>551</v>
      </c>
      <c r="H998" t="s">
        <v>551</v>
      </c>
      <c r="I998" t="s">
        <v>551</v>
      </c>
      <c r="J998" t="s">
        <v>551</v>
      </c>
      <c r="K998" t="s">
        <v>551</v>
      </c>
      <c r="L998" t="s">
        <v>551</v>
      </c>
      <c r="M998" t="s">
        <v>551</v>
      </c>
      <c r="N998" t="s">
        <v>551</v>
      </c>
      <c r="O998" t="s">
        <v>551</v>
      </c>
      <c r="P998" t="s">
        <v>551</v>
      </c>
      <c r="Q998" t="s">
        <v>551</v>
      </c>
      <c r="R998" t="s">
        <v>551</v>
      </c>
      <c r="S998" t="s">
        <v>551</v>
      </c>
      <c r="T998" t="s">
        <v>551</v>
      </c>
      <c r="U998" t="s">
        <v>551</v>
      </c>
      <c r="V998" t="s">
        <v>551</v>
      </c>
      <c r="W998" t="s">
        <v>551</v>
      </c>
      <c r="X998" t="s">
        <v>551</v>
      </c>
      <c r="Y998" t="s">
        <v>551</v>
      </c>
      <c r="Z998" t="s">
        <v>551</v>
      </c>
      <c r="AA998" t="s">
        <v>551</v>
      </c>
      <c r="AB998" t="s">
        <v>551</v>
      </c>
      <c r="AC998" t="s">
        <v>589</v>
      </c>
      <c r="AD998" t="s">
        <v>588</v>
      </c>
      <c r="AE998">
        <v>25</v>
      </c>
      <c r="AF998">
        <v>22</v>
      </c>
      <c r="AH998" t="s">
        <v>498</v>
      </c>
      <c r="AJ998" t="s">
        <v>91</v>
      </c>
      <c r="AK998" t="s">
        <v>203</v>
      </c>
      <c r="AM998">
        <v>2418</v>
      </c>
      <c r="AN998">
        <v>2535</v>
      </c>
    </row>
    <row r="999" spans="1:40" x14ac:dyDescent="0.25">
      <c r="A999" t="s">
        <v>551</v>
      </c>
      <c r="B999" t="s">
        <v>551</v>
      </c>
      <c r="C999" t="s">
        <v>551</v>
      </c>
      <c r="D999" t="s">
        <v>551</v>
      </c>
      <c r="E999" t="s">
        <v>551</v>
      </c>
      <c r="F999" t="s">
        <v>551</v>
      </c>
      <c r="G999" t="s">
        <v>551</v>
      </c>
      <c r="H999" t="s">
        <v>551</v>
      </c>
      <c r="I999" t="s">
        <v>551</v>
      </c>
      <c r="J999" t="s">
        <v>551</v>
      </c>
      <c r="K999" t="s">
        <v>551</v>
      </c>
      <c r="L999" t="s">
        <v>551</v>
      </c>
      <c r="M999" t="s">
        <v>551</v>
      </c>
      <c r="N999" t="s">
        <v>551</v>
      </c>
      <c r="O999" t="s">
        <v>551</v>
      </c>
      <c r="P999" t="s">
        <v>551</v>
      </c>
      <c r="Q999" t="s">
        <v>551</v>
      </c>
      <c r="R999" t="s">
        <v>551</v>
      </c>
      <c r="S999" t="s">
        <v>551</v>
      </c>
      <c r="T999" t="s">
        <v>551</v>
      </c>
      <c r="U999" t="s">
        <v>551</v>
      </c>
      <c r="V999" t="s">
        <v>551</v>
      </c>
      <c r="W999" t="s">
        <v>551</v>
      </c>
      <c r="X999" t="s">
        <v>551</v>
      </c>
      <c r="Y999" t="s">
        <v>551</v>
      </c>
      <c r="Z999" t="s">
        <v>551</v>
      </c>
      <c r="AA999" t="s">
        <v>551</v>
      </c>
      <c r="AB999" t="s">
        <v>551</v>
      </c>
      <c r="AC999" t="s">
        <v>589</v>
      </c>
      <c r="AD999" t="s">
        <v>588</v>
      </c>
      <c r="AE999">
        <v>25</v>
      </c>
      <c r="AF999">
        <v>23</v>
      </c>
      <c r="AG999">
        <v>3</v>
      </c>
      <c r="AH999" t="s">
        <v>492</v>
      </c>
      <c r="AJ999" t="s">
        <v>84</v>
      </c>
      <c r="AK999" t="s">
        <v>194</v>
      </c>
      <c r="AM999">
        <v>2845</v>
      </c>
      <c r="AN999">
        <v>1616</v>
      </c>
    </row>
    <row r="1000" spans="1:40" x14ac:dyDescent="0.25">
      <c r="A1000" t="s">
        <v>551</v>
      </c>
      <c r="B1000" t="s">
        <v>551</v>
      </c>
      <c r="C1000" t="s">
        <v>551</v>
      </c>
      <c r="D1000" t="s">
        <v>551</v>
      </c>
      <c r="E1000" t="s">
        <v>551</v>
      </c>
      <c r="F1000" t="s">
        <v>551</v>
      </c>
      <c r="G1000" t="s">
        <v>551</v>
      </c>
      <c r="H1000" t="s">
        <v>551</v>
      </c>
      <c r="I1000" t="s">
        <v>551</v>
      </c>
      <c r="J1000" t="s">
        <v>551</v>
      </c>
      <c r="K1000" t="s">
        <v>551</v>
      </c>
      <c r="L1000" t="s">
        <v>551</v>
      </c>
      <c r="M1000" t="s">
        <v>551</v>
      </c>
      <c r="N1000" t="s">
        <v>551</v>
      </c>
      <c r="O1000" t="s">
        <v>551</v>
      </c>
      <c r="P1000" t="s">
        <v>551</v>
      </c>
      <c r="Q1000" t="s">
        <v>551</v>
      </c>
      <c r="R1000" t="s">
        <v>551</v>
      </c>
      <c r="S1000" t="s">
        <v>551</v>
      </c>
      <c r="T1000" t="s">
        <v>551</v>
      </c>
      <c r="U1000" t="s">
        <v>551</v>
      </c>
      <c r="V1000" t="s">
        <v>551</v>
      </c>
      <c r="W1000" t="s">
        <v>551</v>
      </c>
      <c r="X1000" t="s">
        <v>551</v>
      </c>
      <c r="Y1000" t="s">
        <v>551</v>
      </c>
      <c r="Z1000" t="s">
        <v>551</v>
      </c>
      <c r="AA1000" t="s">
        <v>551</v>
      </c>
      <c r="AB1000" t="s">
        <v>551</v>
      </c>
      <c r="AC1000" t="s">
        <v>589</v>
      </c>
      <c r="AD1000" t="s">
        <v>588</v>
      </c>
      <c r="AE1000">
        <v>25</v>
      </c>
      <c r="AF1000">
        <v>24</v>
      </c>
      <c r="AG1000">
        <v>3</v>
      </c>
      <c r="AH1000" t="s">
        <v>491</v>
      </c>
      <c r="AJ1000" t="s">
        <v>82</v>
      </c>
      <c r="AK1000" t="s">
        <v>194</v>
      </c>
      <c r="AM1000">
        <v>3800</v>
      </c>
      <c r="AN1000">
        <v>7</v>
      </c>
    </row>
    <row r="1001" spans="1:40" x14ac:dyDescent="0.25">
      <c r="A1001" t="s">
        <v>551</v>
      </c>
      <c r="B1001" t="s">
        <v>551</v>
      </c>
      <c r="C1001" t="s">
        <v>551</v>
      </c>
      <c r="D1001" t="s">
        <v>551</v>
      </c>
      <c r="E1001" t="s">
        <v>551</v>
      </c>
      <c r="F1001" t="s">
        <v>551</v>
      </c>
      <c r="G1001" t="s">
        <v>551</v>
      </c>
      <c r="H1001" t="s">
        <v>551</v>
      </c>
      <c r="I1001" t="s">
        <v>551</v>
      </c>
      <c r="J1001" t="s">
        <v>551</v>
      </c>
      <c r="K1001" t="s">
        <v>551</v>
      </c>
      <c r="L1001" t="s">
        <v>551</v>
      </c>
      <c r="M1001" t="s">
        <v>551</v>
      </c>
      <c r="N1001" t="s">
        <v>551</v>
      </c>
      <c r="O1001" t="s">
        <v>551</v>
      </c>
      <c r="P1001" t="s">
        <v>551</v>
      </c>
      <c r="Q1001" t="s">
        <v>551</v>
      </c>
      <c r="R1001" t="s">
        <v>551</v>
      </c>
      <c r="S1001" t="s">
        <v>551</v>
      </c>
      <c r="T1001" t="s">
        <v>551</v>
      </c>
      <c r="U1001" t="s">
        <v>551</v>
      </c>
      <c r="V1001" t="s">
        <v>551</v>
      </c>
      <c r="W1001" t="s">
        <v>551</v>
      </c>
      <c r="X1001" t="s">
        <v>551</v>
      </c>
      <c r="Y1001" t="s">
        <v>551</v>
      </c>
      <c r="Z1001" t="s">
        <v>551</v>
      </c>
      <c r="AA1001" t="s">
        <v>551</v>
      </c>
      <c r="AB1001" t="s">
        <v>551</v>
      </c>
      <c r="AC1001" t="s">
        <v>589</v>
      </c>
      <c r="AD1001" t="s">
        <v>588</v>
      </c>
      <c r="AE1001">
        <v>25</v>
      </c>
      <c r="AF1001">
        <v>25</v>
      </c>
      <c r="AG1001">
        <v>3</v>
      </c>
      <c r="AH1001" t="s">
        <v>491</v>
      </c>
      <c r="AJ1001" t="s">
        <v>82</v>
      </c>
      <c r="AK1001" t="s">
        <v>194</v>
      </c>
      <c r="AM1001">
        <v>2192</v>
      </c>
      <c r="AN1001">
        <v>1639</v>
      </c>
    </row>
    <row r="1002" spans="1:40" x14ac:dyDescent="0.25">
      <c r="A1002" t="s">
        <v>551</v>
      </c>
      <c r="B1002" t="s">
        <v>551</v>
      </c>
      <c r="C1002" t="s">
        <v>551</v>
      </c>
      <c r="D1002" t="s">
        <v>551</v>
      </c>
      <c r="E1002" t="s">
        <v>551</v>
      </c>
      <c r="F1002" t="s">
        <v>551</v>
      </c>
      <c r="G1002" t="s">
        <v>551</v>
      </c>
      <c r="H1002" t="s">
        <v>551</v>
      </c>
      <c r="I1002" t="s">
        <v>551</v>
      </c>
      <c r="J1002" t="s">
        <v>551</v>
      </c>
      <c r="K1002" t="s">
        <v>551</v>
      </c>
      <c r="L1002" t="s">
        <v>551</v>
      </c>
      <c r="M1002" t="s">
        <v>551</v>
      </c>
      <c r="N1002" t="s">
        <v>551</v>
      </c>
      <c r="O1002" t="s">
        <v>551</v>
      </c>
      <c r="P1002" t="s">
        <v>551</v>
      </c>
      <c r="Q1002" t="s">
        <v>551</v>
      </c>
      <c r="R1002" t="s">
        <v>551</v>
      </c>
      <c r="S1002" t="s">
        <v>551</v>
      </c>
      <c r="T1002" t="s">
        <v>551</v>
      </c>
      <c r="U1002" t="s">
        <v>551</v>
      </c>
      <c r="V1002" t="s">
        <v>551</v>
      </c>
      <c r="W1002" t="s">
        <v>551</v>
      </c>
      <c r="X1002" t="s">
        <v>551</v>
      </c>
      <c r="Y1002" t="s">
        <v>551</v>
      </c>
      <c r="Z1002" t="s">
        <v>551</v>
      </c>
      <c r="AA1002" t="s">
        <v>551</v>
      </c>
      <c r="AB1002" t="s">
        <v>551</v>
      </c>
      <c r="AC1002" t="s">
        <v>591</v>
      </c>
      <c r="AD1002" t="s">
        <v>590</v>
      </c>
      <c r="AE1002">
        <v>25</v>
      </c>
      <c r="AF1002">
        <v>1</v>
      </c>
      <c r="AG1002">
        <v>3</v>
      </c>
      <c r="AH1002" t="s">
        <v>492</v>
      </c>
      <c r="AJ1002" t="s">
        <v>84</v>
      </c>
      <c r="AK1002" t="s">
        <v>194</v>
      </c>
      <c r="AM1002">
        <v>1341</v>
      </c>
      <c r="AN1002">
        <v>1048</v>
      </c>
    </row>
    <row r="1003" spans="1:40" x14ac:dyDescent="0.25">
      <c r="A1003" t="s">
        <v>551</v>
      </c>
      <c r="B1003" t="s">
        <v>551</v>
      </c>
      <c r="C1003" t="s">
        <v>551</v>
      </c>
      <c r="D1003" t="s">
        <v>551</v>
      </c>
      <c r="E1003" t="s">
        <v>551</v>
      </c>
      <c r="F1003" t="s">
        <v>551</v>
      </c>
      <c r="G1003" t="s">
        <v>551</v>
      </c>
      <c r="H1003" t="s">
        <v>551</v>
      </c>
      <c r="I1003" t="s">
        <v>551</v>
      </c>
      <c r="J1003" t="s">
        <v>551</v>
      </c>
      <c r="K1003" t="s">
        <v>551</v>
      </c>
      <c r="L1003" t="s">
        <v>551</v>
      </c>
      <c r="M1003" t="s">
        <v>551</v>
      </c>
      <c r="N1003" t="s">
        <v>551</v>
      </c>
      <c r="O1003" t="s">
        <v>551</v>
      </c>
      <c r="P1003" t="s">
        <v>551</v>
      </c>
      <c r="Q1003" t="s">
        <v>551</v>
      </c>
      <c r="R1003" t="s">
        <v>551</v>
      </c>
      <c r="S1003" t="s">
        <v>551</v>
      </c>
      <c r="T1003" t="s">
        <v>551</v>
      </c>
      <c r="U1003" t="s">
        <v>551</v>
      </c>
      <c r="V1003" t="s">
        <v>551</v>
      </c>
      <c r="W1003" t="s">
        <v>551</v>
      </c>
      <c r="X1003" t="s">
        <v>551</v>
      </c>
      <c r="Y1003" t="s">
        <v>551</v>
      </c>
      <c r="Z1003" t="s">
        <v>551</v>
      </c>
      <c r="AA1003" t="s">
        <v>551</v>
      </c>
      <c r="AB1003" t="s">
        <v>551</v>
      </c>
      <c r="AC1003" t="s">
        <v>591</v>
      </c>
      <c r="AD1003" t="s">
        <v>590</v>
      </c>
      <c r="AE1003">
        <v>25</v>
      </c>
      <c r="AF1003">
        <v>2</v>
      </c>
      <c r="AG1003">
        <v>3</v>
      </c>
      <c r="AH1003" t="s">
        <v>492</v>
      </c>
      <c r="AJ1003" t="s">
        <v>84</v>
      </c>
      <c r="AK1003" t="s">
        <v>194</v>
      </c>
      <c r="AM1003">
        <v>3310</v>
      </c>
      <c r="AN1003">
        <v>1679</v>
      </c>
    </row>
    <row r="1004" spans="1:40" x14ac:dyDescent="0.25">
      <c r="A1004" t="s">
        <v>551</v>
      </c>
      <c r="B1004" t="s">
        <v>551</v>
      </c>
      <c r="C1004" t="s">
        <v>551</v>
      </c>
      <c r="D1004" t="s">
        <v>551</v>
      </c>
      <c r="E1004" t="s">
        <v>551</v>
      </c>
      <c r="F1004" t="s">
        <v>551</v>
      </c>
      <c r="G1004" t="s">
        <v>551</v>
      </c>
      <c r="H1004" t="s">
        <v>551</v>
      </c>
      <c r="I1004" t="s">
        <v>551</v>
      </c>
      <c r="J1004" t="s">
        <v>551</v>
      </c>
      <c r="K1004" t="s">
        <v>551</v>
      </c>
      <c r="L1004" t="s">
        <v>551</v>
      </c>
      <c r="M1004" t="s">
        <v>551</v>
      </c>
      <c r="N1004" t="s">
        <v>551</v>
      </c>
      <c r="O1004" t="s">
        <v>551</v>
      </c>
      <c r="P1004" t="s">
        <v>551</v>
      </c>
      <c r="Q1004" t="s">
        <v>551</v>
      </c>
      <c r="R1004" t="s">
        <v>551</v>
      </c>
      <c r="S1004" t="s">
        <v>551</v>
      </c>
      <c r="T1004" t="s">
        <v>551</v>
      </c>
      <c r="U1004" t="s">
        <v>551</v>
      </c>
      <c r="V1004" t="s">
        <v>551</v>
      </c>
      <c r="W1004" t="s">
        <v>551</v>
      </c>
      <c r="X1004" t="s">
        <v>551</v>
      </c>
      <c r="Y1004" t="s">
        <v>551</v>
      </c>
      <c r="Z1004" t="s">
        <v>551</v>
      </c>
      <c r="AA1004" t="s">
        <v>551</v>
      </c>
      <c r="AB1004" t="s">
        <v>551</v>
      </c>
      <c r="AC1004" t="s">
        <v>591</v>
      </c>
      <c r="AD1004" t="s">
        <v>590</v>
      </c>
      <c r="AE1004">
        <v>25</v>
      </c>
      <c r="AF1004">
        <v>3</v>
      </c>
      <c r="AH1004" t="s">
        <v>494</v>
      </c>
      <c r="AJ1004" t="s">
        <v>86</v>
      </c>
      <c r="AK1004" t="s">
        <v>201</v>
      </c>
      <c r="AM1004">
        <v>999</v>
      </c>
      <c r="AN1004">
        <v>2507</v>
      </c>
    </row>
    <row r="1005" spans="1:40" x14ac:dyDescent="0.25">
      <c r="A1005" t="s">
        <v>551</v>
      </c>
      <c r="B1005" t="s">
        <v>551</v>
      </c>
      <c r="C1005" t="s">
        <v>551</v>
      </c>
      <c r="D1005" t="s">
        <v>551</v>
      </c>
      <c r="E1005" t="s">
        <v>551</v>
      </c>
      <c r="F1005" t="s">
        <v>551</v>
      </c>
      <c r="G1005" t="s">
        <v>551</v>
      </c>
      <c r="H1005" t="s">
        <v>551</v>
      </c>
      <c r="I1005" t="s">
        <v>551</v>
      </c>
      <c r="J1005" t="s">
        <v>551</v>
      </c>
      <c r="K1005" t="s">
        <v>551</v>
      </c>
      <c r="L1005" t="s">
        <v>551</v>
      </c>
      <c r="M1005" t="s">
        <v>551</v>
      </c>
      <c r="N1005" t="s">
        <v>551</v>
      </c>
      <c r="O1005" t="s">
        <v>551</v>
      </c>
      <c r="P1005" t="s">
        <v>551</v>
      </c>
      <c r="Q1005" t="s">
        <v>551</v>
      </c>
      <c r="R1005" t="s">
        <v>551</v>
      </c>
      <c r="S1005" t="s">
        <v>551</v>
      </c>
      <c r="T1005" t="s">
        <v>551</v>
      </c>
      <c r="U1005" t="s">
        <v>551</v>
      </c>
      <c r="V1005" t="s">
        <v>551</v>
      </c>
      <c r="W1005" t="s">
        <v>551</v>
      </c>
      <c r="X1005" t="s">
        <v>551</v>
      </c>
      <c r="Y1005" t="s">
        <v>551</v>
      </c>
      <c r="Z1005" t="s">
        <v>551</v>
      </c>
      <c r="AA1005" t="s">
        <v>551</v>
      </c>
      <c r="AB1005" t="s">
        <v>551</v>
      </c>
      <c r="AC1005" t="s">
        <v>591</v>
      </c>
      <c r="AD1005" t="s">
        <v>590</v>
      </c>
      <c r="AE1005">
        <v>25</v>
      </c>
      <c r="AF1005">
        <v>4</v>
      </c>
      <c r="AH1005" t="s">
        <v>494</v>
      </c>
      <c r="AJ1005" t="s">
        <v>86</v>
      </c>
      <c r="AK1005" t="s">
        <v>201</v>
      </c>
      <c r="AM1005">
        <v>2866</v>
      </c>
      <c r="AN1005">
        <v>1968</v>
      </c>
    </row>
    <row r="1006" spans="1:40" x14ac:dyDescent="0.25">
      <c r="A1006" t="s">
        <v>551</v>
      </c>
      <c r="B1006" t="s">
        <v>551</v>
      </c>
      <c r="C1006" t="s">
        <v>551</v>
      </c>
      <c r="D1006" t="s">
        <v>551</v>
      </c>
      <c r="E1006" t="s">
        <v>551</v>
      </c>
      <c r="F1006" t="s">
        <v>551</v>
      </c>
      <c r="G1006" t="s">
        <v>551</v>
      </c>
      <c r="H1006" t="s">
        <v>551</v>
      </c>
      <c r="I1006" t="s">
        <v>551</v>
      </c>
      <c r="J1006" t="s">
        <v>551</v>
      </c>
      <c r="K1006" t="s">
        <v>551</v>
      </c>
      <c r="L1006" t="s">
        <v>551</v>
      </c>
      <c r="M1006" t="s">
        <v>551</v>
      </c>
      <c r="N1006" t="s">
        <v>551</v>
      </c>
      <c r="O1006" t="s">
        <v>551</v>
      </c>
      <c r="P1006" t="s">
        <v>551</v>
      </c>
      <c r="Q1006" t="s">
        <v>551</v>
      </c>
      <c r="R1006" t="s">
        <v>551</v>
      </c>
      <c r="S1006" t="s">
        <v>551</v>
      </c>
      <c r="T1006" t="s">
        <v>551</v>
      </c>
      <c r="U1006" t="s">
        <v>551</v>
      </c>
      <c r="V1006" t="s">
        <v>551</v>
      </c>
      <c r="W1006" t="s">
        <v>551</v>
      </c>
      <c r="X1006" t="s">
        <v>551</v>
      </c>
      <c r="Y1006" t="s">
        <v>551</v>
      </c>
      <c r="Z1006" t="s">
        <v>551</v>
      </c>
      <c r="AA1006" t="s">
        <v>551</v>
      </c>
      <c r="AB1006" t="s">
        <v>551</v>
      </c>
      <c r="AC1006" t="s">
        <v>591</v>
      </c>
      <c r="AD1006" t="s">
        <v>590</v>
      </c>
      <c r="AE1006">
        <v>25</v>
      </c>
      <c r="AF1006">
        <v>5</v>
      </c>
      <c r="AG1006">
        <v>3</v>
      </c>
      <c r="AH1006" t="s">
        <v>492</v>
      </c>
      <c r="AJ1006" t="s">
        <v>84</v>
      </c>
      <c r="AK1006" t="s">
        <v>194</v>
      </c>
      <c r="AM1006">
        <v>1657</v>
      </c>
      <c r="AN1006">
        <v>1189</v>
      </c>
    </row>
    <row r="1007" spans="1:40" x14ac:dyDescent="0.25">
      <c r="A1007" t="s">
        <v>551</v>
      </c>
      <c r="B1007" t="s">
        <v>551</v>
      </c>
      <c r="C1007" t="s">
        <v>551</v>
      </c>
      <c r="D1007" t="s">
        <v>551</v>
      </c>
      <c r="E1007" t="s">
        <v>551</v>
      </c>
      <c r="F1007" t="s">
        <v>551</v>
      </c>
      <c r="G1007" t="s">
        <v>551</v>
      </c>
      <c r="H1007" t="s">
        <v>551</v>
      </c>
      <c r="I1007" t="s">
        <v>551</v>
      </c>
      <c r="J1007" t="s">
        <v>551</v>
      </c>
      <c r="K1007" t="s">
        <v>551</v>
      </c>
      <c r="L1007" t="s">
        <v>551</v>
      </c>
      <c r="M1007" t="s">
        <v>551</v>
      </c>
      <c r="N1007" t="s">
        <v>551</v>
      </c>
      <c r="O1007" t="s">
        <v>551</v>
      </c>
      <c r="P1007" t="s">
        <v>551</v>
      </c>
      <c r="Q1007" t="s">
        <v>551</v>
      </c>
      <c r="R1007" t="s">
        <v>551</v>
      </c>
      <c r="S1007" t="s">
        <v>551</v>
      </c>
      <c r="T1007" t="s">
        <v>551</v>
      </c>
      <c r="U1007" t="s">
        <v>551</v>
      </c>
      <c r="V1007" t="s">
        <v>551</v>
      </c>
      <c r="W1007" t="s">
        <v>551</v>
      </c>
      <c r="X1007" t="s">
        <v>551</v>
      </c>
      <c r="Y1007" t="s">
        <v>551</v>
      </c>
      <c r="Z1007" t="s">
        <v>551</v>
      </c>
      <c r="AA1007" t="s">
        <v>551</v>
      </c>
      <c r="AB1007" t="s">
        <v>551</v>
      </c>
      <c r="AC1007" t="s">
        <v>591</v>
      </c>
      <c r="AD1007" t="s">
        <v>590</v>
      </c>
      <c r="AE1007">
        <v>25</v>
      </c>
      <c r="AF1007">
        <v>6</v>
      </c>
      <c r="AH1007" t="s">
        <v>494</v>
      </c>
      <c r="AJ1007" t="s">
        <v>86</v>
      </c>
      <c r="AK1007" t="s">
        <v>201</v>
      </c>
      <c r="AM1007">
        <v>2826</v>
      </c>
      <c r="AN1007">
        <v>2286</v>
      </c>
    </row>
    <row r="1008" spans="1:40" x14ac:dyDescent="0.25">
      <c r="A1008" t="s">
        <v>551</v>
      </c>
      <c r="B1008" t="s">
        <v>551</v>
      </c>
      <c r="C1008" t="s">
        <v>551</v>
      </c>
      <c r="D1008" t="s">
        <v>551</v>
      </c>
      <c r="E1008" t="s">
        <v>551</v>
      </c>
      <c r="F1008" t="s">
        <v>551</v>
      </c>
      <c r="G1008" t="s">
        <v>551</v>
      </c>
      <c r="H1008" t="s">
        <v>551</v>
      </c>
      <c r="I1008" t="s">
        <v>551</v>
      </c>
      <c r="J1008" t="s">
        <v>551</v>
      </c>
      <c r="K1008" t="s">
        <v>551</v>
      </c>
      <c r="L1008" t="s">
        <v>551</v>
      </c>
      <c r="M1008" t="s">
        <v>551</v>
      </c>
      <c r="N1008" t="s">
        <v>551</v>
      </c>
      <c r="O1008" t="s">
        <v>551</v>
      </c>
      <c r="P1008" t="s">
        <v>551</v>
      </c>
      <c r="Q1008" t="s">
        <v>551</v>
      </c>
      <c r="R1008" t="s">
        <v>551</v>
      </c>
      <c r="S1008" t="s">
        <v>551</v>
      </c>
      <c r="T1008" t="s">
        <v>551</v>
      </c>
      <c r="U1008" t="s">
        <v>551</v>
      </c>
      <c r="V1008" t="s">
        <v>551</v>
      </c>
      <c r="W1008" t="s">
        <v>551</v>
      </c>
      <c r="X1008" t="s">
        <v>551</v>
      </c>
      <c r="Y1008" t="s">
        <v>551</v>
      </c>
      <c r="Z1008" t="s">
        <v>551</v>
      </c>
      <c r="AA1008" t="s">
        <v>551</v>
      </c>
      <c r="AB1008" t="s">
        <v>551</v>
      </c>
      <c r="AC1008" t="s">
        <v>591</v>
      </c>
      <c r="AD1008" t="s">
        <v>590</v>
      </c>
      <c r="AE1008">
        <v>25</v>
      </c>
      <c r="AF1008">
        <v>7</v>
      </c>
      <c r="AG1008">
        <v>3</v>
      </c>
      <c r="AH1008" t="s">
        <v>491</v>
      </c>
      <c r="AJ1008" t="s">
        <v>82</v>
      </c>
      <c r="AK1008" t="s">
        <v>194</v>
      </c>
      <c r="AM1008">
        <v>3566</v>
      </c>
      <c r="AN1008">
        <v>1180</v>
      </c>
    </row>
    <row r="1009" spans="1:40" x14ac:dyDescent="0.25">
      <c r="A1009" t="s">
        <v>551</v>
      </c>
      <c r="B1009" t="s">
        <v>551</v>
      </c>
      <c r="C1009" t="s">
        <v>551</v>
      </c>
      <c r="D1009" t="s">
        <v>551</v>
      </c>
      <c r="E1009" t="s">
        <v>551</v>
      </c>
      <c r="F1009" t="s">
        <v>551</v>
      </c>
      <c r="G1009" t="s">
        <v>551</v>
      </c>
      <c r="H1009" t="s">
        <v>551</v>
      </c>
      <c r="I1009" t="s">
        <v>551</v>
      </c>
      <c r="J1009" t="s">
        <v>551</v>
      </c>
      <c r="K1009" t="s">
        <v>551</v>
      </c>
      <c r="L1009" t="s">
        <v>551</v>
      </c>
      <c r="M1009" t="s">
        <v>551</v>
      </c>
      <c r="N1009" t="s">
        <v>551</v>
      </c>
      <c r="O1009" t="s">
        <v>551</v>
      </c>
      <c r="P1009" t="s">
        <v>551</v>
      </c>
      <c r="Q1009" t="s">
        <v>551</v>
      </c>
      <c r="R1009" t="s">
        <v>551</v>
      </c>
      <c r="S1009" t="s">
        <v>551</v>
      </c>
      <c r="T1009" t="s">
        <v>551</v>
      </c>
      <c r="U1009" t="s">
        <v>551</v>
      </c>
      <c r="V1009" t="s">
        <v>551</v>
      </c>
      <c r="W1009" t="s">
        <v>551</v>
      </c>
      <c r="X1009" t="s">
        <v>551</v>
      </c>
      <c r="Y1009" t="s">
        <v>551</v>
      </c>
      <c r="Z1009" t="s">
        <v>551</v>
      </c>
      <c r="AA1009" t="s">
        <v>551</v>
      </c>
      <c r="AB1009" t="s">
        <v>551</v>
      </c>
      <c r="AC1009" t="s">
        <v>591</v>
      </c>
      <c r="AD1009" t="s">
        <v>590</v>
      </c>
      <c r="AE1009">
        <v>25</v>
      </c>
      <c r="AF1009">
        <v>8</v>
      </c>
      <c r="AH1009" t="s">
        <v>494</v>
      </c>
      <c r="AJ1009" t="s">
        <v>86</v>
      </c>
      <c r="AK1009" t="s">
        <v>201</v>
      </c>
      <c r="AM1009">
        <v>2361</v>
      </c>
      <c r="AN1009">
        <v>1103</v>
      </c>
    </row>
    <row r="1010" spans="1:40" x14ac:dyDescent="0.25">
      <c r="A1010" t="s">
        <v>551</v>
      </c>
      <c r="B1010" t="s">
        <v>551</v>
      </c>
      <c r="C1010" t="s">
        <v>551</v>
      </c>
      <c r="D1010" t="s">
        <v>551</v>
      </c>
      <c r="E1010" t="s">
        <v>551</v>
      </c>
      <c r="F1010" t="s">
        <v>551</v>
      </c>
      <c r="G1010" t="s">
        <v>551</v>
      </c>
      <c r="H1010" t="s">
        <v>551</v>
      </c>
      <c r="I1010" t="s">
        <v>551</v>
      </c>
      <c r="J1010" t="s">
        <v>551</v>
      </c>
      <c r="K1010" t="s">
        <v>551</v>
      </c>
      <c r="L1010" t="s">
        <v>551</v>
      </c>
      <c r="M1010" t="s">
        <v>551</v>
      </c>
      <c r="N1010" t="s">
        <v>551</v>
      </c>
      <c r="O1010" t="s">
        <v>551</v>
      </c>
      <c r="P1010" t="s">
        <v>551</v>
      </c>
      <c r="Q1010" t="s">
        <v>551</v>
      </c>
      <c r="R1010" t="s">
        <v>551</v>
      </c>
      <c r="S1010" t="s">
        <v>551</v>
      </c>
      <c r="T1010" t="s">
        <v>551</v>
      </c>
      <c r="U1010" t="s">
        <v>551</v>
      </c>
      <c r="V1010" t="s">
        <v>551</v>
      </c>
      <c r="W1010" t="s">
        <v>551</v>
      </c>
      <c r="X1010" t="s">
        <v>551</v>
      </c>
      <c r="Y1010" t="s">
        <v>551</v>
      </c>
      <c r="Z1010" t="s">
        <v>551</v>
      </c>
      <c r="AA1010" t="s">
        <v>551</v>
      </c>
      <c r="AB1010" t="s">
        <v>551</v>
      </c>
      <c r="AC1010" t="s">
        <v>591</v>
      </c>
      <c r="AD1010" t="s">
        <v>590</v>
      </c>
      <c r="AE1010">
        <v>25</v>
      </c>
      <c r="AF1010">
        <v>9</v>
      </c>
      <c r="AH1010" t="s">
        <v>494</v>
      </c>
      <c r="AJ1010" t="s">
        <v>86</v>
      </c>
      <c r="AK1010" t="s">
        <v>201</v>
      </c>
      <c r="AM1010">
        <v>823</v>
      </c>
      <c r="AN1010">
        <v>411</v>
      </c>
    </row>
    <row r="1011" spans="1:40" x14ac:dyDescent="0.25">
      <c r="A1011" t="s">
        <v>551</v>
      </c>
      <c r="B1011" t="s">
        <v>551</v>
      </c>
      <c r="C1011" t="s">
        <v>551</v>
      </c>
      <c r="D1011" t="s">
        <v>551</v>
      </c>
      <c r="E1011" t="s">
        <v>551</v>
      </c>
      <c r="F1011" t="s">
        <v>551</v>
      </c>
      <c r="G1011" t="s">
        <v>551</v>
      </c>
      <c r="H1011" t="s">
        <v>551</v>
      </c>
      <c r="I1011" t="s">
        <v>551</v>
      </c>
      <c r="J1011" t="s">
        <v>551</v>
      </c>
      <c r="K1011" t="s">
        <v>551</v>
      </c>
      <c r="L1011" t="s">
        <v>551</v>
      </c>
      <c r="M1011" t="s">
        <v>551</v>
      </c>
      <c r="N1011" t="s">
        <v>551</v>
      </c>
      <c r="O1011" t="s">
        <v>551</v>
      </c>
      <c r="P1011" t="s">
        <v>551</v>
      </c>
      <c r="Q1011" t="s">
        <v>551</v>
      </c>
      <c r="R1011" t="s">
        <v>551</v>
      </c>
      <c r="S1011" t="s">
        <v>551</v>
      </c>
      <c r="T1011" t="s">
        <v>551</v>
      </c>
      <c r="U1011" t="s">
        <v>551</v>
      </c>
      <c r="V1011" t="s">
        <v>551</v>
      </c>
      <c r="W1011" t="s">
        <v>551</v>
      </c>
      <c r="X1011" t="s">
        <v>551</v>
      </c>
      <c r="Y1011" t="s">
        <v>551</v>
      </c>
      <c r="Z1011" t="s">
        <v>551</v>
      </c>
      <c r="AA1011" t="s">
        <v>551</v>
      </c>
      <c r="AB1011" t="s">
        <v>551</v>
      </c>
      <c r="AC1011" t="s">
        <v>591</v>
      </c>
      <c r="AD1011" t="s">
        <v>590</v>
      </c>
      <c r="AE1011">
        <v>25</v>
      </c>
      <c r="AF1011">
        <v>10</v>
      </c>
      <c r="AG1011">
        <v>3</v>
      </c>
      <c r="AH1011" t="s">
        <v>492</v>
      </c>
      <c r="AJ1011" t="s">
        <v>84</v>
      </c>
      <c r="AK1011" t="s">
        <v>194</v>
      </c>
      <c r="AM1011">
        <v>436</v>
      </c>
      <c r="AN1011">
        <v>771</v>
      </c>
    </row>
    <row r="1012" spans="1:40" x14ac:dyDescent="0.25">
      <c r="A1012" t="s">
        <v>551</v>
      </c>
      <c r="B1012" t="s">
        <v>551</v>
      </c>
      <c r="C1012" t="s">
        <v>551</v>
      </c>
      <c r="D1012" t="s">
        <v>551</v>
      </c>
      <c r="E1012" t="s">
        <v>551</v>
      </c>
      <c r="F1012" t="s">
        <v>551</v>
      </c>
      <c r="G1012" t="s">
        <v>551</v>
      </c>
      <c r="H1012" t="s">
        <v>551</v>
      </c>
      <c r="I1012" t="s">
        <v>551</v>
      </c>
      <c r="J1012" t="s">
        <v>551</v>
      </c>
      <c r="K1012" t="s">
        <v>551</v>
      </c>
      <c r="L1012" t="s">
        <v>551</v>
      </c>
      <c r="M1012" t="s">
        <v>551</v>
      </c>
      <c r="N1012" t="s">
        <v>551</v>
      </c>
      <c r="O1012" t="s">
        <v>551</v>
      </c>
      <c r="P1012" t="s">
        <v>551</v>
      </c>
      <c r="Q1012" t="s">
        <v>551</v>
      </c>
      <c r="R1012" t="s">
        <v>551</v>
      </c>
      <c r="S1012" t="s">
        <v>551</v>
      </c>
      <c r="T1012" t="s">
        <v>551</v>
      </c>
      <c r="U1012" t="s">
        <v>551</v>
      </c>
      <c r="V1012" t="s">
        <v>551</v>
      </c>
      <c r="W1012" t="s">
        <v>551</v>
      </c>
      <c r="X1012" t="s">
        <v>551</v>
      </c>
      <c r="Y1012" t="s">
        <v>551</v>
      </c>
      <c r="Z1012" t="s">
        <v>551</v>
      </c>
      <c r="AA1012" t="s">
        <v>551</v>
      </c>
      <c r="AB1012" t="s">
        <v>551</v>
      </c>
      <c r="AC1012" t="s">
        <v>591</v>
      </c>
      <c r="AD1012" t="s">
        <v>590</v>
      </c>
      <c r="AE1012">
        <v>25</v>
      </c>
      <c r="AF1012">
        <v>11</v>
      </c>
      <c r="AG1012">
        <v>3</v>
      </c>
      <c r="AH1012" t="s">
        <v>492</v>
      </c>
      <c r="AJ1012" t="s">
        <v>84</v>
      </c>
      <c r="AK1012" t="s">
        <v>194</v>
      </c>
      <c r="AM1012">
        <v>2607</v>
      </c>
      <c r="AN1012">
        <v>2651</v>
      </c>
    </row>
    <row r="1013" spans="1:40" x14ac:dyDescent="0.25">
      <c r="A1013" t="s">
        <v>551</v>
      </c>
      <c r="B1013" t="s">
        <v>551</v>
      </c>
      <c r="C1013" t="s">
        <v>551</v>
      </c>
      <c r="D1013" t="s">
        <v>551</v>
      </c>
      <c r="E1013" t="s">
        <v>551</v>
      </c>
      <c r="F1013" t="s">
        <v>551</v>
      </c>
      <c r="G1013" t="s">
        <v>551</v>
      </c>
      <c r="H1013" t="s">
        <v>551</v>
      </c>
      <c r="I1013" t="s">
        <v>551</v>
      </c>
      <c r="J1013" t="s">
        <v>551</v>
      </c>
      <c r="K1013" t="s">
        <v>551</v>
      </c>
      <c r="L1013" t="s">
        <v>551</v>
      </c>
      <c r="M1013" t="s">
        <v>551</v>
      </c>
      <c r="N1013" t="s">
        <v>551</v>
      </c>
      <c r="O1013" t="s">
        <v>551</v>
      </c>
      <c r="P1013" t="s">
        <v>551</v>
      </c>
      <c r="Q1013" t="s">
        <v>551</v>
      </c>
      <c r="R1013" t="s">
        <v>551</v>
      </c>
      <c r="S1013" t="s">
        <v>551</v>
      </c>
      <c r="T1013" t="s">
        <v>551</v>
      </c>
      <c r="U1013" t="s">
        <v>551</v>
      </c>
      <c r="V1013" t="s">
        <v>551</v>
      </c>
      <c r="W1013" t="s">
        <v>551</v>
      </c>
      <c r="X1013" t="s">
        <v>551</v>
      </c>
      <c r="Y1013" t="s">
        <v>551</v>
      </c>
      <c r="Z1013" t="s">
        <v>551</v>
      </c>
      <c r="AA1013" t="s">
        <v>551</v>
      </c>
      <c r="AB1013" t="s">
        <v>551</v>
      </c>
      <c r="AC1013" t="s">
        <v>591</v>
      </c>
      <c r="AD1013" t="s">
        <v>590</v>
      </c>
      <c r="AE1013">
        <v>25</v>
      </c>
      <c r="AF1013">
        <v>12</v>
      </c>
      <c r="AH1013" t="s">
        <v>494</v>
      </c>
      <c r="AJ1013" t="s">
        <v>86</v>
      </c>
      <c r="AK1013" t="s">
        <v>201</v>
      </c>
      <c r="AM1013">
        <v>2431</v>
      </c>
      <c r="AN1013">
        <v>1642</v>
      </c>
    </row>
    <row r="1014" spans="1:40" x14ac:dyDescent="0.25">
      <c r="A1014" t="s">
        <v>551</v>
      </c>
      <c r="B1014" t="s">
        <v>551</v>
      </c>
      <c r="C1014" t="s">
        <v>551</v>
      </c>
      <c r="D1014" t="s">
        <v>551</v>
      </c>
      <c r="E1014" t="s">
        <v>551</v>
      </c>
      <c r="F1014" t="s">
        <v>551</v>
      </c>
      <c r="G1014" t="s">
        <v>551</v>
      </c>
      <c r="H1014" t="s">
        <v>551</v>
      </c>
      <c r="I1014" t="s">
        <v>551</v>
      </c>
      <c r="J1014" t="s">
        <v>551</v>
      </c>
      <c r="K1014" t="s">
        <v>551</v>
      </c>
      <c r="L1014" t="s">
        <v>551</v>
      </c>
      <c r="M1014" t="s">
        <v>551</v>
      </c>
      <c r="N1014" t="s">
        <v>551</v>
      </c>
      <c r="O1014" t="s">
        <v>551</v>
      </c>
      <c r="P1014" t="s">
        <v>551</v>
      </c>
      <c r="Q1014" t="s">
        <v>551</v>
      </c>
      <c r="R1014" t="s">
        <v>551</v>
      </c>
      <c r="S1014" t="s">
        <v>551</v>
      </c>
      <c r="T1014" t="s">
        <v>551</v>
      </c>
      <c r="U1014" t="s">
        <v>551</v>
      </c>
      <c r="V1014" t="s">
        <v>551</v>
      </c>
      <c r="W1014" t="s">
        <v>551</v>
      </c>
      <c r="X1014" t="s">
        <v>551</v>
      </c>
      <c r="Y1014" t="s">
        <v>551</v>
      </c>
      <c r="Z1014" t="s">
        <v>551</v>
      </c>
      <c r="AA1014" t="s">
        <v>551</v>
      </c>
      <c r="AB1014" t="s">
        <v>551</v>
      </c>
      <c r="AC1014" t="s">
        <v>591</v>
      </c>
      <c r="AD1014" t="s">
        <v>590</v>
      </c>
      <c r="AE1014">
        <v>25</v>
      </c>
      <c r="AF1014">
        <v>13</v>
      </c>
      <c r="AG1014">
        <v>3</v>
      </c>
      <c r="AH1014" t="s">
        <v>492</v>
      </c>
      <c r="AJ1014" t="s">
        <v>84</v>
      </c>
      <c r="AK1014" t="s">
        <v>194</v>
      </c>
      <c r="AM1014">
        <v>1819</v>
      </c>
      <c r="AN1014">
        <v>2116</v>
      </c>
    </row>
    <row r="1015" spans="1:40" x14ac:dyDescent="0.25">
      <c r="A1015" t="s">
        <v>551</v>
      </c>
      <c r="B1015" t="s">
        <v>551</v>
      </c>
      <c r="C1015" t="s">
        <v>551</v>
      </c>
      <c r="D1015" t="s">
        <v>551</v>
      </c>
      <c r="E1015" t="s">
        <v>551</v>
      </c>
      <c r="F1015" t="s">
        <v>551</v>
      </c>
      <c r="G1015" t="s">
        <v>551</v>
      </c>
      <c r="H1015" t="s">
        <v>551</v>
      </c>
      <c r="I1015" t="s">
        <v>551</v>
      </c>
      <c r="J1015" t="s">
        <v>551</v>
      </c>
      <c r="K1015" t="s">
        <v>551</v>
      </c>
      <c r="L1015" t="s">
        <v>551</v>
      </c>
      <c r="M1015" t="s">
        <v>551</v>
      </c>
      <c r="N1015" t="s">
        <v>551</v>
      </c>
      <c r="O1015" t="s">
        <v>551</v>
      </c>
      <c r="P1015" t="s">
        <v>551</v>
      </c>
      <c r="Q1015" t="s">
        <v>551</v>
      </c>
      <c r="R1015" t="s">
        <v>551</v>
      </c>
      <c r="S1015" t="s">
        <v>551</v>
      </c>
      <c r="T1015" t="s">
        <v>551</v>
      </c>
      <c r="U1015" t="s">
        <v>551</v>
      </c>
      <c r="V1015" t="s">
        <v>551</v>
      </c>
      <c r="W1015" t="s">
        <v>551</v>
      </c>
      <c r="X1015" t="s">
        <v>551</v>
      </c>
      <c r="Y1015" t="s">
        <v>551</v>
      </c>
      <c r="Z1015" t="s">
        <v>551</v>
      </c>
      <c r="AA1015" t="s">
        <v>551</v>
      </c>
      <c r="AB1015" t="s">
        <v>551</v>
      </c>
      <c r="AC1015" t="s">
        <v>591</v>
      </c>
      <c r="AD1015" t="s">
        <v>590</v>
      </c>
      <c r="AE1015">
        <v>25</v>
      </c>
      <c r="AF1015">
        <v>14</v>
      </c>
      <c r="AH1015" t="s">
        <v>494</v>
      </c>
      <c r="AJ1015" t="s">
        <v>86</v>
      </c>
      <c r="AK1015" t="s">
        <v>201</v>
      </c>
      <c r="AM1015">
        <v>1778</v>
      </c>
      <c r="AN1015">
        <v>2479</v>
      </c>
    </row>
    <row r="1016" spans="1:40" x14ac:dyDescent="0.25">
      <c r="A1016" t="s">
        <v>551</v>
      </c>
      <c r="B1016" t="s">
        <v>551</v>
      </c>
      <c r="C1016" t="s">
        <v>551</v>
      </c>
      <c r="D1016" t="s">
        <v>551</v>
      </c>
      <c r="E1016" t="s">
        <v>551</v>
      </c>
      <c r="F1016" t="s">
        <v>551</v>
      </c>
      <c r="G1016" t="s">
        <v>551</v>
      </c>
      <c r="H1016" t="s">
        <v>551</v>
      </c>
      <c r="I1016" t="s">
        <v>551</v>
      </c>
      <c r="J1016" t="s">
        <v>551</v>
      </c>
      <c r="K1016" t="s">
        <v>551</v>
      </c>
      <c r="L1016" t="s">
        <v>551</v>
      </c>
      <c r="M1016" t="s">
        <v>551</v>
      </c>
      <c r="N1016" t="s">
        <v>551</v>
      </c>
      <c r="O1016" t="s">
        <v>551</v>
      </c>
      <c r="P1016" t="s">
        <v>551</v>
      </c>
      <c r="Q1016" t="s">
        <v>551</v>
      </c>
      <c r="R1016" t="s">
        <v>551</v>
      </c>
      <c r="S1016" t="s">
        <v>551</v>
      </c>
      <c r="T1016" t="s">
        <v>551</v>
      </c>
      <c r="U1016" t="s">
        <v>551</v>
      </c>
      <c r="V1016" t="s">
        <v>551</v>
      </c>
      <c r="W1016" t="s">
        <v>551</v>
      </c>
      <c r="X1016" t="s">
        <v>551</v>
      </c>
      <c r="Y1016" t="s">
        <v>551</v>
      </c>
      <c r="Z1016" t="s">
        <v>551</v>
      </c>
      <c r="AA1016" t="s">
        <v>551</v>
      </c>
      <c r="AB1016" t="s">
        <v>551</v>
      </c>
      <c r="AC1016" t="s">
        <v>591</v>
      </c>
      <c r="AD1016" t="s">
        <v>590</v>
      </c>
      <c r="AE1016">
        <v>25</v>
      </c>
      <c r="AF1016">
        <v>15</v>
      </c>
      <c r="AH1016" t="s">
        <v>494</v>
      </c>
      <c r="AJ1016" t="s">
        <v>86</v>
      </c>
      <c r="AK1016" t="s">
        <v>201</v>
      </c>
      <c r="AM1016">
        <v>1959</v>
      </c>
      <c r="AN1016">
        <v>637</v>
      </c>
    </row>
    <row r="1017" spans="1:40" x14ac:dyDescent="0.25">
      <c r="A1017" t="s">
        <v>551</v>
      </c>
      <c r="B1017" t="s">
        <v>551</v>
      </c>
      <c r="C1017" t="s">
        <v>551</v>
      </c>
      <c r="D1017" t="s">
        <v>551</v>
      </c>
      <c r="E1017" t="s">
        <v>551</v>
      </c>
      <c r="F1017" t="s">
        <v>551</v>
      </c>
      <c r="G1017" t="s">
        <v>551</v>
      </c>
      <c r="H1017" t="s">
        <v>551</v>
      </c>
      <c r="I1017" t="s">
        <v>551</v>
      </c>
      <c r="J1017" t="s">
        <v>551</v>
      </c>
      <c r="K1017" t="s">
        <v>551</v>
      </c>
      <c r="L1017" t="s">
        <v>551</v>
      </c>
      <c r="M1017" t="s">
        <v>551</v>
      </c>
      <c r="N1017" t="s">
        <v>551</v>
      </c>
      <c r="O1017" t="s">
        <v>551</v>
      </c>
      <c r="P1017" t="s">
        <v>551</v>
      </c>
      <c r="Q1017" t="s">
        <v>551</v>
      </c>
      <c r="R1017" t="s">
        <v>551</v>
      </c>
      <c r="S1017" t="s">
        <v>551</v>
      </c>
      <c r="T1017" t="s">
        <v>551</v>
      </c>
      <c r="U1017" t="s">
        <v>551</v>
      </c>
      <c r="V1017" t="s">
        <v>551</v>
      </c>
      <c r="W1017" t="s">
        <v>551</v>
      </c>
      <c r="X1017" t="s">
        <v>551</v>
      </c>
      <c r="Y1017" t="s">
        <v>551</v>
      </c>
      <c r="Z1017" t="s">
        <v>551</v>
      </c>
      <c r="AA1017" t="s">
        <v>551</v>
      </c>
      <c r="AB1017" t="s">
        <v>551</v>
      </c>
      <c r="AC1017" t="s">
        <v>591</v>
      </c>
      <c r="AD1017" t="s">
        <v>590</v>
      </c>
      <c r="AE1017">
        <v>25</v>
      </c>
      <c r="AF1017">
        <v>16</v>
      </c>
      <c r="AG1017">
        <v>3</v>
      </c>
      <c r="AH1017" t="s">
        <v>492</v>
      </c>
      <c r="AJ1017" t="s">
        <v>84</v>
      </c>
      <c r="AK1017" t="s">
        <v>194</v>
      </c>
      <c r="AM1017">
        <v>1327</v>
      </c>
      <c r="AN1017">
        <v>1975</v>
      </c>
    </row>
    <row r="1018" spans="1:40" x14ac:dyDescent="0.25">
      <c r="A1018" t="s">
        <v>551</v>
      </c>
      <c r="B1018" t="s">
        <v>551</v>
      </c>
      <c r="C1018" t="s">
        <v>551</v>
      </c>
      <c r="D1018" t="s">
        <v>551</v>
      </c>
      <c r="E1018" t="s">
        <v>551</v>
      </c>
      <c r="F1018" t="s">
        <v>551</v>
      </c>
      <c r="G1018" t="s">
        <v>551</v>
      </c>
      <c r="H1018" t="s">
        <v>551</v>
      </c>
      <c r="I1018" t="s">
        <v>551</v>
      </c>
      <c r="J1018" t="s">
        <v>551</v>
      </c>
      <c r="K1018" t="s">
        <v>551</v>
      </c>
      <c r="L1018" t="s">
        <v>551</v>
      </c>
      <c r="M1018" t="s">
        <v>551</v>
      </c>
      <c r="N1018" t="s">
        <v>551</v>
      </c>
      <c r="O1018" t="s">
        <v>551</v>
      </c>
      <c r="P1018" t="s">
        <v>551</v>
      </c>
      <c r="Q1018" t="s">
        <v>551</v>
      </c>
      <c r="R1018" t="s">
        <v>551</v>
      </c>
      <c r="S1018" t="s">
        <v>551</v>
      </c>
      <c r="T1018" t="s">
        <v>551</v>
      </c>
      <c r="U1018" t="s">
        <v>551</v>
      </c>
      <c r="V1018" t="s">
        <v>551</v>
      </c>
      <c r="W1018" t="s">
        <v>551</v>
      </c>
      <c r="X1018" t="s">
        <v>551</v>
      </c>
      <c r="Y1018" t="s">
        <v>551</v>
      </c>
      <c r="Z1018" t="s">
        <v>551</v>
      </c>
      <c r="AA1018" t="s">
        <v>551</v>
      </c>
      <c r="AB1018" t="s">
        <v>551</v>
      </c>
      <c r="AC1018" t="s">
        <v>591</v>
      </c>
      <c r="AD1018" t="s">
        <v>590</v>
      </c>
      <c r="AE1018">
        <v>25</v>
      </c>
      <c r="AF1018">
        <v>17</v>
      </c>
      <c r="AG1018">
        <v>3</v>
      </c>
      <c r="AH1018" t="s">
        <v>492</v>
      </c>
      <c r="AJ1018" t="s">
        <v>84</v>
      </c>
      <c r="AK1018" t="s">
        <v>194</v>
      </c>
      <c r="AM1018">
        <v>1659</v>
      </c>
      <c r="AN1018">
        <v>903</v>
      </c>
    </row>
    <row r="1019" spans="1:40" x14ac:dyDescent="0.25">
      <c r="A1019" t="s">
        <v>551</v>
      </c>
      <c r="B1019" t="s">
        <v>551</v>
      </c>
      <c r="C1019" t="s">
        <v>551</v>
      </c>
      <c r="D1019" t="s">
        <v>551</v>
      </c>
      <c r="E1019" t="s">
        <v>551</v>
      </c>
      <c r="F1019" t="s">
        <v>551</v>
      </c>
      <c r="G1019" t="s">
        <v>551</v>
      </c>
      <c r="H1019" t="s">
        <v>551</v>
      </c>
      <c r="I1019" t="s">
        <v>551</v>
      </c>
      <c r="J1019" t="s">
        <v>551</v>
      </c>
      <c r="K1019" t="s">
        <v>551</v>
      </c>
      <c r="L1019" t="s">
        <v>551</v>
      </c>
      <c r="M1019" t="s">
        <v>551</v>
      </c>
      <c r="N1019" t="s">
        <v>551</v>
      </c>
      <c r="O1019" t="s">
        <v>551</v>
      </c>
      <c r="P1019" t="s">
        <v>551</v>
      </c>
      <c r="Q1019" t="s">
        <v>551</v>
      </c>
      <c r="R1019" t="s">
        <v>551</v>
      </c>
      <c r="S1019" t="s">
        <v>551</v>
      </c>
      <c r="T1019" t="s">
        <v>551</v>
      </c>
      <c r="U1019" t="s">
        <v>551</v>
      </c>
      <c r="V1019" t="s">
        <v>551</v>
      </c>
      <c r="W1019" t="s">
        <v>551</v>
      </c>
      <c r="X1019" t="s">
        <v>551</v>
      </c>
      <c r="Y1019" t="s">
        <v>551</v>
      </c>
      <c r="Z1019" t="s">
        <v>551</v>
      </c>
      <c r="AA1019" t="s">
        <v>551</v>
      </c>
      <c r="AB1019" t="s">
        <v>551</v>
      </c>
      <c r="AC1019" t="s">
        <v>591</v>
      </c>
      <c r="AD1019" t="s">
        <v>590</v>
      </c>
      <c r="AE1019">
        <v>25</v>
      </c>
      <c r="AF1019">
        <v>18</v>
      </c>
      <c r="AG1019">
        <v>3</v>
      </c>
      <c r="AH1019" t="s">
        <v>492</v>
      </c>
      <c r="AJ1019" t="s">
        <v>84</v>
      </c>
      <c r="AK1019" t="s">
        <v>194</v>
      </c>
      <c r="AM1019">
        <v>1440</v>
      </c>
      <c r="AN1019">
        <v>2977</v>
      </c>
    </row>
    <row r="1020" spans="1:40" x14ac:dyDescent="0.25">
      <c r="A1020" t="s">
        <v>551</v>
      </c>
      <c r="B1020" t="s">
        <v>551</v>
      </c>
      <c r="C1020" t="s">
        <v>551</v>
      </c>
      <c r="D1020" t="s">
        <v>551</v>
      </c>
      <c r="E1020" t="s">
        <v>551</v>
      </c>
      <c r="F1020" t="s">
        <v>551</v>
      </c>
      <c r="G1020" t="s">
        <v>551</v>
      </c>
      <c r="H1020" t="s">
        <v>551</v>
      </c>
      <c r="I1020" t="s">
        <v>551</v>
      </c>
      <c r="J1020" t="s">
        <v>551</v>
      </c>
      <c r="K1020" t="s">
        <v>551</v>
      </c>
      <c r="L1020" t="s">
        <v>551</v>
      </c>
      <c r="M1020" t="s">
        <v>551</v>
      </c>
      <c r="N1020" t="s">
        <v>551</v>
      </c>
      <c r="O1020" t="s">
        <v>551</v>
      </c>
      <c r="P1020" t="s">
        <v>551</v>
      </c>
      <c r="Q1020" t="s">
        <v>551</v>
      </c>
      <c r="R1020" t="s">
        <v>551</v>
      </c>
      <c r="S1020" t="s">
        <v>551</v>
      </c>
      <c r="T1020" t="s">
        <v>551</v>
      </c>
      <c r="U1020" t="s">
        <v>551</v>
      </c>
      <c r="V1020" t="s">
        <v>551</v>
      </c>
      <c r="W1020" t="s">
        <v>551</v>
      </c>
      <c r="X1020" t="s">
        <v>551</v>
      </c>
      <c r="Y1020" t="s">
        <v>551</v>
      </c>
      <c r="Z1020" t="s">
        <v>551</v>
      </c>
      <c r="AA1020" t="s">
        <v>551</v>
      </c>
      <c r="AB1020" t="s">
        <v>551</v>
      </c>
      <c r="AC1020" t="s">
        <v>591</v>
      </c>
      <c r="AD1020" t="s">
        <v>590</v>
      </c>
      <c r="AE1020">
        <v>25</v>
      </c>
      <c r="AF1020">
        <v>19</v>
      </c>
      <c r="AG1020">
        <v>3</v>
      </c>
      <c r="AH1020" t="s">
        <v>491</v>
      </c>
      <c r="AJ1020" t="s">
        <v>82</v>
      </c>
      <c r="AK1020" t="s">
        <v>194</v>
      </c>
      <c r="AM1020">
        <v>2868</v>
      </c>
      <c r="AN1020">
        <v>1334</v>
      </c>
    </row>
    <row r="1021" spans="1:40" x14ac:dyDescent="0.25">
      <c r="A1021" t="s">
        <v>551</v>
      </c>
      <c r="B1021" t="s">
        <v>551</v>
      </c>
      <c r="C1021" t="s">
        <v>551</v>
      </c>
      <c r="D1021" t="s">
        <v>551</v>
      </c>
      <c r="E1021" t="s">
        <v>551</v>
      </c>
      <c r="F1021" t="s">
        <v>551</v>
      </c>
      <c r="G1021" t="s">
        <v>551</v>
      </c>
      <c r="H1021" t="s">
        <v>551</v>
      </c>
      <c r="I1021" t="s">
        <v>551</v>
      </c>
      <c r="J1021" t="s">
        <v>551</v>
      </c>
      <c r="K1021" t="s">
        <v>551</v>
      </c>
      <c r="L1021" t="s">
        <v>551</v>
      </c>
      <c r="M1021" t="s">
        <v>551</v>
      </c>
      <c r="N1021" t="s">
        <v>551</v>
      </c>
      <c r="O1021" t="s">
        <v>551</v>
      </c>
      <c r="P1021" t="s">
        <v>551</v>
      </c>
      <c r="Q1021" t="s">
        <v>551</v>
      </c>
      <c r="R1021" t="s">
        <v>551</v>
      </c>
      <c r="S1021" t="s">
        <v>551</v>
      </c>
      <c r="T1021" t="s">
        <v>551</v>
      </c>
      <c r="U1021" t="s">
        <v>551</v>
      </c>
      <c r="V1021" t="s">
        <v>551</v>
      </c>
      <c r="W1021" t="s">
        <v>551</v>
      </c>
      <c r="X1021" t="s">
        <v>551</v>
      </c>
      <c r="Y1021" t="s">
        <v>551</v>
      </c>
      <c r="Z1021" t="s">
        <v>551</v>
      </c>
      <c r="AA1021" t="s">
        <v>551</v>
      </c>
      <c r="AB1021" t="s">
        <v>551</v>
      </c>
      <c r="AC1021" t="s">
        <v>591</v>
      </c>
      <c r="AD1021" t="s">
        <v>590</v>
      </c>
      <c r="AE1021">
        <v>25</v>
      </c>
      <c r="AF1021">
        <v>20</v>
      </c>
      <c r="AH1021" t="s">
        <v>495</v>
      </c>
      <c r="AJ1021" t="s">
        <v>88</v>
      </c>
      <c r="AK1021" t="s">
        <v>203</v>
      </c>
      <c r="AM1021">
        <v>836</v>
      </c>
      <c r="AN1021">
        <v>2941</v>
      </c>
    </row>
    <row r="1022" spans="1:40" x14ac:dyDescent="0.25">
      <c r="A1022" t="s">
        <v>551</v>
      </c>
      <c r="B1022" t="s">
        <v>551</v>
      </c>
      <c r="C1022" t="s">
        <v>551</v>
      </c>
      <c r="D1022" t="s">
        <v>551</v>
      </c>
      <c r="E1022" t="s">
        <v>551</v>
      </c>
      <c r="F1022" t="s">
        <v>551</v>
      </c>
      <c r="G1022" t="s">
        <v>551</v>
      </c>
      <c r="H1022" t="s">
        <v>551</v>
      </c>
      <c r="I1022" t="s">
        <v>551</v>
      </c>
      <c r="J1022" t="s">
        <v>551</v>
      </c>
      <c r="K1022" t="s">
        <v>551</v>
      </c>
      <c r="L1022" t="s">
        <v>551</v>
      </c>
      <c r="M1022" t="s">
        <v>551</v>
      </c>
      <c r="N1022" t="s">
        <v>551</v>
      </c>
      <c r="O1022" t="s">
        <v>551</v>
      </c>
      <c r="P1022" t="s">
        <v>551</v>
      </c>
      <c r="Q1022" t="s">
        <v>551</v>
      </c>
      <c r="R1022" t="s">
        <v>551</v>
      </c>
      <c r="S1022" t="s">
        <v>551</v>
      </c>
      <c r="T1022" t="s">
        <v>551</v>
      </c>
      <c r="U1022" t="s">
        <v>551</v>
      </c>
      <c r="V1022" t="s">
        <v>551</v>
      </c>
      <c r="W1022" t="s">
        <v>551</v>
      </c>
      <c r="X1022" t="s">
        <v>551</v>
      </c>
      <c r="Y1022" t="s">
        <v>551</v>
      </c>
      <c r="Z1022" t="s">
        <v>551</v>
      </c>
      <c r="AA1022" t="s">
        <v>551</v>
      </c>
      <c r="AB1022" t="s">
        <v>551</v>
      </c>
      <c r="AC1022" t="s">
        <v>591</v>
      </c>
      <c r="AD1022" t="s">
        <v>590</v>
      </c>
      <c r="AE1022">
        <v>25</v>
      </c>
      <c r="AF1022">
        <v>21</v>
      </c>
      <c r="AH1022" t="s">
        <v>506</v>
      </c>
      <c r="AJ1022" t="s">
        <v>98</v>
      </c>
      <c r="AK1022" t="s">
        <v>203</v>
      </c>
      <c r="AM1022">
        <v>2995</v>
      </c>
      <c r="AN1022">
        <v>732</v>
      </c>
    </row>
    <row r="1023" spans="1:40" x14ac:dyDescent="0.25">
      <c r="A1023" t="s">
        <v>551</v>
      </c>
      <c r="B1023" t="s">
        <v>551</v>
      </c>
      <c r="C1023" t="s">
        <v>551</v>
      </c>
      <c r="D1023" t="s">
        <v>551</v>
      </c>
      <c r="E1023" t="s">
        <v>551</v>
      </c>
      <c r="F1023" t="s">
        <v>551</v>
      </c>
      <c r="G1023" t="s">
        <v>551</v>
      </c>
      <c r="H1023" t="s">
        <v>551</v>
      </c>
      <c r="I1023" t="s">
        <v>551</v>
      </c>
      <c r="J1023" t="s">
        <v>551</v>
      </c>
      <c r="K1023" t="s">
        <v>551</v>
      </c>
      <c r="L1023" t="s">
        <v>551</v>
      </c>
      <c r="M1023" t="s">
        <v>551</v>
      </c>
      <c r="N1023" t="s">
        <v>551</v>
      </c>
      <c r="O1023" t="s">
        <v>551</v>
      </c>
      <c r="P1023" t="s">
        <v>551</v>
      </c>
      <c r="Q1023" t="s">
        <v>551</v>
      </c>
      <c r="R1023" t="s">
        <v>551</v>
      </c>
      <c r="S1023" t="s">
        <v>551</v>
      </c>
      <c r="T1023" t="s">
        <v>551</v>
      </c>
      <c r="U1023" t="s">
        <v>551</v>
      </c>
      <c r="V1023" t="s">
        <v>551</v>
      </c>
      <c r="W1023" t="s">
        <v>551</v>
      </c>
      <c r="X1023" t="s">
        <v>551</v>
      </c>
      <c r="Y1023" t="s">
        <v>551</v>
      </c>
      <c r="Z1023" t="s">
        <v>551</v>
      </c>
      <c r="AA1023" t="s">
        <v>551</v>
      </c>
      <c r="AB1023" t="s">
        <v>551</v>
      </c>
      <c r="AC1023" t="s">
        <v>591</v>
      </c>
      <c r="AD1023" t="s">
        <v>590</v>
      </c>
      <c r="AE1023">
        <v>25</v>
      </c>
      <c r="AF1023">
        <v>22</v>
      </c>
      <c r="AH1023" t="s">
        <v>494</v>
      </c>
      <c r="AJ1023" t="s">
        <v>86</v>
      </c>
      <c r="AK1023" t="s">
        <v>201</v>
      </c>
      <c r="AM1023">
        <v>98</v>
      </c>
      <c r="AN1023">
        <v>763</v>
      </c>
    </row>
    <row r="1024" spans="1:40" x14ac:dyDescent="0.25">
      <c r="A1024" t="s">
        <v>551</v>
      </c>
      <c r="B1024" t="s">
        <v>551</v>
      </c>
      <c r="C1024" t="s">
        <v>551</v>
      </c>
      <c r="D1024" t="s">
        <v>551</v>
      </c>
      <c r="E1024" t="s">
        <v>551</v>
      </c>
      <c r="F1024" t="s">
        <v>551</v>
      </c>
      <c r="G1024" t="s">
        <v>551</v>
      </c>
      <c r="H1024" t="s">
        <v>551</v>
      </c>
      <c r="I1024" t="s">
        <v>551</v>
      </c>
      <c r="J1024" t="s">
        <v>551</v>
      </c>
      <c r="K1024" t="s">
        <v>551</v>
      </c>
      <c r="L1024" t="s">
        <v>551</v>
      </c>
      <c r="M1024" t="s">
        <v>551</v>
      </c>
      <c r="N1024" t="s">
        <v>551</v>
      </c>
      <c r="O1024" t="s">
        <v>551</v>
      </c>
      <c r="P1024" t="s">
        <v>551</v>
      </c>
      <c r="Q1024" t="s">
        <v>551</v>
      </c>
      <c r="R1024" t="s">
        <v>551</v>
      </c>
      <c r="S1024" t="s">
        <v>551</v>
      </c>
      <c r="T1024" t="s">
        <v>551</v>
      </c>
      <c r="U1024" t="s">
        <v>551</v>
      </c>
      <c r="V1024" t="s">
        <v>551</v>
      </c>
      <c r="W1024" t="s">
        <v>551</v>
      </c>
      <c r="X1024" t="s">
        <v>551</v>
      </c>
      <c r="Y1024" t="s">
        <v>551</v>
      </c>
      <c r="Z1024" t="s">
        <v>551</v>
      </c>
      <c r="AA1024" t="s">
        <v>551</v>
      </c>
      <c r="AB1024" t="s">
        <v>551</v>
      </c>
      <c r="AC1024" t="s">
        <v>591</v>
      </c>
      <c r="AD1024" t="s">
        <v>590</v>
      </c>
      <c r="AE1024">
        <v>25</v>
      </c>
      <c r="AF1024">
        <v>23</v>
      </c>
      <c r="AG1024">
        <v>3</v>
      </c>
      <c r="AH1024" t="s">
        <v>491</v>
      </c>
      <c r="AJ1024" t="s">
        <v>82</v>
      </c>
      <c r="AK1024" t="s">
        <v>194</v>
      </c>
      <c r="AM1024">
        <v>1497</v>
      </c>
      <c r="AN1024">
        <v>2461</v>
      </c>
    </row>
    <row r="1025" spans="1:40" x14ac:dyDescent="0.25">
      <c r="A1025" t="s">
        <v>551</v>
      </c>
      <c r="B1025" t="s">
        <v>551</v>
      </c>
      <c r="C1025" t="s">
        <v>551</v>
      </c>
      <c r="D1025" t="s">
        <v>551</v>
      </c>
      <c r="E1025" t="s">
        <v>551</v>
      </c>
      <c r="F1025" t="s">
        <v>551</v>
      </c>
      <c r="G1025" t="s">
        <v>551</v>
      </c>
      <c r="H1025" t="s">
        <v>551</v>
      </c>
      <c r="I1025" t="s">
        <v>551</v>
      </c>
      <c r="J1025" t="s">
        <v>551</v>
      </c>
      <c r="K1025" t="s">
        <v>551</v>
      </c>
      <c r="L1025" t="s">
        <v>551</v>
      </c>
      <c r="M1025" t="s">
        <v>551</v>
      </c>
      <c r="N1025" t="s">
        <v>551</v>
      </c>
      <c r="O1025" t="s">
        <v>551</v>
      </c>
      <c r="P1025" t="s">
        <v>551</v>
      </c>
      <c r="Q1025" t="s">
        <v>551</v>
      </c>
      <c r="R1025" t="s">
        <v>551</v>
      </c>
      <c r="S1025" t="s">
        <v>551</v>
      </c>
      <c r="T1025" t="s">
        <v>551</v>
      </c>
      <c r="U1025" t="s">
        <v>551</v>
      </c>
      <c r="V1025" t="s">
        <v>551</v>
      </c>
      <c r="W1025" t="s">
        <v>551</v>
      </c>
      <c r="X1025" t="s">
        <v>551</v>
      </c>
      <c r="Y1025" t="s">
        <v>551</v>
      </c>
      <c r="Z1025" t="s">
        <v>551</v>
      </c>
      <c r="AA1025" t="s">
        <v>551</v>
      </c>
      <c r="AB1025" t="s">
        <v>551</v>
      </c>
      <c r="AC1025" t="s">
        <v>591</v>
      </c>
      <c r="AD1025" t="s">
        <v>590</v>
      </c>
      <c r="AE1025">
        <v>25</v>
      </c>
      <c r="AF1025">
        <v>24</v>
      </c>
      <c r="AG1025">
        <v>3</v>
      </c>
      <c r="AH1025" t="s">
        <v>492</v>
      </c>
      <c r="AJ1025" t="s">
        <v>84</v>
      </c>
      <c r="AK1025" t="s">
        <v>194</v>
      </c>
      <c r="AM1025">
        <v>403</v>
      </c>
      <c r="AN1025">
        <v>243</v>
      </c>
    </row>
    <row r="1026" spans="1:40" x14ac:dyDescent="0.25">
      <c r="A1026" t="s">
        <v>551</v>
      </c>
      <c r="B1026" t="s">
        <v>551</v>
      </c>
      <c r="C1026" t="s">
        <v>551</v>
      </c>
      <c r="D1026" t="s">
        <v>551</v>
      </c>
      <c r="E1026" t="s">
        <v>551</v>
      </c>
      <c r="F1026" t="s">
        <v>551</v>
      </c>
      <c r="G1026" t="s">
        <v>551</v>
      </c>
      <c r="H1026" t="s">
        <v>551</v>
      </c>
      <c r="I1026" t="s">
        <v>551</v>
      </c>
      <c r="J1026" t="s">
        <v>551</v>
      </c>
      <c r="K1026" t="s">
        <v>551</v>
      </c>
      <c r="L1026" t="s">
        <v>551</v>
      </c>
      <c r="M1026" t="s">
        <v>551</v>
      </c>
      <c r="N1026" t="s">
        <v>551</v>
      </c>
      <c r="O1026" t="s">
        <v>551</v>
      </c>
      <c r="P1026" t="s">
        <v>551</v>
      </c>
      <c r="Q1026" t="s">
        <v>551</v>
      </c>
      <c r="R1026" t="s">
        <v>551</v>
      </c>
      <c r="S1026" t="s">
        <v>551</v>
      </c>
      <c r="T1026" t="s">
        <v>551</v>
      </c>
      <c r="U1026" t="s">
        <v>551</v>
      </c>
      <c r="V1026" t="s">
        <v>551</v>
      </c>
      <c r="W1026" t="s">
        <v>551</v>
      </c>
      <c r="X1026" t="s">
        <v>551</v>
      </c>
      <c r="Y1026" t="s">
        <v>551</v>
      </c>
      <c r="Z1026" t="s">
        <v>551</v>
      </c>
      <c r="AA1026" t="s">
        <v>551</v>
      </c>
      <c r="AB1026" t="s">
        <v>551</v>
      </c>
      <c r="AC1026" t="s">
        <v>591</v>
      </c>
      <c r="AD1026" t="s">
        <v>590</v>
      </c>
      <c r="AE1026">
        <v>25</v>
      </c>
      <c r="AF1026">
        <v>25</v>
      </c>
      <c r="AH1026" t="s">
        <v>498</v>
      </c>
      <c r="AJ1026" t="s">
        <v>91</v>
      </c>
      <c r="AK1026" t="s">
        <v>203</v>
      </c>
      <c r="AM1026">
        <v>2629</v>
      </c>
      <c r="AN1026">
        <v>2832</v>
      </c>
    </row>
    <row r="1027" spans="1:40" x14ac:dyDescent="0.25">
      <c r="A1027" t="s">
        <v>551</v>
      </c>
      <c r="B1027" t="s">
        <v>551</v>
      </c>
      <c r="C1027" t="s">
        <v>551</v>
      </c>
      <c r="D1027" t="s">
        <v>551</v>
      </c>
      <c r="E1027" t="s">
        <v>551</v>
      </c>
      <c r="F1027" t="s">
        <v>551</v>
      </c>
      <c r="G1027" t="s">
        <v>551</v>
      </c>
      <c r="H1027" t="s">
        <v>551</v>
      </c>
      <c r="I1027" t="s">
        <v>551</v>
      </c>
      <c r="J1027" t="s">
        <v>551</v>
      </c>
      <c r="K1027" t="s">
        <v>551</v>
      </c>
      <c r="L1027" t="s">
        <v>551</v>
      </c>
      <c r="M1027" t="s">
        <v>551</v>
      </c>
      <c r="N1027" t="s">
        <v>551</v>
      </c>
      <c r="O1027" t="s">
        <v>551</v>
      </c>
      <c r="P1027" t="s">
        <v>551</v>
      </c>
      <c r="Q1027" t="s">
        <v>551</v>
      </c>
      <c r="R1027" t="s">
        <v>551</v>
      </c>
      <c r="S1027" t="s">
        <v>551</v>
      </c>
      <c r="T1027" t="s">
        <v>551</v>
      </c>
      <c r="U1027" t="s">
        <v>551</v>
      </c>
      <c r="V1027" t="s">
        <v>551</v>
      </c>
      <c r="W1027" t="s">
        <v>551</v>
      </c>
      <c r="X1027" t="s">
        <v>551</v>
      </c>
      <c r="Y1027" t="s">
        <v>551</v>
      </c>
      <c r="Z1027" t="s">
        <v>551</v>
      </c>
      <c r="AA1027" t="s">
        <v>551</v>
      </c>
      <c r="AB1027" t="s">
        <v>551</v>
      </c>
      <c r="AC1027" t="s">
        <v>593</v>
      </c>
      <c r="AD1027" t="s">
        <v>592</v>
      </c>
      <c r="AE1027">
        <v>25</v>
      </c>
      <c r="AF1027">
        <v>1</v>
      </c>
      <c r="AH1027" t="s">
        <v>494</v>
      </c>
      <c r="AJ1027" t="s">
        <v>86</v>
      </c>
      <c r="AK1027" t="s">
        <v>201</v>
      </c>
      <c r="AM1027">
        <v>2681</v>
      </c>
      <c r="AN1027">
        <v>661</v>
      </c>
    </row>
    <row r="1028" spans="1:40" x14ac:dyDescent="0.25">
      <c r="A1028" t="s">
        <v>551</v>
      </c>
      <c r="B1028" t="s">
        <v>551</v>
      </c>
      <c r="C1028" t="s">
        <v>551</v>
      </c>
      <c r="D1028" t="s">
        <v>551</v>
      </c>
      <c r="E1028" t="s">
        <v>551</v>
      </c>
      <c r="F1028" t="s">
        <v>551</v>
      </c>
      <c r="G1028" t="s">
        <v>551</v>
      </c>
      <c r="H1028" t="s">
        <v>551</v>
      </c>
      <c r="I1028" t="s">
        <v>551</v>
      </c>
      <c r="J1028" t="s">
        <v>551</v>
      </c>
      <c r="K1028" t="s">
        <v>551</v>
      </c>
      <c r="L1028" t="s">
        <v>551</v>
      </c>
      <c r="M1028" t="s">
        <v>551</v>
      </c>
      <c r="N1028" t="s">
        <v>551</v>
      </c>
      <c r="O1028" t="s">
        <v>551</v>
      </c>
      <c r="P1028" t="s">
        <v>551</v>
      </c>
      <c r="Q1028" t="s">
        <v>551</v>
      </c>
      <c r="R1028" t="s">
        <v>551</v>
      </c>
      <c r="S1028" t="s">
        <v>551</v>
      </c>
      <c r="T1028" t="s">
        <v>551</v>
      </c>
      <c r="U1028" t="s">
        <v>551</v>
      </c>
      <c r="V1028" t="s">
        <v>551</v>
      </c>
      <c r="W1028" t="s">
        <v>551</v>
      </c>
      <c r="X1028" t="s">
        <v>551</v>
      </c>
      <c r="Y1028" t="s">
        <v>551</v>
      </c>
      <c r="Z1028" t="s">
        <v>551</v>
      </c>
      <c r="AA1028" t="s">
        <v>551</v>
      </c>
      <c r="AB1028" t="s">
        <v>551</v>
      </c>
      <c r="AC1028" t="s">
        <v>593</v>
      </c>
      <c r="AD1028" t="s">
        <v>592</v>
      </c>
      <c r="AE1028">
        <v>25</v>
      </c>
      <c r="AF1028">
        <v>2</v>
      </c>
      <c r="AG1028">
        <v>3</v>
      </c>
      <c r="AH1028" t="s">
        <v>492</v>
      </c>
      <c r="AJ1028" t="s">
        <v>84</v>
      </c>
      <c r="AK1028" t="s">
        <v>194</v>
      </c>
      <c r="AM1028">
        <v>1868</v>
      </c>
      <c r="AN1028">
        <v>1220</v>
      </c>
    </row>
    <row r="1029" spans="1:40" x14ac:dyDescent="0.25">
      <c r="A1029" t="s">
        <v>551</v>
      </c>
      <c r="B1029" t="s">
        <v>551</v>
      </c>
      <c r="C1029" t="s">
        <v>551</v>
      </c>
      <c r="D1029" t="s">
        <v>551</v>
      </c>
      <c r="E1029" t="s">
        <v>551</v>
      </c>
      <c r="F1029" t="s">
        <v>551</v>
      </c>
      <c r="G1029" t="s">
        <v>551</v>
      </c>
      <c r="H1029" t="s">
        <v>551</v>
      </c>
      <c r="I1029" t="s">
        <v>551</v>
      </c>
      <c r="J1029" t="s">
        <v>551</v>
      </c>
      <c r="K1029" t="s">
        <v>551</v>
      </c>
      <c r="L1029" t="s">
        <v>551</v>
      </c>
      <c r="M1029" t="s">
        <v>551</v>
      </c>
      <c r="N1029" t="s">
        <v>551</v>
      </c>
      <c r="O1029" t="s">
        <v>551</v>
      </c>
      <c r="P1029" t="s">
        <v>551</v>
      </c>
      <c r="Q1029" t="s">
        <v>551</v>
      </c>
      <c r="R1029" t="s">
        <v>551</v>
      </c>
      <c r="S1029" t="s">
        <v>551</v>
      </c>
      <c r="T1029" t="s">
        <v>551</v>
      </c>
      <c r="U1029" t="s">
        <v>551</v>
      </c>
      <c r="V1029" t="s">
        <v>551</v>
      </c>
      <c r="W1029" t="s">
        <v>551</v>
      </c>
      <c r="X1029" t="s">
        <v>551</v>
      </c>
      <c r="Y1029" t="s">
        <v>551</v>
      </c>
      <c r="Z1029" t="s">
        <v>551</v>
      </c>
      <c r="AA1029" t="s">
        <v>551</v>
      </c>
      <c r="AB1029" t="s">
        <v>551</v>
      </c>
      <c r="AC1029" t="s">
        <v>593</v>
      </c>
      <c r="AD1029" t="s">
        <v>592</v>
      </c>
      <c r="AE1029">
        <v>25</v>
      </c>
      <c r="AF1029">
        <v>3</v>
      </c>
      <c r="AG1029">
        <v>3</v>
      </c>
      <c r="AH1029" t="s">
        <v>492</v>
      </c>
      <c r="AJ1029" t="s">
        <v>84</v>
      </c>
      <c r="AK1029" t="s">
        <v>194</v>
      </c>
      <c r="AM1029">
        <v>3043</v>
      </c>
      <c r="AN1029">
        <v>2695</v>
      </c>
    </row>
    <row r="1030" spans="1:40" x14ac:dyDescent="0.25">
      <c r="A1030" t="s">
        <v>551</v>
      </c>
      <c r="B1030" t="s">
        <v>551</v>
      </c>
      <c r="C1030" t="s">
        <v>551</v>
      </c>
      <c r="D1030" t="s">
        <v>551</v>
      </c>
      <c r="E1030" t="s">
        <v>551</v>
      </c>
      <c r="F1030" t="s">
        <v>551</v>
      </c>
      <c r="G1030" t="s">
        <v>551</v>
      </c>
      <c r="H1030" t="s">
        <v>551</v>
      </c>
      <c r="I1030" t="s">
        <v>551</v>
      </c>
      <c r="J1030" t="s">
        <v>551</v>
      </c>
      <c r="K1030" t="s">
        <v>551</v>
      </c>
      <c r="L1030" t="s">
        <v>551</v>
      </c>
      <c r="M1030" t="s">
        <v>551</v>
      </c>
      <c r="N1030" t="s">
        <v>551</v>
      </c>
      <c r="O1030" t="s">
        <v>551</v>
      </c>
      <c r="P1030" t="s">
        <v>551</v>
      </c>
      <c r="Q1030" t="s">
        <v>551</v>
      </c>
      <c r="R1030" t="s">
        <v>551</v>
      </c>
      <c r="S1030" t="s">
        <v>551</v>
      </c>
      <c r="T1030" t="s">
        <v>551</v>
      </c>
      <c r="U1030" t="s">
        <v>551</v>
      </c>
      <c r="V1030" t="s">
        <v>551</v>
      </c>
      <c r="W1030" t="s">
        <v>551</v>
      </c>
      <c r="X1030" t="s">
        <v>551</v>
      </c>
      <c r="Y1030" t="s">
        <v>551</v>
      </c>
      <c r="Z1030" t="s">
        <v>551</v>
      </c>
      <c r="AA1030" t="s">
        <v>551</v>
      </c>
      <c r="AB1030" t="s">
        <v>551</v>
      </c>
      <c r="AC1030" t="s">
        <v>593</v>
      </c>
      <c r="AD1030" t="s">
        <v>592</v>
      </c>
      <c r="AE1030">
        <v>25</v>
      </c>
      <c r="AF1030">
        <v>4</v>
      </c>
      <c r="AG1030">
        <v>3</v>
      </c>
      <c r="AH1030" t="s">
        <v>492</v>
      </c>
      <c r="AJ1030" t="s">
        <v>84</v>
      </c>
      <c r="AK1030" t="s">
        <v>194</v>
      </c>
      <c r="AM1030">
        <v>1541</v>
      </c>
      <c r="AN1030">
        <v>2842</v>
      </c>
    </row>
    <row r="1031" spans="1:40" x14ac:dyDescent="0.25">
      <c r="A1031" t="s">
        <v>551</v>
      </c>
      <c r="B1031" t="s">
        <v>551</v>
      </c>
      <c r="C1031" t="s">
        <v>551</v>
      </c>
      <c r="D1031" t="s">
        <v>551</v>
      </c>
      <c r="E1031" t="s">
        <v>551</v>
      </c>
      <c r="F1031" t="s">
        <v>551</v>
      </c>
      <c r="G1031" t="s">
        <v>551</v>
      </c>
      <c r="H1031" t="s">
        <v>551</v>
      </c>
      <c r="I1031" t="s">
        <v>551</v>
      </c>
      <c r="J1031" t="s">
        <v>551</v>
      </c>
      <c r="K1031" t="s">
        <v>551</v>
      </c>
      <c r="L1031" t="s">
        <v>551</v>
      </c>
      <c r="M1031" t="s">
        <v>551</v>
      </c>
      <c r="N1031" t="s">
        <v>551</v>
      </c>
      <c r="O1031" t="s">
        <v>551</v>
      </c>
      <c r="P1031" t="s">
        <v>551</v>
      </c>
      <c r="Q1031" t="s">
        <v>551</v>
      </c>
      <c r="R1031" t="s">
        <v>551</v>
      </c>
      <c r="S1031" t="s">
        <v>551</v>
      </c>
      <c r="T1031" t="s">
        <v>551</v>
      </c>
      <c r="U1031" t="s">
        <v>551</v>
      </c>
      <c r="V1031" t="s">
        <v>551</v>
      </c>
      <c r="W1031" t="s">
        <v>551</v>
      </c>
      <c r="X1031" t="s">
        <v>551</v>
      </c>
      <c r="Y1031" t="s">
        <v>551</v>
      </c>
      <c r="Z1031" t="s">
        <v>551</v>
      </c>
      <c r="AA1031" t="s">
        <v>551</v>
      </c>
      <c r="AB1031" t="s">
        <v>551</v>
      </c>
      <c r="AC1031" t="s">
        <v>593</v>
      </c>
      <c r="AD1031" t="s">
        <v>592</v>
      </c>
      <c r="AE1031">
        <v>25</v>
      </c>
      <c r="AF1031">
        <v>5</v>
      </c>
      <c r="AG1031">
        <v>3</v>
      </c>
      <c r="AH1031" t="s">
        <v>491</v>
      </c>
      <c r="AJ1031" t="s">
        <v>82</v>
      </c>
      <c r="AK1031" t="s">
        <v>194</v>
      </c>
      <c r="AM1031">
        <v>3954</v>
      </c>
      <c r="AN1031">
        <v>1558</v>
      </c>
    </row>
    <row r="1032" spans="1:40" x14ac:dyDescent="0.25">
      <c r="A1032" t="s">
        <v>551</v>
      </c>
      <c r="B1032" t="s">
        <v>551</v>
      </c>
      <c r="C1032" t="s">
        <v>551</v>
      </c>
      <c r="D1032" t="s">
        <v>551</v>
      </c>
      <c r="E1032" t="s">
        <v>551</v>
      </c>
      <c r="F1032" t="s">
        <v>551</v>
      </c>
      <c r="G1032" t="s">
        <v>551</v>
      </c>
      <c r="H1032" t="s">
        <v>551</v>
      </c>
      <c r="I1032" t="s">
        <v>551</v>
      </c>
      <c r="J1032" t="s">
        <v>551</v>
      </c>
      <c r="K1032" t="s">
        <v>551</v>
      </c>
      <c r="L1032" t="s">
        <v>551</v>
      </c>
      <c r="M1032" t="s">
        <v>551</v>
      </c>
      <c r="N1032" t="s">
        <v>551</v>
      </c>
      <c r="O1032" t="s">
        <v>551</v>
      </c>
      <c r="P1032" t="s">
        <v>551</v>
      </c>
      <c r="Q1032" t="s">
        <v>551</v>
      </c>
      <c r="R1032" t="s">
        <v>551</v>
      </c>
      <c r="S1032" t="s">
        <v>551</v>
      </c>
      <c r="T1032" t="s">
        <v>551</v>
      </c>
      <c r="U1032" t="s">
        <v>551</v>
      </c>
      <c r="V1032" t="s">
        <v>551</v>
      </c>
      <c r="W1032" t="s">
        <v>551</v>
      </c>
      <c r="X1032" t="s">
        <v>551</v>
      </c>
      <c r="Y1032" t="s">
        <v>551</v>
      </c>
      <c r="Z1032" t="s">
        <v>551</v>
      </c>
      <c r="AA1032" t="s">
        <v>551</v>
      </c>
      <c r="AB1032" t="s">
        <v>551</v>
      </c>
      <c r="AC1032" t="s">
        <v>593</v>
      </c>
      <c r="AD1032" t="s">
        <v>592</v>
      </c>
      <c r="AE1032">
        <v>25</v>
      </c>
      <c r="AF1032">
        <v>6</v>
      </c>
      <c r="AH1032" t="s">
        <v>494</v>
      </c>
      <c r="AJ1032" t="s">
        <v>86</v>
      </c>
      <c r="AK1032" t="s">
        <v>201</v>
      </c>
      <c r="AM1032">
        <v>3712</v>
      </c>
      <c r="AN1032">
        <v>11</v>
      </c>
    </row>
    <row r="1033" spans="1:40" x14ac:dyDescent="0.25">
      <c r="A1033" t="s">
        <v>551</v>
      </c>
      <c r="B1033" t="s">
        <v>551</v>
      </c>
      <c r="C1033" t="s">
        <v>551</v>
      </c>
      <c r="D1033" t="s">
        <v>551</v>
      </c>
      <c r="E1033" t="s">
        <v>551</v>
      </c>
      <c r="F1033" t="s">
        <v>551</v>
      </c>
      <c r="G1033" t="s">
        <v>551</v>
      </c>
      <c r="H1033" t="s">
        <v>551</v>
      </c>
      <c r="I1033" t="s">
        <v>551</v>
      </c>
      <c r="J1033" t="s">
        <v>551</v>
      </c>
      <c r="K1033" t="s">
        <v>551</v>
      </c>
      <c r="L1033" t="s">
        <v>551</v>
      </c>
      <c r="M1033" t="s">
        <v>551</v>
      </c>
      <c r="N1033" t="s">
        <v>551</v>
      </c>
      <c r="O1033" t="s">
        <v>551</v>
      </c>
      <c r="P1033" t="s">
        <v>551</v>
      </c>
      <c r="Q1033" t="s">
        <v>551</v>
      </c>
      <c r="R1033" t="s">
        <v>551</v>
      </c>
      <c r="S1033" t="s">
        <v>551</v>
      </c>
      <c r="T1033" t="s">
        <v>551</v>
      </c>
      <c r="U1033" t="s">
        <v>551</v>
      </c>
      <c r="V1033" t="s">
        <v>551</v>
      </c>
      <c r="W1033" t="s">
        <v>551</v>
      </c>
      <c r="X1033" t="s">
        <v>551</v>
      </c>
      <c r="Y1033" t="s">
        <v>551</v>
      </c>
      <c r="Z1033" t="s">
        <v>551</v>
      </c>
      <c r="AA1033" t="s">
        <v>551</v>
      </c>
      <c r="AB1033" t="s">
        <v>551</v>
      </c>
      <c r="AC1033" t="s">
        <v>593</v>
      </c>
      <c r="AD1033" t="s">
        <v>592</v>
      </c>
      <c r="AE1033">
        <v>25</v>
      </c>
      <c r="AF1033">
        <v>7</v>
      </c>
      <c r="AG1033">
        <v>3</v>
      </c>
      <c r="AH1033" t="s">
        <v>491</v>
      </c>
      <c r="AJ1033" t="s">
        <v>82</v>
      </c>
      <c r="AK1033" t="s">
        <v>194</v>
      </c>
      <c r="AM1033">
        <v>3700</v>
      </c>
      <c r="AN1033">
        <v>1920</v>
      </c>
    </row>
    <row r="1034" spans="1:40" x14ac:dyDescent="0.25">
      <c r="A1034" t="s">
        <v>551</v>
      </c>
      <c r="B1034" t="s">
        <v>551</v>
      </c>
      <c r="C1034" t="s">
        <v>551</v>
      </c>
      <c r="D1034" t="s">
        <v>551</v>
      </c>
      <c r="E1034" t="s">
        <v>551</v>
      </c>
      <c r="F1034" t="s">
        <v>551</v>
      </c>
      <c r="G1034" t="s">
        <v>551</v>
      </c>
      <c r="H1034" t="s">
        <v>551</v>
      </c>
      <c r="I1034" t="s">
        <v>551</v>
      </c>
      <c r="J1034" t="s">
        <v>551</v>
      </c>
      <c r="K1034" t="s">
        <v>551</v>
      </c>
      <c r="L1034" t="s">
        <v>551</v>
      </c>
      <c r="M1034" t="s">
        <v>551</v>
      </c>
      <c r="N1034" t="s">
        <v>551</v>
      </c>
      <c r="O1034" t="s">
        <v>551</v>
      </c>
      <c r="P1034" t="s">
        <v>551</v>
      </c>
      <c r="Q1034" t="s">
        <v>551</v>
      </c>
      <c r="R1034" t="s">
        <v>551</v>
      </c>
      <c r="S1034" t="s">
        <v>551</v>
      </c>
      <c r="T1034" t="s">
        <v>551</v>
      </c>
      <c r="U1034" t="s">
        <v>551</v>
      </c>
      <c r="V1034" t="s">
        <v>551</v>
      </c>
      <c r="W1034" t="s">
        <v>551</v>
      </c>
      <c r="X1034" t="s">
        <v>551</v>
      </c>
      <c r="Y1034" t="s">
        <v>551</v>
      </c>
      <c r="Z1034" t="s">
        <v>551</v>
      </c>
      <c r="AA1034" t="s">
        <v>551</v>
      </c>
      <c r="AB1034" t="s">
        <v>551</v>
      </c>
      <c r="AC1034" t="s">
        <v>593</v>
      </c>
      <c r="AD1034" t="s">
        <v>592</v>
      </c>
      <c r="AE1034">
        <v>25</v>
      </c>
      <c r="AF1034">
        <v>8</v>
      </c>
      <c r="AG1034">
        <v>3</v>
      </c>
      <c r="AH1034" t="s">
        <v>492</v>
      </c>
      <c r="AJ1034" t="s">
        <v>84</v>
      </c>
      <c r="AK1034" t="s">
        <v>194</v>
      </c>
      <c r="AM1034">
        <v>901</v>
      </c>
      <c r="AN1034">
        <v>2996</v>
      </c>
    </row>
    <row r="1035" spans="1:40" x14ac:dyDescent="0.25">
      <c r="A1035" t="s">
        <v>551</v>
      </c>
      <c r="B1035" t="s">
        <v>551</v>
      </c>
      <c r="C1035" t="s">
        <v>551</v>
      </c>
      <c r="D1035" t="s">
        <v>551</v>
      </c>
      <c r="E1035" t="s">
        <v>551</v>
      </c>
      <c r="F1035" t="s">
        <v>551</v>
      </c>
      <c r="G1035" t="s">
        <v>551</v>
      </c>
      <c r="H1035" t="s">
        <v>551</v>
      </c>
      <c r="I1035" t="s">
        <v>551</v>
      </c>
      <c r="J1035" t="s">
        <v>551</v>
      </c>
      <c r="K1035" t="s">
        <v>551</v>
      </c>
      <c r="L1035" t="s">
        <v>551</v>
      </c>
      <c r="M1035" t="s">
        <v>551</v>
      </c>
      <c r="N1035" t="s">
        <v>551</v>
      </c>
      <c r="O1035" t="s">
        <v>551</v>
      </c>
      <c r="P1035" t="s">
        <v>551</v>
      </c>
      <c r="Q1035" t="s">
        <v>551</v>
      </c>
      <c r="R1035" t="s">
        <v>551</v>
      </c>
      <c r="S1035" t="s">
        <v>551</v>
      </c>
      <c r="T1035" t="s">
        <v>551</v>
      </c>
      <c r="U1035" t="s">
        <v>551</v>
      </c>
      <c r="V1035" t="s">
        <v>551</v>
      </c>
      <c r="W1035" t="s">
        <v>551</v>
      </c>
      <c r="X1035" t="s">
        <v>551</v>
      </c>
      <c r="Y1035" t="s">
        <v>551</v>
      </c>
      <c r="Z1035" t="s">
        <v>551</v>
      </c>
      <c r="AA1035" t="s">
        <v>551</v>
      </c>
      <c r="AB1035" t="s">
        <v>551</v>
      </c>
      <c r="AC1035" t="s">
        <v>593</v>
      </c>
      <c r="AD1035" t="s">
        <v>592</v>
      </c>
      <c r="AE1035">
        <v>25</v>
      </c>
      <c r="AF1035">
        <v>9</v>
      </c>
      <c r="AG1035">
        <v>3</v>
      </c>
      <c r="AH1035" t="s">
        <v>492</v>
      </c>
      <c r="AJ1035" t="s">
        <v>84</v>
      </c>
      <c r="AK1035" t="s">
        <v>194</v>
      </c>
      <c r="AM1035">
        <v>1093</v>
      </c>
      <c r="AN1035">
        <v>2457</v>
      </c>
    </row>
    <row r="1036" spans="1:40" x14ac:dyDescent="0.25">
      <c r="A1036" t="s">
        <v>551</v>
      </c>
      <c r="B1036" t="s">
        <v>551</v>
      </c>
      <c r="C1036" t="s">
        <v>551</v>
      </c>
      <c r="D1036" t="s">
        <v>551</v>
      </c>
      <c r="E1036" t="s">
        <v>551</v>
      </c>
      <c r="F1036" t="s">
        <v>551</v>
      </c>
      <c r="G1036" t="s">
        <v>551</v>
      </c>
      <c r="H1036" t="s">
        <v>551</v>
      </c>
      <c r="I1036" t="s">
        <v>551</v>
      </c>
      <c r="J1036" t="s">
        <v>551</v>
      </c>
      <c r="K1036" t="s">
        <v>551</v>
      </c>
      <c r="L1036" t="s">
        <v>551</v>
      </c>
      <c r="M1036" t="s">
        <v>551</v>
      </c>
      <c r="N1036" t="s">
        <v>551</v>
      </c>
      <c r="O1036" t="s">
        <v>551</v>
      </c>
      <c r="P1036" t="s">
        <v>551</v>
      </c>
      <c r="Q1036" t="s">
        <v>551</v>
      </c>
      <c r="R1036" t="s">
        <v>551</v>
      </c>
      <c r="S1036" t="s">
        <v>551</v>
      </c>
      <c r="T1036" t="s">
        <v>551</v>
      </c>
      <c r="U1036" t="s">
        <v>551</v>
      </c>
      <c r="V1036" t="s">
        <v>551</v>
      </c>
      <c r="W1036" t="s">
        <v>551</v>
      </c>
      <c r="X1036" t="s">
        <v>551</v>
      </c>
      <c r="Y1036" t="s">
        <v>551</v>
      </c>
      <c r="Z1036" t="s">
        <v>551</v>
      </c>
      <c r="AA1036" t="s">
        <v>551</v>
      </c>
      <c r="AB1036" t="s">
        <v>551</v>
      </c>
      <c r="AC1036" t="s">
        <v>593</v>
      </c>
      <c r="AD1036" t="s">
        <v>592</v>
      </c>
      <c r="AE1036">
        <v>25</v>
      </c>
      <c r="AF1036">
        <v>10</v>
      </c>
      <c r="AG1036">
        <v>3</v>
      </c>
      <c r="AH1036" t="s">
        <v>492</v>
      </c>
      <c r="AJ1036" t="s">
        <v>84</v>
      </c>
      <c r="AK1036" t="s">
        <v>194</v>
      </c>
      <c r="AM1036">
        <v>3006</v>
      </c>
      <c r="AN1036">
        <v>2508</v>
      </c>
    </row>
    <row r="1037" spans="1:40" x14ac:dyDescent="0.25">
      <c r="A1037" t="s">
        <v>551</v>
      </c>
      <c r="B1037" t="s">
        <v>551</v>
      </c>
      <c r="C1037" t="s">
        <v>551</v>
      </c>
      <c r="D1037" t="s">
        <v>551</v>
      </c>
      <c r="E1037" t="s">
        <v>551</v>
      </c>
      <c r="F1037" t="s">
        <v>551</v>
      </c>
      <c r="G1037" t="s">
        <v>551</v>
      </c>
      <c r="H1037" t="s">
        <v>551</v>
      </c>
      <c r="I1037" t="s">
        <v>551</v>
      </c>
      <c r="J1037" t="s">
        <v>551</v>
      </c>
      <c r="K1037" t="s">
        <v>551</v>
      </c>
      <c r="L1037" t="s">
        <v>551</v>
      </c>
      <c r="M1037" t="s">
        <v>551</v>
      </c>
      <c r="N1037" t="s">
        <v>551</v>
      </c>
      <c r="O1037" t="s">
        <v>551</v>
      </c>
      <c r="P1037" t="s">
        <v>551</v>
      </c>
      <c r="Q1037" t="s">
        <v>551</v>
      </c>
      <c r="R1037" t="s">
        <v>551</v>
      </c>
      <c r="S1037" t="s">
        <v>551</v>
      </c>
      <c r="T1037" t="s">
        <v>551</v>
      </c>
      <c r="U1037" t="s">
        <v>551</v>
      </c>
      <c r="V1037" t="s">
        <v>551</v>
      </c>
      <c r="W1037" t="s">
        <v>551</v>
      </c>
      <c r="X1037" t="s">
        <v>551</v>
      </c>
      <c r="Y1037" t="s">
        <v>551</v>
      </c>
      <c r="Z1037" t="s">
        <v>551</v>
      </c>
      <c r="AA1037" t="s">
        <v>551</v>
      </c>
      <c r="AB1037" t="s">
        <v>551</v>
      </c>
      <c r="AC1037" t="s">
        <v>593</v>
      </c>
      <c r="AD1037" t="s">
        <v>592</v>
      </c>
      <c r="AE1037">
        <v>25</v>
      </c>
      <c r="AF1037">
        <v>11</v>
      </c>
      <c r="AH1037" t="s">
        <v>498</v>
      </c>
      <c r="AJ1037" t="s">
        <v>91</v>
      </c>
      <c r="AK1037" t="s">
        <v>203</v>
      </c>
      <c r="AM1037">
        <v>2325</v>
      </c>
      <c r="AN1037">
        <v>2952</v>
      </c>
    </row>
    <row r="1038" spans="1:40" x14ac:dyDescent="0.25">
      <c r="A1038" t="s">
        <v>551</v>
      </c>
      <c r="B1038" t="s">
        <v>551</v>
      </c>
      <c r="C1038" t="s">
        <v>551</v>
      </c>
      <c r="D1038" t="s">
        <v>551</v>
      </c>
      <c r="E1038" t="s">
        <v>551</v>
      </c>
      <c r="F1038" t="s">
        <v>551</v>
      </c>
      <c r="G1038" t="s">
        <v>551</v>
      </c>
      <c r="H1038" t="s">
        <v>551</v>
      </c>
      <c r="I1038" t="s">
        <v>551</v>
      </c>
      <c r="J1038" t="s">
        <v>551</v>
      </c>
      <c r="K1038" t="s">
        <v>551</v>
      </c>
      <c r="L1038" t="s">
        <v>551</v>
      </c>
      <c r="M1038" t="s">
        <v>551</v>
      </c>
      <c r="N1038" t="s">
        <v>551</v>
      </c>
      <c r="O1038" t="s">
        <v>551</v>
      </c>
      <c r="P1038" t="s">
        <v>551</v>
      </c>
      <c r="Q1038" t="s">
        <v>551</v>
      </c>
      <c r="R1038" t="s">
        <v>551</v>
      </c>
      <c r="S1038" t="s">
        <v>551</v>
      </c>
      <c r="T1038" t="s">
        <v>551</v>
      </c>
      <c r="U1038" t="s">
        <v>551</v>
      </c>
      <c r="V1038" t="s">
        <v>551</v>
      </c>
      <c r="W1038" t="s">
        <v>551</v>
      </c>
      <c r="X1038" t="s">
        <v>551</v>
      </c>
      <c r="Y1038" t="s">
        <v>551</v>
      </c>
      <c r="Z1038" t="s">
        <v>551</v>
      </c>
      <c r="AA1038" t="s">
        <v>551</v>
      </c>
      <c r="AB1038" t="s">
        <v>551</v>
      </c>
      <c r="AC1038" t="s">
        <v>593</v>
      </c>
      <c r="AD1038" t="s">
        <v>592</v>
      </c>
      <c r="AE1038">
        <v>25</v>
      </c>
      <c r="AF1038">
        <v>12</v>
      </c>
      <c r="AH1038" t="s">
        <v>493</v>
      </c>
      <c r="AJ1038" t="s">
        <v>85</v>
      </c>
      <c r="AK1038" t="s">
        <v>191</v>
      </c>
      <c r="AM1038">
        <v>3419</v>
      </c>
      <c r="AN1038">
        <v>1361</v>
      </c>
    </row>
    <row r="1039" spans="1:40" x14ac:dyDescent="0.25">
      <c r="A1039" t="s">
        <v>551</v>
      </c>
      <c r="B1039" t="s">
        <v>551</v>
      </c>
      <c r="C1039" t="s">
        <v>551</v>
      </c>
      <c r="D1039" t="s">
        <v>551</v>
      </c>
      <c r="E1039" t="s">
        <v>551</v>
      </c>
      <c r="F1039" t="s">
        <v>551</v>
      </c>
      <c r="G1039" t="s">
        <v>551</v>
      </c>
      <c r="H1039" t="s">
        <v>551</v>
      </c>
      <c r="I1039" t="s">
        <v>551</v>
      </c>
      <c r="J1039" t="s">
        <v>551</v>
      </c>
      <c r="K1039" t="s">
        <v>551</v>
      </c>
      <c r="L1039" t="s">
        <v>551</v>
      </c>
      <c r="M1039" t="s">
        <v>551</v>
      </c>
      <c r="N1039" t="s">
        <v>551</v>
      </c>
      <c r="O1039" t="s">
        <v>551</v>
      </c>
      <c r="P1039" t="s">
        <v>551</v>
      </c>
      <c r="Q1039" t="s">
        <v>551</v>
      </c>
      <c r="R1039" t="s">
        <v>551</v>
      </c>
      <c r="S1039" t="s">
        <v>551</v>
      </c>
      <c r="T1039" t="s">
        <v>551</v>
      </c>
      <c r="U1039" t="s">
        <v>551</v>
      </c>
      <c r="V1039" t="s">
        <v>551</v>
      </c>
      <c r="W1039" t="s">
        <v>551</v>
      </c>
      <c r="X1039" t="s">
        <v>551</v>
      </c>
      <c r="Y1039" t="s">
        <v>551</v>
      </c>
      <c r="Z1039" t="s">
        <v>551</v>
      </c>
      <c r="AA1039" t="s">
        <v>551</v>
      </c>
      <c r="AB1039" t="s">
        <v>551</v>
      </c>
      <c r="AC1039" t="s">
        <v>593</v>
      </c>
      <c r="AD1039" t="s">
        <v>592</v>
      </c>
      <c r="AE1039">
        <v>25</v>
      </c>
      <c r="AF1039">
        <v>13</v>
      </c>
      <c r="AH1039" t="s">
        <v>494</v>
      </c>
      <c r="AJ1039" t="s">
        <v>86</v>
      </c>
      <c r="AK1039" t="s">
        <v>201</v>
      </c>
      <c r="AM1039">
        <v>2709</v>
      </c>
      <c r="AN1039">
        <v>221</v>
      </c>
    </row>
    <row r="1040" spans="1:40" x14ac:dyDescent="0.25">
      <c r="A1040" t="s">
        <v>551</v>
      </c>
      <c r="B1040" t="s">
        <v>551</v>
      </c>
      <c r="C1040" t="s">
        <v>551</v>
      </c>
      <c r="D1040" t="s">
        <v>551</v>
      </c>
      <c r="E1040" t="s">
        <v>551</v>
      </c>
      <c r="F1040" t="s">
        <v>551</v>
      </c>
      <c r="G1040" t="s">
        <v>551</v>
      </c>
      <c r="H1040" t="s">
        <v>551</v>
      </c>
      <c r="I1040" t="s">
        <v>551</v>
      </c>
      <c r="J1040" t="s">
        <v>551</v>
      </c>
      <c r="K1040" t="s">
        <v>551</v>
      </c>
      <c r="L1040" t="s">
        <v>551</v>
      </c>
      <c r="M1040" t="s">
        <v>551</v>
      </c>
      <c r="N1040" t="s">
        <v>551</v>
      </c>
      <c r="O1040" t="s">
        <v>551</v>
      </c>
      <c r="P1040" t="s">
        <v>551</v>
      </c>
      <c r="Q1040" t="s">
        <v>551</v>
      </c>
      <c r="R1040" t="s">
        <v>551</v>
      </c>
      <c r="S1040" t="s">
        <v>551</v>
      </c>
      <c r="T1040" t="s">
        <v>551</v>
      </c>
      <c r="U1040" t="s">
        <v>551</v>
      </c>
      <c r="V1040" t="s">
        <v>551</v>
      </c>
      <c r="W1040" t="s">
        <v>551</v>
      </c>
      <c r="X1040" t="s">
        <v>551</v>
      </c>
      <c r="Y1040" t="s">
        <v>551</v>
      </c>
      <c r="Z1040" t="s">
        <v>551</v>
      </c>
      <c r="AA1040" t="s">
        <v>551</v>
      </c>
      <c r="AB1040" t="s">
        <v>551</v>
      </c>
      <c r="AC1040" t="s">
        <v>593</v>
      </c>
      <c r="AD1040" t="s">
        <v>592</v>
      </c>
      <c r="AE1040">
        <v>25</v>
      </c>
      <c r="AF1040">
        <v>14</v>
      </c>
      <c r="AH1040" t="s">
        <v>494</v>
      </c>
      <c r="AJ1040" t="s">
        <v>86</v>
      </c>
      <c r="AK1040" t="s">
        <v>201</v>
      </c>
      <c r="AM1040">
        <v>3381</v>
      </c>
      <c r="AN1040">
        <v>1659</v>
      </c>
    </row>
    <row r="1041" spans="1:40" x14ac:dyDescent="0.25">
      <c r="A1041" t="s">
        <v>551</v>
      </c>
      <c r="B1041" t="s">
        <v>551</v>
      </c>
      <c r="C1041" t="s">
        <v>551</v>
      </c>
      <c r="D1041" t="s">
        <v>551</v>
      </c>
      <c r="E1041" t="s">
        <v>551</v>
      </c>
      <c r="F1041" t="s">
        <v>551</v>
      </c>
      <c r="G1041" t="s">
        <v>551</v>
      </c>
      <c r="H1041" t="s">
        <v>551</v>
      </c>
      <c r="I1041" t="s">
        <v>551</v>
      </c>
      <c r="J1041" t="s">
        <v>551</v>
      </c>
      <c r="K1041" t="s">
        <v>551</v>
      </c>
      <c r="L1041" t="s">
        <v>551</v>
      </c>
      <c r="M1041" t="s">
        <v>551</v>
      </c>
      <c r="N1041" t="s">
        <v>551</v>
      </c>
      <c r="O1041" t="s">
        <v>551</v>
      </c>
      <c r="P1041" t="s">
        <v>551</v>
      </c>
      <c r="Q1041" t="s">
        <v>551</v>
      </c>
      <c r="R1041" t="s">
        <v>551</v>
      </c>
      <c r="S1041" t="s">
        <v>551</v>
      </c>
      <c r="T1041" t="s">
        <v>551</v>
      </c>
      <c r="U1041" t="s">
        <v>551</v>
      </c>
      <c r="V1041" t="s">
        <v>551</v>
      </c>
      <c r="W1041" t="s">
        <v>551</v>
      </c>
      <c r="X1041" t="s">
        <v>551</v>
      </c>
      <c r="Y1041" t="s">
        <v>551</v>
      </c>
      <c r="Z1041" t="s">
        <v>551</v>
      </c>
      <c r="AA1041" t="s">
        <v>551</v>
      </c>
      <c r="AB1041" t="s">
        <v>551</v>
      </c>
      <c r="AC1041" t="s">
        <v>593</v>
      </c>
      <c r="AD1041" t="s">
        <v>592</v>
      </c>
      <c r="AE1041">
        <v>25</v>
      </c>
      <c r="AF1041">
        <v>15</v>
      </c>
      <c r="AG1041">
        <v>3</v>
      </c>
      <c r="AH1041" t="s">
        <v>491</v>
      </c>
      <c r="AJ1041" t="s">
        <v>82</v>
      </c>
      <c r="AK1041" t="s">
        <v>194</v>
      </c>
      <c r="AM1041">
        <v>1593</v>
      </c>
      <c r="AN1041">
        <v>270</v>
      </c>
    </row>
    <row r="1042" spans="1:40" x14ac:dyDescent="0.25">
      <c r="A1042" t="s">
        <v>551</v>
      </c>
      <c r="B1042" t="s">
        <v>551</v>
      </c>
      <c r="C1042" t="s">
        <v>551</v>
      </c>
      <c r="D1042" t="s">
        <v>551</v>
      </c>
      <c r="E1042" t="s">
        <v>551</v>
      </c>
      <c r="F1042" t="s">
        <v>551</v>
      </c>
      <c r="G1042" t="s">
        <v>551</v>
      </c>
      <c r="H1042" t="s">
        <v>551</v>
      </c>
      <c r="I1042" t="s">
        <v>551</v>
      </c>
      <c r="J1042" t="s">
        <v>551</v>
      </c>
      <c r="K1042" t="s">
        <v>551</v>
      </c>
      <c r="L1042" t="s">
        <v>551</v>
      </c>
      <c r="M1042" t="s">
        <v>551</v>
      </c>
      <c r="N1042" t="s">
        <v>551</v>
      </c>
      <c r="O1042" t="s">
        <v>551</v>
      </c>
      <c r="P1042" t="s">
        <v>551</v>
      </c>
      <c r="Q1042" t="s">
        <v>551</v>
      </c>
      <c r="R1042" t="s">
        <v>551</v>
      </c>
      <c r="S1042" t="s">
        <v>551</v>
      </c>
      <c r="T1042" t="s">
        <v>551</v>
      </c>
      <c r="U1042" t="s">
        <v>551</v>
      </c>
      <c r="V1042" t="s">
        <v>551</v>
      </c>
      <c r="W1042" t="s">
        <v>551</v>
      </c>
      <c r="X1042" t="s">
        <v>551</v>
      </c>
      <c r="Y1042" t="s">
        <v>551</v>
      </c>
      <c r="Z1042" t="s">
        <v>551</v>
      </c>
      <c r="AA1042" t="s">
        <v>551</v>
      </c>
      <c r="AB1042" t="s">
        <v>551</v>
      </c>
      <c r="AC1042" t="s">
        <v>593</v>
      </c>
      <c r="AD1042" t="s">
        <v>592</v>
      </c>
      <c r="AE1042">
        <v>25</v>
      </c>
      <c r="AF1042">
        <v>16</v>
      </c>
      <c r="AG1042">
        <v>3</v>
      </c>
      <c r="AH1042" t="s">
        <v>492</v>
      </c>
      <c r="AJ1042" t="s">
        <v>84</v>
      </c>
      <c r="AK1042" t="s">
        <v>194</v>
      </c>
      <c r="AM1042">
        <v>2630</v>
      </c>
      <c r="AN1042">
        <v>1916</v>
      </c>
    </row>
    <row r="1043" spans="1:40" x14ac:dyDescent="0.25">
      <c r="A1043" t="s">
        <v>551</v>
      </c>
      <c r="B1043" t="s">
        <v>551</v>
      </c>
      <c r="C1043" t="s">
        <v>551</v>
      </c>
      <c r="D1043" t="s">
        <v>551</v>
      </c>
      <c r="E1043" t="s">
        <v>551</v>
      </c>
      <c r="F1043" t="s">
        <v>551</v>
      </c>
      <c r="G1043" t="s">
        <v>551</v>
      </c>
      <c r="H1043" t="s">
        <v>551</v>
      </c>
      <c r="I1043" t="s">
        <v>551</v>
      </c>
      <c r="J1043" t="s">
        <v>551</v>
      </c>
      <c r="K1043" t="s">
        <v>551</v>
      </c>
      <c r="L1043" t="s">
        <v>551</v>
      </c>
      <c r="M1043" t="s">
        <v>551</v>
      </c>
      <c r="N1043" t="s">
        <v>551</v>
      </c>
      <c r="O1043" t="s">
        <v>551</v>
      </c>
      <c r="P1043" t="s">
        <v>551</v>
      </c>
      <c r="Q1043" t="s">
        <v>551</v>
      </c>
      <c r="R1043" t="s">
        <v>551</v>
      </c>
      <c r="S1043" t="s">
        <v>551</v>
      </c>
      <c r="T1043" t="s">
        <v>551</v>
      </c>
      <c r="U1043" t="s">
        <v>551</v>
      </c>
      <c r="V1043" t="s">
        <v>551</v>
      </c>
      <c r="W1043" t="s">
        <v>551</v>
      </c>
      <c r="X1043" t="s">
        <v>551</v>
      </c>
      <c r="Y1043" t="s">
        <v>551</v>
      </c>
      <c r="Z1043" t="s">
        <v>551</v>
      </c>
      <c r="AA1043" t="s">
        <v>551</v>
      </c>
      <c r="AB1043" t="s">
        <v>551</v>
      </c>
      <c r="AC1043" t="s">
        <v>593</v>
      </c>
      <c r="AD1043" t="s">
        <v>592</v>
      </c>
      <c r="AE1043">
        <v>25</v>
      </c>
      <c r="AF1043">
        <v>17</v>
      </c>
      <c r="AH1043" t="s">
        <v>494</v>
      </c>
      <c r="AJ1043" t="s">
        <v>86</v>
      </c>
      <c r="AK1043" t="s">
        <v>201</v>
      </c>
      <c r="AM1043">
        <v>349</v>
      </c>
      <c r="AN1043">
        <v>1333</v>
      </c>
    </row>
    <row r="1044" spans="1:40" x14ac:dyDescent="0.25">
      <c r="A1044" t="s">
        <v>551</v>
      </c>
      <c r="B1044" t="s">
        <v>551</v>
      </c>
      <c r="C1044" t="s">
        <v>551</v>
      </c>
      <c r="D1044" t="s">
        <v>551</v>
      </c>
      <c r="E1044" t="s">
        <v>551</v>
      </c>
      <c r="F1044" t="s">
        <v>551</v>
      </c>
      <c r="G1044" t="s">
        <v>551</v>
      </c>
      <c r="H1044" t="s">
        <v>551</v>
      </c>
      <c r="I1044" t="s">
        <v>551</v>
      </c>
      <c r="J1044" t="s">
        <v>551</v>
      </c>
      <c r="K1044" t="s">
        <v>551</v>
      </c>
      <c r="L1044" t="s">
        <v>551</v>
      </c>
      <c r="M1044" t="s">
        <v>551</v>
      </c>
      <c r="N1044" t="s">
        <v>551</v>
      </c>
      <c r="O1044" t="s">
        <v>551</v>
      </c>
      <c r="P1044" t="s">
        <v>551</v>
      </c>
      <c r="Q1044" t="s">
        <v>551</v>
      </c>
      <c r="R1044" t="s">
        <v>551</v>
      </c>
      <c r="S1044" t="s">
        <v>551</v>
      </c>
      <c r="T1044" t="s">
        <v>551</v>
      </c>
      <c r="U1044" t="s">
        <v>551</v>
      </c>
      <c r="V1044" t="s">
        <v>551</v>
      </c>
      <c r="W1044" t="s">
        <v>551</v>
      </c>
      <c r="X1044" t="s">
        <v>551</v>
      </c>
      <c r="Y1044" t="s">
        <v>551</v>
      </c>
      <c r="Z1044" t="s">
        <v>551</v>
      </c>
      <c r="AA1044" t="s">
        <v>551</v>
      </c>
      <c r="AB1044" t="s">
        <v>551</v>
      </c>
      <c r="AC1044" t="s">
        <v>593</v>
      </c>
      <c r="AD1044" t="s">
        <v>592</v>
      </c>
      <c r="AE1044">
        <v>25</v>
      </c>
      <c r="AF1044">
        <v>18</v>
      </c>
      <c r="AG1044">
        <v>3</v>
      </c>
      <c r="AH1044" t="s">
        <v>491</v>
      </c>
      <c r="AJ1044" t="s">
        <v>82</v>
      </c>
      <c r="AK1044" t="s">
        <v>194</v>
      </c>
      <c r="AM1044">
        <v>802</v>
      </c>
      <c r="AN1044">
        <v>2911</v>
      </c>
    </row>
    <row r="1045" spans="1:40" x14ac:dyDescent="0.25">
      <c r="A1045" t="s">
        <v>551</v>
      </c>
      <c r="B1045" t="s">
        <v>551</v>
      </c>
      <c r="C1045" t="s">
        <v>551</v>
      </c>
      <c r="D1045" t="s">
        <v>551</v>
      </c>
      <c r="E1045" t="s">
        <v>551</v>
      </c>
      <c r="F1045" t="s">
        <v>551</v>
      </c>
      <c r="G1045" t="s">
        <v>551</v>
      </c>
      <c r="H1045" t="s">
        <v>551</v>
      </c>
      <c r="I1045" t="s">
        <v>551</v>
      </c>
      <c r="J1045" t="s">
        <v>551</v>
      </c>
      <c r="K1045" t="s">
        <v>551</v>
      </c>
      <c r="L1045" t="s">
        <v>551</v>
      </c>
      <c r="M1045" t="s">
        <v>551</v>
      </c>
      <c r="N1045" t="s">
        <v>551</v>
      </c>
      <c r="O1045" t="s">
        <v>551</v>
      </c>
      <c r="P1045" t="s">
        <v>551</v>
      </c>
      <c r="Q1045" t="s">
        <v>551</v>
      </c>
      <c r="R1045" t="s">
        <v>551</v>
      </c>
      <c r="S1045" t="s">
        <v>551</v>
      </c>
      <c r="T1045" t="s">
        <v>551</v>
      </c>
      <c r="U1045" t="s">
        <v>551</v>
      </c>
      <c r="V1045" t="s">
        <v>551</v>
      </c>
      <c r="W1045" t="s">
        <v>551</v>
      </c>
      <c r="X1045" t="s">
        <v>551</v>
      </c>
      <c r="Y1045" t="s">
        <v>551</v>
      </c>
      <c r="Z1045" t="s">
        <v>551</v>
      </c>
      <c r="AA1045" t="s">
        <v>551</v>
      </c>
      <c r="AB1045" t="s">
        <v>551</v>
      </c>
      <c r="AC1045" t="s">
        <v>593</v>
      </c>
      <c r="AD1045" t="s">
        <v>592</v>
      </c>
      <c r="AE1045">
        <v>25</v>
      </c>
      <c r="AF1045">
        <v>19</v>
      </c>
      <c r="AG1045">
        <v>3</v>
      </c>
      <c r="AH1045" t="s">
        <v>492</v>
      </c>
      <c r="AJ1045" t="s">
        <v>84</v>
      </c>
      <c r="AK1045" t="s">
        <v>194</v>
      </c>
      <c r="AM1045">
        <v>1119</v>
      </c>
      <c r="AN1045">
        <v>1571</v>
      </c>
    </row>
    <row r="1046" spans="1:40" x14ac:dyDescent="0.25">
      <c r="A1046" t="s">
        <v>551</v>
      </c>
      <c r="B1046" t="s">
        <v>551</v>
      </c>
      <c r="C1046" t="s">
        <v>551</v>
      </c>
      <c r="D1046" t="s">
        <v>551</v>
      </c>
      <c r="E1046" t="s">
        <v>551</v>
      </c>
      <c r="F1046" t="s">
        <v>551</v>
      </c>
      <c r="G1046" t="s">
        <v>551</v>
      </c>
      <c r="H1046" t="s">
        <v>551</v>
      </c>
      <c r="I1046" t="s">
        <v>551</v>
      </c>
      <c r="J1046" t="s">
        <v>551</v>
      </c>
      <c r="K1046" t="s">
        <v>551</v>
      </c>
      <c r="L1046" t="s">
        <v>551</v>
      </c>
      <c r="M1046" t="s">
        <v>551</v>
      </c>
      <c r="N1046" t="s">
        <v>551</v>
      </c>
      <c r="O1046" t="s">
        <v>551</v>
      </c>
      <c r="P1046" t="s">
        <v>551</v>
      </c>
      <c r="Q1046" t="s">
        <v>551</v>
      </c>
      <c r="R1046" t="s">
        <v>551</v>
      </c>
      <c r="S1046" t="s">
        <v>551</v>
      </c>
      <c r="T1046" t="s">
        <v>551</v>
      </c>
      <c r="U1046" t="s">
        <v>551</v>
      </c>
      <c r="V1046" t="s">
        <v>551</v>
      </c>
      <c r="W1046" t="s">
        <v>551</v>
      </c>
      <c r="X1046" t="s">
        <v>551</v>
      </c>
      <c r="Y1046" t="s">
        <v>551</v>
      </c>
      <c r="Z1046" t="s">
        <v>551</v>
      </c>
      <c r="AA1046" t="s">
        <v>551</v>
      </c>
      <c r="AB1046" t="s">
        <v>551</v>
      </c>
      <c r="AC1046" t="s">
        <v>593</v>
      </c>
      <c r="AD1046" t="s">
        <v>592</v>
      </c>
      <c r="AE1046">
        <v>25</v>
      </c>
      <c r="AF1046">
        <v>20</v>
      </c>
      <c r="AG1046">
        <v>3</v>
      </c>
      <c r="AH1046" t="s">
        <v>492</v>
      </c>
      <c r="AJ1046" t="s">
        <v>84</v>
      </c>
      <c r="AK1046" t="s">
        <v>194</v>
      </c>
      <c r="AM1046">
        <v>583</v>
      </c>
      <c r="AN1046">
        <v>1284</v>
      </c>
    </row>
    <row r="1047" spans="1:40" x14ac:dyDescent="0.25">
      <c r="A1047" t="s">
        <v>551</v>
      </c>
      <c r="B1047" t="s">
        <v>551</v>
      </c>
      <c r="C1047" t="s">
        <v>551</v>
      </c>
      <c r="D1047" t="s">
        <v>551</v>
      </c>
      <c r="E1047" t="s">
        <v>551</v>
      </c>
      <c r="F1047" t="s">
        <v>551</v>
      </c>
      <c r="G1047" t="s">
        <v>551</v>
      </c>
      <c r="H1047" t="s">
        <v>551</v>
      </c>
      <c r="I1047" t="s">
        <v>551</v>
      </c>
      <c r="J1047" t="s">
        <v>551</v>
      </c>
      <c r="K1047" t="s">
        <v>551</v>
      </c>
      <c r="L1047" t="s">
        <v>551</v>
      </c>
      <c r="M1047" t="s">
        <v>551</v>
      </c>
      <c r="N1047" t="s">
        <v>551</v>
      </c>
      <c r="O1047" t="s">
        <v>551</v>
      </c>
      <c r="P1047" t="s">
        <v>551</v>
      </c>
      <c r="Q1047" t="s">
        <v>551</v>
      </c>
      <c r="R1047" t="s">
        <v>551</v>
      </c>
      <c r="S1047" t="s">
        <v>551</v>
      </c>
      <c r="T1047" t="s">
        <v>551</v>
      </c>
      <c r="U1047" t="s">
        <v>551</v>
      </c>
      <c r="V1047" t="s">
        <v>551</v>
      </c>
      <c r="W1047" t="s">
        <v>551</v>
      </c>
      <c r="X1047" t="s">
        <v>551</v>
      </c>
      <c r="Y1047" t="s">
        <v>551</v>
      </c>
      <c r="Z1047" t="s">
        <v>551</v>
      </c>
      <c r="AA1047" t="s">
        <v>551</v>
      </c>
      <c r="AB1047" t="s">
        <v>551</v>
      </c>
      <c r="AC1047" t="s">
        <v>593</v>
      </c>
      <c r="AD1047" t="s">
        <v>592</v>
      </c>
      <c r="AE1047">
        <v>25</v>
      </c>
      <c r="AF1047">
        <v>21</v>
      </c>
      <c r="AG1047">
        <v>3</v>
      </c>
      <c r="AH1047" t="s">
        <v>492</v>
      </c>
      <c r="AJ1047" t="s">
        <v>84</v>
      </c>
      <c r="AK1047" t="s">
        <v>194</v>
      </c>
      <c r="AM1047">
        <v>3429</v>
      </c>
      <c r="AN1047">
        <v>2529</v>
      </c>
    </row>
    <row r="1048" spans="1:40" x14ac:dyDescent="0.25">
      <c r="A1048" t="s">
        <v>551</v>
      </c>
      <c r="B1048" t="s">
        <v>551</v>
      </c>
      <c r="C1048" t="s">
        <v>551</v>
      </c>
      <c r="D1048" t="s">
        <v>551</v>
      </c>
      <c r="E1048" t="s">
        <v>551</v>
      </c>
      <c r="F1048" t="s">
        <v>551</v>
      </c>
      <c r="G1048" t="s">
        <v>551</v>
      </c>
      <c r="H1048" t="s">
        <v>551</v>
      </c>
      <c r="I1048" t="s">
        <v>551</v>
      </c>
      <c r="J1048" t="s">
        <v>551</v>
      </c>
      <c r="K1048" t="s">
        <v>551</v>
      </c>
      <c r="L1048" t="s">
        <v>551</v>
      </c>
      <c r="M1048" t="s">
        <v>551</v>
      </c>
      <c r="N1048" t="s">
        <v>551</v>
      </c>
      <c r="O1048" t="s">
        <v>551</v>
      </c>
      <c r="P1048" t="s">
        <v>551</v>
      </c>
      <c r="Q1048" t="s">
        <v>551</v>
      </c>
      <c r="R1048" t="s">
        <v>551</v>
      </c>
      <c r="S1048" t="s">
        <v>551</v>
      </c>
      <c r="T1048" t="s">
        <v>551</v>
      </c>
      <c r="U1048" t="s">
        <v>551</v>
      </c>
      <c r="V1048" t="s">
        <v>551</v>
      </c>
      <c r="W1048" t="s">
        <v>551</v>
      </c>
      <c r="X1048" t="s">
        <v>551</v>
      </c>
      <c r="Y1048" t="s">
        <v>551</v>
      </c>
      <c r="Z1048" t="s">
        <v>551</v>
      </c>
      <c r="AA1048" t="s">
        <v>551</v>
      </c>
      <c r="AB1048" t="s">
        <v>551</v>
      </c>
      <c r="AC1048" t="s">
        <v>593</v>
      </c>
      <c r="AD1048" t="s">
        <v>592</v>
      </c>
      <c r="AE1048">
        <v>25</v>
      </c>
      <c r="AF1048">
        <v>22</v>
      </c>
      <c r="AG1048">
        <v>3</v>
      </c>
      <c r="AH1048" t="s">
        <v>492</v>
      </c>
      <c r="AJ1048" t="s">
        <v>84</v>
      </c>
      <c r="AK1048" t="s">
        <v>194</v>
      </c>
      <c r="AM1048">
        <v>1627</v>
      </c>
      <c r="AN1048">
        <v>2822</v>
      </c>
    </row>
    <row r="1049" spans="1:40" x14ac:dyDescent="0.25">
      <c r="A1049" t="s">
        <v>551</v>
      </c>
      <c r="B1049" t="s">
        <v>551</v>
      </c>
      <c r="C1049" t="s">
        <v>551</v>
      </c>
      <c r="D1049" t="s">
        <v>551</v>
      </c>
      <c r="E1049" t="s">
        <v>551</v>
      </c>
      <c r="F1049" t="s">
        <v>551</v>
      </c>
      <c r="G1049" t="s">
        <v>551</v>
      </c>
      <c r="H1049" t="s">
        <v>551</v>
      </c>
      <c r="I1049" t="s">
        <v>551</v>
      </c>
      <c r="J1049" t="s">
        <v>551</v>
      </c>
      <c r="K1049" t="s">
        <v>551</v>
      </c>
      <c r="L1049" t="s">
        <v>551</v>
      </c>
      <c r="M1049" t="s">
        <v>551</v>
      </c>
      <c r="N1049" t="s">
        <v>551</v>
      </c>
      <c r="O1049" t="s">
        <v>551</v>
      </c>
      <c r="P1049" t="s">
        <v>551</v>
      </c>
      <c r="Q1049" t="s">
        <v>551</v>
      </c>
      <c r="R1049" t="s">
        <v>551</v>
      </c>
      <c r="S1049" t="s">
        <v>551</v>
      </c>
      <c r="T1049" t="s">
        <v>551</v>
      </c>
      <c r="U1049" t="s">
        <v>551</v>
      </c>
      <c r="V1049" t="s">
        <v>551</v>
      </c>
      <c r="W1049" t="s">
        <v>551</v>
      </c>
      <c r="X1049" t="s">
        <v>551</v>
      </c>
      <c r="Y1049" t="s">
        <v>551</v>
      </c>
      <c r="Z1049" t="s">
        <v>551</v>
      </c>
      <c r="AA1049" t="s">
        <v>551</v>
      </c>
      <c r="AB1049" t="s">
        <v>551</v>
      </c>
      <c r="AC1049" t="s">
        <v>593</v>
      </c>
      <c r="AD1049" t="s">
        <v>592</v>
      </c>
      <c r="AE1049">
        <v>25</v>
      </c>
      <c r="AF1049">
        <v>23</v>
      </c>
      <c r="AH1049" t="s">
        <v>494</v>
      </c>
      <c r="AJ1049" t="s">
        <v>86</v>
      </c>
      <c r="AK1049" t="s">
        <v>201</v>
      </c>
      <c r="AM1049">
        <v>1835</v>
      </c>
      <c r="AN1049">
        <v>1012</v>
      </c>
    </row>
    <row r="1050" spans="1:40" x14ac:dyDescent="0.25">
      <c r="A1050" t="s">
        <v>551</v>
      </c>
      <c r="B1050" t="s">
        <v>551</v>
      </c>
      <c r="C1050" t="s">
        <v>551</v>
      </c>
      <c r="D1050" t="s">
        <v>551</v>
      </c>
      <c r="E1050" t="s">
        <v>551</v>
      </c>
      <c r="F1050" t="s">
        <v>551</v>
      </c>
      <c r="G1050" t="s">
        <v>551</v>
      </c>
      <c r="H1050" t="s">
        <v>551</v>
      </c>
      <c r="I1050" t="s">
        <v>551</v>
      </c>
      <c r="J1050" t="s">
        <v>551</v>
      </c>
      <c r="K1050" t="s">
        <v>551</v>
      </c>
      <c r="L1050" t="s">
        <v>551</v>
      </c>
      <c r="M1050" t="s">
        <v>551</v>
      </c>
      <c r="N1050" t="s">
        <v>551</v>
      </c>
      <c r="O1050" t="s">
        <v>551</v>
      </c>
      <c r="P1050" t="s">
        <v>551</v>
      </c>
      <c r="Q1050" t="s">
        <v>551</v>
      </c>
      <c r="R1050" t="s">
        <v>551</v>
      </c>
      <c r="S1050" t="s">
        <v>551</v>
      </c>
      <c r="T1050" t="s">
        <v>551</v>
      </c>
      <c r="U1050" t="s">
        <v>551</v>
      </c>
      <c r="V1050" t="s">
        <v>551</v>
      </c>
      <c r="W1050" t="s">
        <v>551</v>
      </c>
      <c r="X1050" t="s">
        <v>551</v>
      </c>
      <c r="Y1050" t="s">
        <v>551</v>
      </c>
      <c r="Z1050" t="s">
        <v>551</v>
      </c>
      <c r="AA1050" t="s">
        <v>551</v>
      </c>
      <c r="AB1050" t="s">
        <v>551</v>
      </c>
      <c r="AC1050" t="s">
        <v>593</v>
      </c>
      <c r="AD1050" t="s">
        <v>592</v>
      </c>
      <c r="AE1050">
        <v>25</v>
      </c>
      <c r="AF1050">
        <v>24</v>
      </c>
      <c r="AG1050">
        <v>3</v>
      </c>
      <c r="AH1050" t="s">
        <v>492</v>
      </c>
      <c r="AJ1050" t="s">
        <v>84</v>
      </c>
      <c r="AK1050" t="s">
        <v>194</v>
      </c>
      <c r="AM1050">
        <v>2945</v>
      </c>
      <c r="AN1050">
        <v>2327</v>
      </c>
    </row>
    <row r="1051" spans="1:40" x14ac:dyDescent="0.25">
      <c r="A1051" t="s">
        <v>551</v>
      </c>
      <c r="B1051" t="s">
        <v>551</v>
      </c>
      <c r="C1051" t="s">
        <v>551</v>
      </c>
      <c r="D1051" t="s">
        <v>551</v>
      </c>
      <c r="E1051" t="s">
        <v>551</v>
      </c>
      <c r="F1051" t="s">
        <v>551</v>
      </c>
      <c r="G1051" t="s">
        <v>551</v>
      </c>
      <c r="H1051" t="s">
        <v>551</v>
      </c>
      <c r="I1051" t="s">
        <v>551</v>
      </c>
      <c r="J1051" t="s">
        <v>551</v>
      </c>
      <c r="K1051" t="s">
        <v>551</v>
      </c>
      <c r="L1051" t="s">
        <v>551</v>
      </c>
      <c r="M1051" t="s">
        <v>551</v>
      </c>
      <c r="N1051" t="s">
        <v>551</v>
      </c>
      <c r="O1051" t="s">
        <v>551</v>
      </c>
      <c r="P1051" t="s">
        <v>551</v>
      </c>
      <c r="Q1051" t="s">
        <v>551</v>
      </c>
      <c r="R1051" t="s">
        <v>551</v>
      </c>
      <c r="S1051" t="s">
        <v>551</v>
      </c>
      <c r="T1051" t="s">
        <v>551</v>
      </c>
      <c r="U1051" t="s">
        <v>551</v>
      </c>
      <c r="V1051" t="s">
        <v>551</v>
      </c>
      <c r="W1051" t="s">
        <v>551</v>
      </c>
      <c r="X1051" t="s">
        <v>551</v>
      </c>
      <c r="Y1051" t="s">
        <v>551</v>
      </c>
      <c r="Z1051" t="s">
        <v>551</v>
      </c>
      <c r="AA1051" t="s">
        <v>551</v>
      </c>
      <c r="AB1051" t="s">
        <v>551</v>
      </c>
      <c r="AC1051" t="s">
        <v>593</v>
      </c>
      <c r="AD1051" t="s">
        <v>592</v>
      </c>
      <c r="AE1051">
        <v>25</v>
      </c>
      <c r="AF1051">
        <v>25</v>
      </c>
      <c r="AH1051" t="s">
        <v>494</v>
      </c>
      <c r="AJ1051" t="s">
        <v>86</v>
      </c>
      <c r="AK1051" t="s">
        <v>201</v>
      </c>
      <c r="AM1051">
        <v>2906</v>
      </c>
      <c r="AN1051">
        <v>195</v>
      </c>
    </row>
    <row r="1052" spans="1:40" x14ac:dyDescent="0.25">
      <c r="A1052" t="s">
        <v>551</v>
      </c>
      <c r="B1052" t="s">
        <v>551</v>
      </c>
      <c r="C1052" t="s">
        <v>551</v>
      </c>
      <c r="D1052" t="s">
        <v>551</v>
      </c>
      <c r="E1052" t="s">
        <v>551</v>
      </c>
      <c r="F1052" t="s">
        <v>551</v>
      </c>
      <c r="G1052" t="s">
        <v>551</v>
      </c>
      <c r="H1052" t="s">
        <v>551</v>
      </c>
      <c r="I1052" t="s">
        <v>551</v>
      </c>
      <c r="J1052" t="s">
        <v>551</v>
      </c>
      <c r="K1052" t="s">
        <v>551</v>
      </c>
      <c r="L1052" t="s">
        <v>551</v>
      </c>
      <c r="M1052" t="s">
        <v>551</v>
      </c>
      <c r="N1052" t="s">
        <v>551</v>
      </c>
      <c r="O1052" t="s">
        <v>551</v>
      </c>
      <c r="P1052" t="s">
        <v>551</v>
      </c>
      <c r="Q1052" t="s">
        <v>551</v>
      </c>
      <c r="R1052" t="s">
        <v>551</v>
      </c>
      <c r="S1052" t="s">
        <v>551</v>
      </c>
      <c r="T1052" t="s">
        <v>551</v>
      </c>
      <c r="U1052" t="s">
        <v>551</v>
      </c>
      <c r="V1052" t="s">
        <v>551</v>
      </c>
      <c r="W1052" t="s">
        <v>551</v>
      </c>
      <c r="X1052" t="s">
        <v>551</v>
      </c>
      <c r="Y1052" t="s">
        <v>551</v>
      </c>
      <c r="Z1052" t="s">
        <v>551</v>
      </c>
      <c r="AA1052" t="s">
        <v>551</v>
      </c>
      <c r="AB1052" t="s">
        <v>551</v>
      </c>
      <c r="AC1052" t="s">
        <v>595</v>
      </c>
      <c r="AD1052" t="s">
        <v>594</v>
      </c>
      <c r="AE1052">
        <v>25</v>
      </c>
      <c r="AF1052">
        <v>1</v>
      </c>
      <c r="AH1052" t="s">
        <v>494</v>
      </c>
      <c r="AJ1052" t="s">
        <v>86</v>
      </c>
      <c r="AK1052" t="s">
        <v>201</v>
      </c>
      <c r="AM1052">
        <v>1556</v>
      </c>
      <c r="AN1052">
        <v>1628</v>
      </c>
    </row>
    <row r="1053" spans="1:40" x14ac:dyDescent="0.25">
      <c r="A1053" t="s">
        <v>551</v>
      </c>
      <c r="B1053" t="s">
        <v>551</v>
      </c>
      <c r="C1053" t="s">
        <v>551</v>
      </c>
      <c r="D1053" t="s">
        <v>551</v>
      </c>
      <c r="E1053" t="s">
        <v>551</v>
      </c>
      <c r="F1053" t="s">
        <v>551</v>
      </c>
      <c r="G1053" t="s">
        <v>551</v>
      </c>
      <c r="H1053" t="s">
        <v>551</v>
      </c>
      <c r="I1053" t="s">
        <v>551</v>
      </c>
      <c r="J1053" t="s">
        <v>551</v>
      </c>
      <c r="K1053" t="s">
        <v>551</v>
      </c>
      <c r="L1053" t="s">
        <v>551</v>
      </c>
      <c r="M1053" t="s">
        <v>551</v>
      </c>
      <c r="N1053" t="s">
        <v>551</v>
      </c>
      <c r="O1053" t="s">
        <v>551</v>
      </c>
      <c r="P1053" t="s">
        <v>551</v>
      </c>
      <c r="Q1053" t="s">
        <v>551</v>
      </c>
      <c r="R1053" t="s">
        <v>551</v>
      </c>
      <c r="S1053" t="s">
        <v>551</v>
      </c>
      <c r="T1053" t="s">
        <v>551</v>
      </c>
      <c r="U1053" t="s">
        <v>551</v>
      </c>
      <c r="V1053" t="s">
        <v>551</v>
      </c>
      <c r="W1053" t="s">
        <v>551</v>
      </c>
      <c r="X1053" t="s">
        <v>551</v>
      </c>
      <c r="Y1053" t="s">
        <v>551</v>
      </c>
      <c r="Z1053" t="s">
        <v>551</v>
      </c>
      <c r="AA1053" t="s">
        <v>551</v>
      </c>
      <c r="AB1053" t="s">
        <v>551</v>
      </c>
      <c r="AC1053" t="s">
        <v>595</v>
      </c>
      <c r="AD1053" t="s">
        <v>594</v>
      </c>
      <c r="AE1053">
        <v>25</v>
      </c>
      <c r="AF1053">
        <v>2</v>
      </c>
      <c r="AG1053">
        <v>3</v>
      </c>
      <c r="AH1053" t="s">
        <v>492</v>
      </c>
      <c r="AJ1053" t="s">
        <v>84</v>
      </c>
      <c r="AK1053" t="s">
        <v>194</v>
      </c>
      <c r="AM1053">
        <v>3920</v>
      </c>
      <c r="AN1053">
        <v>430</v>
      </c>
    </row>
    <row r="1054" spans="1:40" x14ac:dyDescent="0.25">
      <c r="A1054" t="s">
        <v>551</v>
      </c>
      <c r="B1054" t="s">
        <v>551</v>
      </c>
      <c r="C1054" t="s">
        <v>551</v>
      </c>
      <c r="D1054" t="s">
        <v>551</v>
      </c>
      <c r="E1054" t="s">
        <v>551</v>
      </c>
      <c r="F1054" t="s">
        <v>551</v>
      </c>
      <c r="G1054" t="s">
        <v>551</v>
      </c>
      <c r="H1054" t="s">
        <v>551</v>
      </c>
      <c r="I1054" t="s">
        <v>551</v>
      </c>
      <c r="J1054" t="s">
        <v>551</v>
      </c>
      <c r="K1054" t="s">
        <v>551</v>
      </c>
      <c r="L1054" t="s">
        <v>551</v>
      </c>
      <c r="M1054" t="s">
        <v>551</v>
      </c>
      <c r="N1054" t="s">
        <v>551</v>
      </c>
      <c r="O1054" t="s">
        <v>551</v>
      </c>
      <c r="P1054" t="s">
        <v>551</v>
      </c>
      <c r="Q1054" t="s">
        <v>551</v>
      </c>
      <c r="R1054" t="s">
        <v>551</v>
      </c>
      <c r="S1054" t="s">
        <v>551</v>
      </c>
      <c r="T1054" t="s">
        <v>551</v>
      </c>
      <c r="U1054" t="s">
        <v>551</v>
      </c>
      <c r="V1054" t="s">
        <v>551</v>
      </c>
      <c r="W1054" t="s">
        <v>551</v>
      </c>
      <c r="X1054" t="s">
        <v>551</v>
      </c>
      <c r="Y1054" t="s">
        <v>551</v>
      </c>
      <c r="Z1054" t="s">
        <v>551</v>
      </c>
      <c r="AA1054" t="s">
        <v>551</v>
      </c>
      <c r="AB1054" t="s">
        <v>551</v>
      </c>
      <c r="AC1054" t="s">
        <v>595</v>
      </c>
      <c r="AD1054" t="s">
        <v>594</v>
      </c>
      <c r="AE1054">
        <v>25</v>
      </c>
      <c r="AF1054">
        <v>3</v>
      </c>
      <c r="AG1054">
        <v>3</v>
      </c>
      <c r="AH1054" t="s">
        <v>492</v>
      </c>
      <c r="AJ1054" t="s">
        <v>84</v>
      </c>
      <c r="AK1054" t="s">
        <v>194</v>
      </c>
      <c r="AM1054">
        <v>3390</v>
      </c>
      <c r="AN1054">
        <v>199</v>
      </c>
    </row>
    <row r="1055" spans="1:40" x14ac:dyDescent="0.25">
      <c r="A1055" t="s">
        <v>551</v>
      </c>
      <c r="B1055" t="s">
        <v>551</v>
      </c>
      <c r="C1055" t="s">
        <v>551</v>
      </c>
      <c r="D1055" t="s">
        <v>551</v>
      </c>
      <c r="E1055" t="s">
        <v>551</v>
      </c>
      <c r="F1055" t="s">
        <v>551</v>
      </c>
      <c r="G1055" t="s">
        <v>551</v>
      </c>
      <c r="H1055" t="s">
        <v>551</v>
      </c>
      <c r="I1055" t="s">
        <v>551</v>
      </c>
      <c r="J1055" t="s">
        <v>551</v>
      </c>
      <c r="K1055" t="s">
        <v>551</v>
      </c>
      <c r="L1055" t="s">
        <v>551</v>
      </c>
      <c r="M1055" t="s">
        <v>551</v>
      </c>
      <c r="N1055" t="s">
        <v>551</v>
      </c>
      <c r="O1055" t="s">
        <v>551</v>
      </c>
      <c r="P1055" t="s">
        <v>551</v>
      </c>
      <c r="Q1055" t="s">
        <v>551</v>
      </c>
      <c r="R1055" t="s">
        <v>551</v>
      </c>
      <c r="S1055" t="s">
        <v>551</v>
      </c>
      <c r="T1055" t="s">
        <v>551</v>
      </c>
      <c r="U1055" t="s">
        <v>551</v>
      </c>
      <c r="V1055" t="s">
        <v>551</v>
      </c>
      <c r="W1055" t="s">
        <v>551</v>
      </c>
      <c r="X1055" t="s">
        <v>551</v>
      </c>
      <c r="Y1055" t="s">
        <v>551</v>
      </c>
      <c r="Z1055" t="s">
        <v>551</v>
      </c>
      <c r="AA1055" t="s">
        <v>551</v>
      </c>
      <c r="AB1055" t="s">
        <v>551</v>
      </c>
      <c r="AC1055" t="s">
        <v>595</v>
      </c>
      <c r="AD1055" t="s">
        <v>594</v>
      </c>
      <c r="AE1055">
        <v>25</v>
      </c>
      <c r="AF1055">
        <v>4</v>
      </c>
      <c r="AH1055" t="s">
        <v>494</v>
      </c>
      <c r="AJ1055" t="s">
        <v>86</v>
      </c>
      <c r="AK1055" t="s">
        <v>201</v>
      </c>
      <c r="AM1055">
        <v>693</v>
      </c>
      <c r="AN1055">
        <v>747</v>
      </c>
    </row>
    <row r="1056" spans="1:40" x14ac:dyDescent="0.25">
      <c r="A1056" t="s">
        <v>551</v>
      </c>
      <c r="B1056" t="s">
        <v>551</v>
      </c>
      <c r="C1056" t="s">
        <v>551</v>
      </c>
      <c r="D1056" t="s">
        <v>551</v>
      </c>
      <c r="E1056" t="s">
        <v>551</v>
      </c>
      <c r="F1056" t="s">
        <v>551</v>
      </c>
      <c r="G1056" t="s">
        <v>551</v>
      </c>
      <c r="H1056" t="s">
        <v>551</v>
      </c>
      <c r="I1056" t="s">
        <v>551</v>
      </c>
      <c r="J1056" t="s">
        <v>551</v>
      </c>
      <c r="K1056" t="s">
        <v>551</v>
      </c>
      <c r="L1056" t="s">
        <v>551</v>
      </c>
      <c r="M1056" t="s">
        <v>551</v>
      </c>
      <c r="N1056" t="s">
        <v>551</v>
      </c>
      <c r="O1056" t="s">
        <v>551</v>
      </c>
      <c r="P1056" t="s">
        <v>551</v>
      </c>
      <c r="Q1056" t="s">
        <v>551</v>
      </c>
      <c r="R1056" t="s">
        <v>551</v>
      </c>
      <c r="S1056" t="s">
        <v>551</v>
      </c>
      <c r="T1056" t="s">
        <v>551</v>
      </c>
      <c r="U1056" t="s">
        <v>551</v>
      </c>
      <c r="V1056" t="s">
        <v>551</v>
      </c>
      <c r="W1056" t="s">
        <v>551</v>
      </c>
      <c r="X1056" t="s">
        <v>551</v>
      </c>
      <c r="Y1056" t="s">
        <v>551</v>
      </c>
      <c r="Z1056" t="s">
        <v>551</v>
      </c>
      <c r="AA1056" t="s">
        <v>551</v>
      </c>
      <c r="AB1056" t="s">
        <v>551</v>
      </c>
      <c r="AC1056" t="s">
        <v>595</v>
      </c>
      <c r="AD1056" t="s">
        <v>594</v>
      </c>
      <c r="AE1056">
        <v>25</v>
      </c>
      <c r="AF1056">
        <v>5</v>
      </c>
      <c r="AG1056">
        <v>3</v>
      </c>
      <c r="AH1056" t="s">
        <v>492</v>
      </c>
      <c r="AJ1056" t="s">
        <v>84</v>
      </c>
      <c r="AK1056" t="s">
        <v>194</v>
      </c>
      <c r="AM1056">
        <v>3825</v>
      </c>
      <c r="AN1056">
        <v>727</v>
      </c>
    </row>
    <row r="1057" spans="1:40" x14ac:dyDescent="0.25">
      <c r="A1057" t="s">
        <v>551</v>
      </c>
      <c r="B1057" t="s">
        <v>551</v>
      </c>
      <c r="C1057" t="s">
        <v>551</v>
      </c>
      <c r="D1057" t="s">
        <v>551</v>
      </c>
      <c r="E1057" t="s">
        <v>551</v>
      </c>
      <c r="F1057" t="s">
        <v>551</v>
      </c>
      <c r="G1057" t="s">
        <v>551</v>
      </c>
      <c r="H1057" t="s">
        <v>551</v>
      </c>
      <c r="I1057" t="s">
        <v>551</v>
      </c>
      <c r="J1057" t="s">
        <v>551</v>
      </c>
      <c r="K1057" t="s">
        <v>551</v>
      </c>
      <c r="L1057" t="s">
        <v>551</v>
      </c>
      <c r="M1057" t="s">
        <v>551</v>
      </c>
      <c r="N1057" t="s">
        <v>551</v>
      </c>
      <c r="O1057" t="s">
        <v>551</v>
      </c>
      <c r="P1057" t="s">
        <v>551</v>
      </c>
      <c r="Q1057" t="s">
        <v>551</v>
      </c>
      <c r="R1057" t="s">
        <v>551</v>
      </c>
      <c r="S1057" t="s">
        <v>551</v>
      </c>
      <c r="T1057" t="s">
        <v>551</v>
      </c>
      <c r="U1057" t="s">
        <v>551</v>
      </c>
      <c r="V1057" t="s">
        <v>551</v>
      </c>
      <c r="W1057" t="s">
        <v>551</v>
      </c>
      <c r="X1057" t="s">
        <v>551</v>
      </c>
      <c r="Y1057" t="s">
        <v>551</v>
      </c>
      <c r="Z1057" t="s">
        <v>551</v>
      </c>
      <c r="AA1057" t="s">
        <v>551</v>
      </c>
      <c r="AB1057" t="s">
        <v>551</v>
      </c>
      <c r="AC1057" t="s">
        <v>595</v>
      </c>
      <c r="AD1057" t="s">
        <v>594</v>
      </c>
      <c r="AE1057">
        <v>25</v>
      </c>
      <c r="AF1057">
        <v>6</v>
      </c>
      <c r="AH1057" t="s">
        <v>494</v>
      </c>
      <c r="AJ1057" t="s">
        <v>86</v>
      </c>
      <c r="AK1057" t="s">
        <v>201</v>
      </c>
      <c r="AM1057">
        <v>639</v>
      </c>
      <c r="AN1057">
        <v>1083</v>
      </c>
    </row>
    <row r="1058" spans="1:40" x14ac:dyDescent="0.25">
      <c r="A1058" t="s">
        <v>551</v>
      </c>
      <c r="B1058" t="s">
        <v>551</v>
      </c>
      <c r="C1058" t="s">
        <v>551</v>
      </c>
      <c r="D1058" t="s">
        <v>551</v>
      </c>
      <c r="E1058" t="s">
        <v>551</v>
      </c>
      <c r="F1058" t="s">
        <v>551</v>
      </c>
      <c r="G1058" t="s">
        <v>551</v>
      </c>
      <c r="H1058" t="s">
        <v>551</v>
      </c>
      <c r="I1058" t="s">
        <v>551</v>
      </c>
      <c r="J1058" t="s">
        <v>551</v>
      </c>
      <c r="K1058" t="s">
        <v>551</v>
      </c>
      <c r="L1058" t="s">
        <v>551</v>
      </c>
      <c r="M1058" t="s">
        <v>551</v>
      </c>
      <c r="N1058" t="s">
        <v>551</v>
      </c>
      <c r="O1058" t="s">
        <v>551</v>
      </c>
      <c r="P1058" t="s">
        <v>551</v>
      </c>
      <c r="Q1058" t="s">
        <v>551</v>
      </c>
      <c r="R1058" t="s">
        <v>551</v>
      </c>
      <c r="S1058" t="s">
        <v>551</v>
      </c>
      <c r="T1058" t="s">
        <v>551</v>
      </c>
      <c r="U1058" t="s">
        <v>551</v>
      </c>
      <c r="V1058" t="s">
        <v>551</v>
      </c>
      <c r="W1058" t="s">
        <v>551</v>
      </c>
      <c r="X1058" t="s">
        <v>551</v>
      </c>
      <c r="Y1058" t="s">
        <v>551</v>
      </c>
      <c r="Z1058" t="s">
        <v>551</v>
      </c>
      <c r="AA1058" t="s">
        <v>551</v>
      </c>
      <c r="AB1058" t="s">
        <v>551</v>
      </c>
      <c r="AC1058" t="s">
        <v>595</v>
      </c>
      <c r="AD1058" t="s">
        <v>594</v>
      </c>
      <c r="AE1058">
        <v>25</v>
      </c>
      <c r="AF1058">
        <v>7</v>
      </c>
      <c r="AH1058" t="s">
        <v>494</v>
      </c>
      <c r="AJ1058" t="s">
        <v>86</v>
      </c>
      <c r="AK1058" t="s">
        <v>201</v>
      </c>
      <c r="AM1058">
        <v>21</v>
      </c>
      <c r="AN1058">
        <v>2992</v>
      </c>
    </row>
    <row r="1059" spans="1:40" x14ac:dyDescent="0.25">
      <c r="A1059" t="s">
        <v>551</v>
      </c>
      <c r="B1059" t="s">
        <v>551</v>
      </c>
      <c r="C1059" t="s">
        <v>551</v>
      </c>
      <c r="D1059" t="s">
        <v>551</v>
      </c>
      <c r="E1059" t="s">
        <v>551</v>
      </c>
      <c r="F1059" t="s">
        <v>551</v>
      </c>
      <c r="G1059" t="s">
        <v>551</v>
      </c>
      <c r="H1059" t="s">
        <v>551</v>
      </c>
      <c r="I1059" t="s">
        <v>551</v>
      </c>
      <c r="J1059" t="s">
        <v>551</v>
      </c>
      <c r="K1059" t="s">
        <v>551</v>
      </c>
      <c r="L1059" t="s">
        <v>551</v>
      </c>
      <c r="M1059" t="s">
        <v>551</v>
      </c>
      <c r="N1059" t="s">
        <v>551</v>
      </c>
      <c r="O1059" t="s">
        <v>551</v>
      </c>
      <c r="P1059" t="s">
        <v>551</v>
      </c>
      <c r="Q1059" t="s">
        <v>551</v>
      </c>
      <c r="R1059" t="s">
        <v>551</v>
      </c>
      <c r="S1059" t="s">
        <v>551</v>
      </c>
      <c r="T1059" t="s">
        <v>551</v>
      </c>
      <c r="U1059" t="s">
        <v>551</v>
      </c>
      <c r="V1059" t="s">
        <v>551</v>
      </c>
      <c r="W1059" t="s">
        <v>551</v>
      </c>
      <c r="X1059" t="s">
        <v>551</v>
      </c>
      <c r="Y1059" t="s">
        <v>551</v>
      </c>
      <c r="Z1059" t="s">
        <v>551</v>
      </c>
      <c r="AA1059" t="s">
        <v>551</v>
      </c>
      <c r="AB1059" t="s">
        <v>551</v>
      </c>
      <c r="AC1059" t="s">
        <v>595</v>
      </c>
      <c r="AD1059" t="s">
        <v>594</v>
      </c>
      <c r="AE1059">
        <v>25</v>
      </c>
      <c r="AF1059">
        <v>8</v>
      </c>
      <c r="AG1059">
        <v>3</v>
      </c>
      <c r="AH1059" t="s">
        <v>491</v>
      </c>
      <c r="AJ1059" t="s">
        <v>82</v>
      </c>
      <c r="AK1059" t="s">
        <v>194</v>
      </c>
      <c r="AM1059">
        <v>553</v>
      </c>
      <c r="AN1059">
        <v>295</v>
      </c>
    </row>
    <row r="1060" spans="1:40" x14ac:dyDescent="0.25">
      <c r="A1060" t="s">
        <v>551</v>
      </c>
      <c r="B1060" t="s">
        <v>551</v>
      </c>
      <c r="C1060" t="s">
        <v>551</v>
      </c>
      <c r="D1060" t="s">
        <v>551</v>
      </c>
      <c r="E1060" t="s">
        <v>551</v>
      </c>
      <c r="F1060" t="s">
        <v>551</v>
      </c>
      <c r="G1060" t="s">
        <v>551</v>
      </c>
      <c r="H1060" t="s">
        <v>551</v>
      </c>
      <c r="I1060" t="s">
        <v>551</v>
      </c>
      <c r="J1060" t="s">
        <v>551</v>
      </c>
      <c r="K1060" t="s">
        <v>551</v>
      </c>
      <c r="L1060" t="s">
        <v>551</v>
      </c>
      <c r="M1060" t="s">
        <v>551</v>
      </c>
      <c r="N1060" t="s">
        <v>551</v>
      </c>
      <c r="O1060" t="s">
        <v>551</v>
      </c>
      <c r="P1060" t="s">
        <v>551</v>
      </c>
      <c r="Q1060" t="s">
        <v>551</v>
      </c>
      <c r="R1060" t="s">
        <v>551</v>
      </c>
      <c r="S1060" t="s">
        <v>551</v>
      </c>
      <c r="T1060" t="s">
        <v>551</v>
      </c>
      <c r="U1060" t="s">
        <v>551</v>
      </c>
      <c r="V1060" t="s">
        <v>551</v>
      </c>
      <c r="W1060" t="s">
        <v>551</v>
      </c>
      <c r="X1060" t="s">
        <v>551</v>
      </c>
      <c r="Y1060" t="s">
        <v>551</v>
      </c>
      <c r="Z1060" t="s">
        <v>551</v>
      </c>
      <c r="AA1060" t="s">
        <v>551</v>
      </c>
      <c r="AB1060" t="s">
        <v>551</v>
      </c>
      <c r="AC1060" t="s">
        <v>595</v>
      </c>
      <c r="AD1060" t="s">
        <v>594</v>
      </c>
      <c r="AE1060">
        <v>25</v>
      </c>
      <c r="AF1060">
        <v>9</v>
      </c>
      <c r="AG1060">
        <v>3</v>
      </c>
      <c r="AH1060" t="s">
        <v>492</v>
      </c>
      <c r="AJ1060" t="s">
        <v>84</v>
      </c>
      <c r="AK1060" t="s">
        <v>194</v>
      </c>
      <c r="AM1060">
        <v>3229</v>
      </c>
      <c r="AN1060">
        <v>939</v>
      </c>
    </row>
    <row r="1061" spans="1:40" x14ac:dyDescent="0.25">
      <c r="A1061" t="s">
        <v>551</v>
      </c>
      <c r="B1061" t="s">
        <v>551</v>
      </c>
      <c r="C1061" t="s">
        <v>551</v>
      </c>
      <c r="D1061" t="s">
        <v>551</v>
      </c>
      <c r="E1061" t="s">
        <v>551</v>
      </c>
      <c r="F1061" t="s">
        <v>551</v>
      </c>
      <c r="G1061" t="s">
        <v>551</v>
      </c>
      <c r="H1061" t="s">
        <v>551</v>
      </c>
      <c r="I1061" t="s">
        <v>551</v>
      </c>
      <c r="J1061" t="s">
        <v>551</v>
      </c>
      <c r="K1061" t="s">
        <v>551</v>
      </c>
      <c r="L1061" t="s">
        <v>551</v>
      </c>
      <c r="M1061" t="s">
        <v>551</v>
      </c>
      <c r="N1061" t="s">
        <v>551</v>
      </c>
      <c r="O1061" t="s">
        <v>551</v>
      </c>
      <c r="P1061" t="s">
        <v>551</v>
      </c>
      <c r="Q1061" t="s">
        <v>551</v>
      </c>
      <c r="R1061" t="s">
        <v>551</v>
      </c>
      <c r="S1061" t="s">
        <v>551</v>
      </c>
      <c r="T1061" t="s">
        <v>551</v>
      </c>
      <c r="U1061" t="s">
        <v>551</v>
      </c>
      <c r="V1061" t="s">
        <v>551</v>
      </c>
      <c r="W1061" t="s">
        <v>551</v>
      </c>
      <c r="X1061" t="s">
        <v>551</v>
      </c>
      <c r="Y1061" t="s">
        <v>551</v>
      </c>
      <c r="Z1061" t="s">
        <v>551</v>
      </c>
      <c r="AA1061" t="s">
        <v>551</v>
      </c>
      <c r="AB1061" t="s">
        <v>551</v>
      </c>
      <c r="AC1061" t="s">
        <v>595</v>
      </c>
      <c r="AD1061" t="s">
        <v>594</v>
      </c>
      <c r="AE1061">
        <v>25</v>
      </c>
      <c r="AF1061">
        <v>10</v>
      </c>
      <c r="AH1061" t="s">
        <v>494</v>
      </c>
      <c r="AJ1061" t="s">
        <v>86</v>
      </c>
      <c r="AK1061" t="s">
        <v>201</v>
      </c>
      <c r="AM1061">
        <v>1263</v>
      </c>
      <c r="AN1061">
        <v>1894</v>
      </c>
    </row>
    <row r="1062" spans="1:40" x14ac:dyDescent="0.25">
      <c r="A1062" t="s">
        <v>551</v>
      </c>
      <c r="B1062" t="s">
        <v>551</v>
      </c>
      <c r="C1062" t="s">
        <v>551</v>
      </c>
      <c r="D1062" t="s">
        <v>551</v>
      </c>
      <c r="E1062" t="s">
        <v>551</v>
      </c>
      <c r="F1062" t="s">
        <v>551</v>
      </c>
      <c r="G1062" t="s">
        <v>551</v>
      </c>
      <c r="H1062" t="s">
        <v>551</v>
      </c>
      <c r="I1062" t="s">
        <v>551</v>
      </c>
      <c r="J1062" t="s">
        <v>551</v>
      </c>
      <c r="K1062" t="s">
        <v>551</v>
      </c>
      <c r="L1062" t="s">
        <v>551</v>
      </c>
      <c r="M1062" t="s">
        <v>551</v>
      </c>
      <c r="N1062" t="s">
        <v>551</v>
      </c>
      <c r="O1062" t="s">
        <v>551</v>
      </c>
      <c r="P1062" t="s">
        <v>551</v>
      </c>
      <c r="Q1062" t="s">
        <v>551</v>
      </c>
      <c r="R1062" t="s">
        <v>551</v>
      </c>
      <c r="S1062" t="s">
        <v>551</v>
      </c>
      <c r="T1062" t="s">
        <v>551</v>
      </c>
      <c r="U1062" t="s">
        <v>551</v>
      </c>
      <c r="V1062" t="s">
        <v>551</v>
      </c>
      <c r="W1062" t="s">
        <v>551</v>
      </c>
      <c r="X1062" t="s">
        <v>551</v>
      </c>
      <c r="Y1062" t="s">
        <v>551</v>
      </c>
      <c r="Z1062" t="s">
        <v>551</v>
      </c>
      <c r="AA1062" t="s">
        <v>551</v>
      </c>
      <c r="AB1062" t="s">
        <v>551</v>
      </c>
      <c r="AC1062" t="s">
        <v>595</v>
      </c>
      <c r="AD1062" t="s">
        <v>594</v>
      </c>
      <c r="AE1062">
        <v>25</v>
      </c>
      <c r="AF1062">
        <v>11</v>
      </c>
      <c r="AG1062">
        <v>3</v>
      </c>
      <c r="AH1062" t="s">
        <v>492</v>
      </c>
      <c r="AJ1062" t="s">
        <v>84</v>
      </c>
      <c r="AK1062" t="s">
        <v>194</v>
      </c>
      <c r="AM1062">
        <v>1909</v>
      </c>
      <c r="AN1062">
        <v>2904</v>
      </c>
    </row>
    <row r="1063" spans="1:40" x14ac:dyDescent="0.25">
      <c r="A1063" t="s">
        <v>551</v>
      </c>
      <c r="B1063" t="s">
        <v>551</v>
      </c>
      <c r="C1063" t="s">
        <v>551</v>
      </c>
      <c r="D1063" t="s">
        <v>551</v>
      </c>
      <c r="E1063" t="s">
        <v>551</v>
      </c>
      <c r="F1063" t="s">
        <v>551</v>
      </c>
      <c r="G1063" t="s">
        <v>551</v>
      </c>
      <c r="H1063" t="s">
        <v>551</v>
      </c>
      <c r="I1063" t="s">
        <v>551</v>
      </c>
      <c r="J1063" t="s">
        <v>551</v>
      </c>
      <c r="K1063" t="s">
        <v>551</v>
      </c>
      <c r="L1063" t="s">
        <v>551</v>
      </c>
      <c r="M1063" t="s">
        <v>551</v>
      </c>
      <c r="N1063" t="s">
        <v>551</v>
      </c>
      <c r="O1063" t="s">
        <v>551</v>
      </c>
      <c r="P1063" t="s">
        <v>551</v>
      </c>
      <c r="Q1063" t="s">
        <v>551</v>
      </c>
      <c r="R1063" t="s">
        <v>551</v>
      </c>
      <c r="S1063" t="s">
        <v>551</v>
      </c>
      <c r="T1063" t="s">
        <v>551</v>
      </c>
      <c r="U1063" t="s">
        <v>551</v>
      </c>
      <c r="V1063" t="s">
        <v>551</v>
      </c>
      <c r="W1063" t="s">
        <v>551</v>
      </c>
      <c r="X1063" t="s">
        <v>551</v>
      </c>
      <c r="Y1063" t="s">
        <v>551</v>
      </c>
      <c r="Z1063" t="s">
        <v>551</v>
      </c>
      <c r="AA1063" t="s">
        <v>551</v>
      </c>
      <c r="AB1063" t="s">
        <v>551</v>
      </c>
      <c r="AC1063" t="s">
        <v>595</v>
      </c>
      <c r="AD1063" t="s">
        <v>594</v>
      </c>
      <c r="AE1063">
        <v>25</v>
      </c>
      <c r="AF1063">
        <v>12</v>
      </c>
      <c r="AH1063" t="s">
        <v>494</v>
      </c>
      <c r="AJ1063" t="s">
        <v>86</v>
      </c>
      <c r="AK1063" t="s">
        <v>201</v>
      </c>
      <c r="AM1063">
        <v>833</v>
      </c>
      <c r="AN1063">
        <v>718</v>
      </c>
    </row>
    <row r="1064" spans="1:40" x14ac:dyDescent="0.25">
      <c r="A1064" t="s">
        <v>551</v>
      </c>
      <c r="B1064" t="s">
        <v>551</v>
      </c>
      <c r="C1064" t="s">
        <v>551</v>
      </c>
      <c r="D1064" t="s">
        <v>551</v>
      </c>
      <c r="E1064" t="s">
        <v>551</v>
      </c>
      <c r="F1064" t="s">
        <v>551</v>
      </c>
      <c r="G1064" t="s">
        <v>551</v>
      </c>
      <c r="H1064" t="s">
        <v>551</v>
      </c>
      <c r="I1064" t="s">
        <v>551</v>
      </c>
      <c r="J1064" t="s">
        <v>551</v>
      </c>
      <c r="K1064" t="s">
        <v>551</v>
      </c>
      <c r="L1064" t="s">
        <v>551</v>
      </c>
      <c r="M1064" t="s">
        <v>551</v>
      </c>
      <c r="N1064" t="s">
        <v>551</v>
      </c>
      <c r="O1064" t="s">
        <v>551</v>
      </c>
      <c r="P1064" t="s">
        <v>551</v>
      </c>
      <c r="Q1064" t="s">
        <v>551</v>
      </c>
      <c r="R1064" t="s">
        <v>551</v>
      </c>
      <c r="S1064" t="s">
        <v>551</v>
      </c>
      <c r="T1064" t="s">
        <v>551</v>
      </c>
      <c r="U1064" t="s">
        <v>551</v>
      </c>
      <c r="V1064" t="s">
        <v>551</v>
      </c>
      <c r="W1064" t="s">
        <v>551</v>
      </c>
      <c r="X1064" t="s">
        <v>551</v>
      </c>
      <c r="Y1064" t="s">
        <v>551</v>
      </c>
      <c r="Z1064" t="s">
        <v>551</v>
      </c>
      <c r="AA1064" t="s">
        <v>551</v>
      </c>
      <c r="AB1064" t="s">
        <v>551</v>
      </c>
      <c r="AC1064" t="s">
        <v>595</v>
      </c>
      <c r="AD1064" t="s">
        <v>594</v>
      </c>
      <c r="AE1064">
        <v>25</v>
      </c>
      <c r="AF1064">
        <v>13</v>
      </c>
      <c r="AG1064">
        <v>3</v>
      </c>
      <c r="AH1064" t="s">
        <v>492</v>
      </c>
      <c r="AJ1064" t="s">
        <v>84</v>
      </c>
      <c r="AK1064" t="s">
        <v>194</v>
      </c>
      <c r="AM1064">
        <v>3131</v>
      </c>
      <c r="AN1064">
        <v>724</v>
      </c>
    </row>
    <row r="1065" spans="1:40" x14ac:dyDescent="0.25">
      <c r="A1065" t="s">
        <v>551</v>
      </c>
      <c r="B1065" t="s">
        <v>551</v>
      </c>
      <c r="C1065" t="s">
        <v>551</v>
      </c>
      <c r="D1065" t="s">
        <v>551</v>
      </c>
      <c r="E1065" t="s">
        <v>551</v>
      </c>
      <c r="F1065" t="s">
        <v>551</v>
      </c>
      <c r="G1065" t="s">
        <v>551</v>
      </c>
      <c r="H1065" t="s">
        <v>551</v>
      </c>
      <c r="I1065" t="s">
        <v>551</v>
      </c>
      <c r="J1065" t="s">
        <v>551</v>
      </c>
      <c r="K1065" t="s">
        <v>551</v>
      </c>
      <c r="L1065" t="s">
        <v>551</v>
      </c>
      <c r="M1065" t="s">
        <v>551</v>
      </c>
      <c r="N1065" t="s">
        <v>551</v>
      </c>
      <c r="O1065" t="s">
        <v>551</v>
      </c>
      <c r="P1065" t="s">
        <v>551</v>
      </c>
      <c r="Q1065" t="s">
        <v>551</v>
      </c>
      <c r="R1065" t="s">
        <v>551</v>
      </c>
      <c r="S1065" t="s">
        <v>551</v>
      </c>
      <c r="T1065" t="s">
        <v>551</v>
      </c>
      <c r="U1065" t="s">
        <v>551</v>
      </c>
      <c r="V1065" t="s">
        <v>551</v>
      </c>
      <c r="W1065" t="s">
        <v>551</v>
      </c>
      <c r="X1065" t="s">
        <v>551</v>
      </c>
      <c r="Y1065" t="s">
        <v>551</v>
      </c>
      <c r="Z1065" t="s">
        <v>551</v>
      </c>
      <c r="AA1065" t="s">
        <v>551</v>
      </c>
      <c r="AB1065" t="s">
        <v>551</v>
      </c>
      <c r="AC1065" t="s">
        <v>595</v>
      </c>
      <c r="AD1065" t="s">
        <v>594</v>
      </c>
      <c r="AE1065">
        <v>25</v>
      </c>
      <c r="AF1065">
        <v>14</v>
      </c>
      <c r="AG1065">
        <v>3</v>
      </c>
      <c r="AH1065" t="s">
        <v>492</v>
      </c>
      <c r="AJ1065" t="s">
        <v>84</v>
      </c>
      <c r="AK1065" t="s">
        <v>194</v>
      </c>
      <c r="AM1065">
        <v>2083</v>
      </c>
      <c r="AN1065">
        <v>2701</v>
      </c>
    </row>
    <row r="1066" spans="1:40" x14ac:dyDescent="0.25">
      <c r="A1066" t="s">
        <v>551</v>
      </c>
      <c r="B1066" t="s">
        <v>551</v>
      </c>
      <c r="C1066" t="s">
        <v>551</v>
      </c>
      <c r="D1066" t="s">
        <v>551</v>
      </c>
      <c r="E1066" t="s">
        <v>551</v>
      </c>
      <c r="F1066" t="s">
        <v>551</v>
      </c>
      <c r="G1066" t="s">
        <v>551</v>
      </c>
      <c r="H1066" t="s">
        <v>551</v>
      </c>
      <c r="I1066" t="s">
        <v>551</v>
      </c>
      <c r="J1066" t="s">
        <v>551</v>
      </c>
      <c r="K1066" t="s">
        <v>551</v>
      </c>
      <c r="L1066" t="s">
        <v>551</v>
      </c>
      <c r="M1066" t="s">
        <v>551</v>
      </c>
      <c r="N1066" t="s">
        <v>551</v>
      </c>
      <c r="O1066" t="s">
        <v>551</v>
      </c>
      <c r="P1066" t="s">
        <v>551</v>
      </c>
      <c r="Q1066" t="s">
        <v>551</v>
      </c>
      <c r="R1066" t="s">
        <v>551</v>
      </c>
      <c r="S1066" t="s">
        <v>551</v>
      </c>
      <c r="T1066" t="s">
        <v>551</v>
      </c>
      <c r="U1066" t="s">
        <v>551</v>
      </c>
      <c r="V1066" t="s">
        <v>551</v>
      </c>
      <c r="W1066" t="s">
        <v>551</v>
      </c>
      <c r="X1066" t="s">
        <v>551</v>
      </c>
      <c r="Y1066" t="s">
        <v>551</v>
      </c>
      <c r="Z1066" t="s">
        <v>551</v>
      </c>
      <c r="AA1066" t="s">
        <v>551</v>
      </c>
      <c r="AB1066" t="s">
        <v>551</v>
      </c>
      <c r="AC1066" t="s">
        <v>595</v>
      </c>
      <c r="AD1066" t="s">
        <v>594</v>
      </c>
      <c r="AE1066">
        <v>25</v>
      </c>
      <c r="AF1066">
        <v>15</v>
      </c>
      <c r="AH1066" t="s">
        <v>494</v>
      </c>
      <c r="AJ1066" t="s">
        <v>86</v>
      </c>
      <c r="AK1066" t="s">
        <v>201</v>
      </c>
      <c r="AM1066">
        <v>2898</v>
      </c>
      <c r="AN1066">
        <v>2606</v>
      </c>
    </row>
    <row r="1067" spans="1:40" x14ac:dyDescent="0.25">
      <c r="A1067" t="s">
        <v>551</v>
      </c>
      <c r="B1067" t="s">
        <v>551</v>
      </c>
      <c r="C1067" t="s">
        <v>551</v>
      </c>
      <c r="D1067" t="s">
        <v>551</v>
      </c>
      <c r="E1067" t="s">
        <v>551</v>
      </c>
      <c r="F1067" t="s">
        <v>551</v>
      </c>
      <c r="G1067" t="s">
        <v>551</v>
      </c>
      <c r="H1067" t="s">
        <v>551</v>
      </c>
      <c r="I1067" t="s">
        <v>551</v>
      </c>
      <c r="J1067" t="s">
        <v>551</v>
      </c>
      <c r="K1067" t="s">
        <v>551</v>
      </c>
      <c r="L1067" t="s">
        <v>551</v>
      </c>
      <c r="M1067" t="s">
        <v>551</v>
      </c>
      <c r="N1067" t="s">
        <v>551</v>
      </c>
      <c r="O1067" t="s">
        <v>551</v>
      </c>
      <c r="P1067" t="s">
        <v>551</v>
      </c>
      <c r="Q1067" t="s">
        <v>551</v>
      </c>
      <c r="R1067" t="s">
        <v>551</v>
      </c>
      <c r="S1067" t="s">
        <v>551</v>
      </c>
      <c r="T1067" t="s">
        <v>551</v>
      </c>
      <c r="U1067" t="s">
        <v>551</v>
      </c>
      <c r="V1067" t="s">
        <v>551</v>
      </c>
      <c r="W1067" t="s">
        <v>551</v>
      </c>
      <c r="X1067" t="s">
        <v>551</v>
      </c>
      <c r="Y1067" t="s">
        <v>551</v>
      </c>
      <c r="Z1067" t="s">
        <v>551</v>
      </c>
      <c r="AA1067" t="s">
        <v>551</v>
      </c>
      <c r="AB1067" t="s">
        <v>551</v>
      </c>
      <c r="AC1067" t="s">
        <v>595</v>
      </c>
      <c r="AD1067" t="s">
        <v>594</v>
      </c>
      <c r="AE1067">
        <v>25</v>
      </c>
      <c r="AF1067">
        <v>16</v>
      </c>
      <c r="AH1067" t="s">
        <v>494</v>
      </c>
      <c r="AJ1067" t="s">
        <v>86</v>
      </c>
      <c r="AK1067" t="s">
        <v>201</v>
      </c>
      <c r="AM1067">
        <v>1825</v>
      </c>
      <c r="AN1067">
        <v>1398</v>
      </c>
    </row>
    <row r="1068" spans="1:40" x14ac:dyDescent="0.25">
      <c r="A1068" t="s">
        <v>551</v>
      </c>
      <c r="B1068" t="s">
        <v>551</v>
      </c>
      <c r="C1068" t="s">
        <v>551</v>
      </c>
      <c r="D1068" t="s">
        <v>551</v>
      </c>
      <c r="E1068" t="s">
        <v>551</v>
      </c>
      <c r="F1068" t="s">
        <v>551</v>
      </c>
      <c r="G1068" t="s">
        <v>551</v>
      </c>
      <c r="H1068" t="s">
        <v>551</v>
      </c>
      <c r="I1068" t="s">
        <v>551</v>
      </c>
      <c r="J1068" t="s">
        <v>551</v>
      </c>
      <c r="K1068" t="s">
        <v>551</v>
      </c>
      <c r="L1068" t="s">
        <v>551</v>
      </c>
      <c r="M1068" t="s">
        <v>551</v>
      </c>
      <c r="N1068" t="s">
        <v>551</v>
      </c>
      <c r="O1068" t="s">
        <v>551</v>
      </c>
      <c r="P1068" t="s">
        <v>551</v>
      </c>
      <c r="Q1068" t="s">
        <v>551</v>
      </c>
      <c r="R1068" t="s">
        <v>551</v>
      </c>
      <c r="S1068" t="s">
        <v>551</v>
      </c>
      <c r="T1068" t="s">
        <v>551</v>
      </c>
      <c r="U1068" t="s">
        <v>551</v>
      </c>
      <c r="V1068" t="s">
        <v>551</v>
      </c>
      <c r="W1068" t="s">
        <v>551</v>
      </c>
      <c r="X1068" t="s">
        <v>551</v>
      </c>
      <c r="Y1068" t="s">
        <v>551</v>
      </c>
      <c r="Z1068" t="s">
        <v>551</v>
      </c>
      <c r="AA1068" t="s">
        <v>551</v>
      </c>
      <c r="AB1068" t="s">
        <v>551</v>
      </c>
      <c r="AC1068" t="s">
        <v>595</v>
      </c>
      <c r="AD1068" t="s">
        <v>594</v>
      </c>
      <c r="AE1068">
        <v>25</v>
      </c>
      <c r="AF1068">
        <v>17</v>
      </c>
      <c r="AH1068" t="s">
        <v>494</v>
      </c>
      <c r="AJ1068" t="s">
        <v>86</v>
      </c>
      <c r="AK1068" t="s">
        <v>201</v>
      </c>
      <c r="AM1068">
        <v>1458</v>
      </c>
      <c r="AN1068">
        <v>432</v>
      </c>
    </row>
    <row r="1069" spans="1:40" x14ac:dyDescent="0.25">
      <c r="A1069" t="s">
        <v>551</v>
      </c>
      <c r="B1069" t="s">
        <v>551</v>
      </c>
      <c r="C1069" t="s">
        <v>551</v>
      </c>
      <c r="D1069" t="s">
        <v>551</v>
      </c>
      <c r="E1069" t="s">
        <v>551</v>
      </c>
      <c r="F1069" t="s">
        <v>551</v>
      </c>
      <c r="G1069" t="s">
        <v>551</v>
      </c>
      <c r="H1069" t="s">
        <v>551</v>
      </c>
      <c r="I1069" t="s">
        <v>551</v>
      </c>
      <c r="J1069" t="s">
        <v>551</v>
      </c>
      <c r="K1069" t="s">
        <v>551</v>
      </c>
      <c r="L1069" t="s">
        <v>551</v>
      </c>
      <c r="M1069" t="s">
        <v>551</v>
      </c>
      <c r="N1069" t="s">
        <v>551</v>
      </c>
      <c r="O1069" t="s">
        <v>551</v>
      </c>
      <c r="P1069" t="s">
        <v>551</v>
      </c>
      <c r="Q1069" t="s">
        <v>551</v>
      </c>
      <c r="R1069" t="s">
        <v>551</v>
      </c>
      <c r="S1069" t="s">
        <v>551</v>
      </c>
      <c r="T1069" t="s">
        <v>551</v>
      </c>
      <c r="U1069" t="s">
        <v>551</v>
      </c>
      <c r="V1069" t="s">
        <v>551</v>
      </c>
      <c r="W1069" t="s">
        <v>551</v>
      </c>
      <c r="X1069" t="s">
        <v>551</v>
      </c>
      <c r="Y1069" t="s">
        <v>551</v>
      </c>
      <c r="Z1069" t="s">
        <v>551</v>
      </c>
      <c r="AA1069" t="s">
        <v>551</v>
      </c>
      <c r="AB1069" t="s">
        <v>551</v>
      </c>
      <c r="AC1069" t="s">
        <v>595</v>
      </c>
      <c r="AD1069" t="s">
        <v>594</v>
      </c>
      <c r="AE1069">
        <v>25</v>
      </c>
      <c r="AF1069">
        <v>18</v>
      </c>
      <c r="AH1069" t="s">
        <v>494</v>
      </c>
      <c r="AJ1069" t="s">
        <v>86</v>
      </c>
      <c r="AK1069" t="s">
        <v>201</v>
      </c>
      <c r="AM1069">
        <v>3825</v>
      </c>
      <c r="AN1069">
        <v>1138</v>
      </c>
    </row>
    <row r="1070" spans="1:40" x14ac:dyDescent="0.25">
      <c r="A1070" t="s">
        <v>551</v>
      </c>
      <c r="B1070" t="s">
        <v>551</v>
      </c>
      <c r="C1070" t="s">
        <v>551</v>
      </c>
      <c r="D1070" t="s">
        <v>551</v>
      </c>
      <c r="E1070" t="s">
        <v>551</v>
      </c>
      <c r="F1070" t="s">
        <v>551</v>
      </c>
      <c r="G1070" t="s">
        <v>551</v>
      </c>
      <c r="H1070" t="s">
        <v>551</v>
      </c>
      <c r="I1070" t="s">
        <v>551</v>
      </c>
      <c r="J1070" t="s">
        <v>551</v>
      </c>
      <c r="K1070" t="s">
        <v>551</v>
      </c>
      <c r="L1070" t="s">
        <v>551</v>
      </c>
      <c r="M1070" t="s">
        <v>551</v>
      </c>
      <c r="N1070" t="s">
        <v>551</v>
      </c>
      <c r="O1070" t="s">
        <v>551</v>
      </c>
      <c r="P1070" t="s">
        <v>551</v>
      </c>
      <c r="Q1070" t="s">
        <v>551</v>
      </c>
      <c r="R1070" t="s">
        <v>551</v>
      </c>
      <c r="S1070" t="s">
        <v>551</v>
      </c>
      <c r="T1070" t="s">
        <v>551</v>
      </c>
      <c r="U1070" t="s">
        <v>551</v>
      </c>
      <c r="V1070" t="s">
        <v>551</v>
      </c>
      <c r="W1070" t="s">
        <v>551</v>
      </c>
      <c r="X1070" t="s">
        <v>551</v>
      </c>
      <c r="Y1070" t="s">
        <v>551</v>
      </c>
      <c r="Z1070" t="s">
        <v>551</v>
      </c>
      <c r="AA1070" t="s">
        <v>551</v>
      </c>
      <c r="AB1070" t="s">
        <v>551</v>
      </c>
      <c r="AC1070" t="s">
        <v>595</v>
      </c>
      <c r="AD1070" t="s">
        <v>594</v>
      </c>
      <c r="AE1070">
        <v>25</v>
      </c>
      <c r="AF1070">
        <v>19</v>
      </c>
      <c r="AH1070" t="s">
        <v>494</v>
      </c>
      <c r="AJ1070" t="s">
        <v>86</v>
      </c>
      <c r="AK1070" t="s">
        <v>201</v>
      </c>
      <c r="AM1070">
        <v>917</v>
      </c>
      <c r="AN1070">
        <v>342</v>
      </c>
    </row>
    <row r="1071" spans="1:40" x14ac:dyDescent="0.25">
      <c r="A1071" t="s">
        <v>551</v>
      </c>
      <c r="B1071" t="s">
        <v>551</v>
      </c>
      <c r="C1071" t="s">
        <v>551</v>
      </c>
      <c r="D1071" t="s">
        <v>551</v>
      </c>
      <c r="E1071" t="s">
        <v>551</v>
      </c>
      <c r="F1071" t="s">
        <v>551</v>
      </c>
      <c r="G1071" t="s">
        <v>551</v>
      </c>
      <c r="H1071" t="s">
        <v>551</v>
      </c>
      <c r="I1071" t="s">
        <v>551</v>
      </c>
      <c r="J1071" t="s">
        <v>551</v>
      </c>
      <c r="K1071" t="s">
        <v>551</v>
      </c>
      <c r="L1071" t="s">
        <v>551</v>
      </c>
      <c r="M1071" t="s">
        <v>551</v>
      </c>
      <c r="N1071" t="s">
        <v>551</v>
      </c>
      <c r="O1071" t="s">
        <v>551</v>
      </c>
      <c r="P1071" t="s">
        <v>551</v>
      </c>
      <c r="Q1071" t="s">
        <v>551</v>
      </c>
      <c r="R1071" t="s">
        <v>551</v>
      </c>
      <c r="S1071" t="s">
        <v>551</v>
      </c>
      <c r="T1071" t="s">
        <v>551</v>
      </c>
      <c r="U1071" t="s">
        <v>551</v>
      </c>
      <c r="V1071" t="s">
        <v>551</v>
      </c>
      <c r="W1071" t="s">
        <v>551</v>
      </c>
      <c r="X1071" t="s">
        <v>551</v>
      </c>
      <c r="Y1071" t="s">
        <v>551</v>
      </c>
      <c r="Z1071" t="s">
        <v>551</v>
      </c>
      <c r="AA1071" t="s">
        <v>551</v>
      </c>
      <c r="AB1071" t="s">
        <v>551</v>
      </c>
      <c r="AC1071" t="s">
        <v>595</v>
      </c>
      <c r="AD1071" t="s">
        <v>594</v>
      </c>
      <c r="AE1071">
        <v>25</v>
      </c>
      <c r="AF1071">
        <v>20</v>
      </c>
      <c r="AG1071">
        <v>3</v>
      </c>
      <c r="AH1071" t="s">
        <v>491</v>
      </c>
      <c r="AJ1071" t="s">
        <v>82</v>
      </c>
      <c r="AK1071" t="s">
        <v>194</v>
      </c>
      <c r="AM1071">
        <v>2850</v>
      </c>
      <c r="AN1071">
        <v>457</v>
      </c>
    </row>
    <row r="1072" spans="1:40" x14ac:dyDescent="0.25">
      <c r="A1072" t="s">
        <v>551</v>
      </c>
      <c r="B1072" t="s">
        <v>551</v>
      </c>
      <c r="C1072" t="s">
        <v>551</v>
      </c>
      <c r="D1072" t="s">
        <v>551</v>
      </c>
      <c r="E1072" t="s">
        <v>551</v>
      </c>
      <c r="F1072" t="s">
        <v>551</v>
      </c>
      <c r="G1072" t="s">
        <v>551</v>
      </c>
      <c r="H1072" t="s">
        <v>551</v>
      </c>
      <c r="I1072" t="s">
        <v>551</v>
      </c>
      <c r="J1072" t="s">
        <v>551</v>
      </c>
      <c r="K1072" t="s">
        <v>551</v>
      </c>
      <c r="L1072" t="s">
        <v>551</v>
      </c>
      <c r="M1072" t="s">
        <v>551</v>
      </c>
      <c r="N1072" t="s">
        <v>551</v>
      </c>
      <c r="O1072" t="s">
        <v>551</v>
      </c>
      <c r="P1072" t="s">
        <v>551</v>
      </c>
      <c r="Q1072" t="s">
        <v>551</v>
      </c>
      <c r="R1072" t="s">
        <v>551</v>
      </c>
      <c r="S1072" t="s">
        <v>551</v>
      </c>
      <c r="T1072" t="s">
        <v>551</v>
      </c>
      <c r="U1072" t="s">
        <v>551</v>
      </c>
      <c r="V1072" t="s">
        <v>551</v>
      </c>
      <c r="W1072" t="s">
        <v>551</v>
      </c>
      <c r="X1072" t="s">
        <v>551</v>
      </c>
      <c r="Y1072" t="s">
        <v>551</v>
      </c>
      <c r="Z1072" t="s">
        <v>551</v>
      </c>
      <c r="AA1072" t="s">
        <v>551</v>
      </c>
      <c r="AB1072" t="s">
        <v>551</v>
      </c>
      <c r="AC1072" t="s">
        <v>595</v>
      </c>
      <c r="AD1072" t="s">
        <v>594</v>
      </c>
      <c r="AE1072">
        <v>25</v>
      </c>
      <c r="AF1072">
        <v>21</v>
      </c>
      <c r="AH1072" t="s">
        <v>494</v>
      </c>
      <c r="AJ1072" t="s">
        <v>86</v>
      </c>
      <c r="AK1072" t="s">
        <v>201</v>
      </c>
      <c r="AM1072">
        <v>3012</v>
      </c>
      <c r="AN1072">
        <v>2040</v>
      </c>
    </row>
    <row r="1073" spans="1:40" x14ac:dyDescent="0.25">
      <c r="A1073" t="s">
        <v>551</v>
      </c>
      <c r="B1073" t="s">
        <v>551</v>
      </c>
      <c r="C1073" t="s">
        <v>551</v>
      </c>
      <c r="D1073" t="s">
        <v>551</v>
      </c>
      <c r="E1073" t="s">
        <v>551</v>
      </c>
      <c r="F1073" t="s">
        <v>551</v>
      </c>
      <c r="G1073" t="s">
        <v>551</v>
      </c>
      <c r="H1073" t="s">
        <v>551</v>
      </c>
      <c r="I1073" t="s">
        <v>551</v>
      </c>
      <c r="J1073" t="s">
        <v>551</v>
      </c>
      <c r="K1073" t="s">
        <v>551</v>
      </c>
      <c r="L1073" t="s">
        <v>551</v>
      </c>
      <c r="M1073" t="s">
        <v>551</v>
      </c>
      <c r="N1073" t="s">
        <v>551</v>
      </c>
      <c r="O1073" t="s">
        <v>551</v>
      </c>
      <c r="P1073" t="s">
        <v>551</v>
      </c>
      <c r="Q1073" t="s">
        <v>551</v>
      </c>
      <c r="R1073" t="s">
        <v>551</v>
      </c>
      <c r="S1073" t="s">
        <v>551</v>
      </c>
      <c r="T1073" t="s">
        <v>551</v>
      </c>
      <c r="U1073" t="s">
        <v>551</v>
      </c>
      <c r="V1073" t="s">
        <v>551</v>
      </c>
      <c r="W1073" t="s">
        <v>551</v>
      </c>
      <c r="X1073" t="s">
        <v>551</v>
      </c>
      <c r="Y1073" t="s">
        <v>551</v>
      </c>
      <c r="Z1073" t="s">
        <v>551</v>
      </c>
      <c r="AA1073" t="s">
        <v>551</v>
      </c>
      <c r="AB1073" t="s">
        <v>551</v>
      </c>
      <c r="AC1073" t="s">
        <v>595</v>
      </c>
      <c r="AD1073" t="s">
        <v>594</v>
      </c>
      <c r="AE1073">
        <v>25</v>
      </c>
      <c r="AF1073">
        <v>22</v>
      </c>
      <c r="AH1073" t="s">
        <v>494</v>
      </c>
      <c r="AJ1073" t="s">
        <v>86</v>
      </c>
      <c r="AK1073" t="s">
        <v>201</v>
      </c>
      <c r="AM1073">
        <v>1831</v>
      </c>
      <c r="AN1073">
        <v>1374</v>
      </c>
    </row>
    <row r="1074" spans="1:40" x14ac:dyDescent="0.25">
      <c r="A1074" t="s">
        <v>551</v>
      </c>
      <c r="B1074" t="s">
        <v>551</v>
      </c>
      <c r="C1074" t="s">
        <v>551</v>
      </c>
      <c r="D1074" t="s">
        <v>551</v>
      </c>
      <c r="E1074" t="s">
        <v>551</v>
      </c>
      <c r="F1074" t="s">
        <v>551</v>
      </c>
      <c r="G1074" t="s">
        <v>551</v>
      </c>
      <c r="H1074" t="s">
        <v>551</v>
      </c>
      <c r="I1074" t="s">
        <v>551</v>
      </c>
      <c r="J1074" t="s">
        <v>551</v>
      </c>
      <c r="K1074" t="s">
        <v>551</v>
      </c>
      <c r="L1074" t="s">
        <v>551</v>
      </c>
      <c r="M1074" t="s">
        <v>551</v>
      </c>
      <c r="N1074" t="s">
        <v>551</v>
      </c>
      <c r="O1074" t="s">
        <v>551</v>
      </c>
      <c r="P1074" t="s">
        <v>551</v>
      </c>
      <c r="Q1074" t="s">
        <v>551</v>
      </c>
      <c r="R1074" t="s">
        <v>551</v>
      </c>
      <c r="S1074" t="s">
        <v>551</v>
      </c>
      <c r="T1074" t="s">
        <v>551</v>
      </c>
      <c r="U1074" t="s">
        <v>551</v>
      </c>
      <c r="V1074" t="s">
        <v>551</v>
      </c>
      <c r="W1074" t="s">
        <v>551</v>
      </c>
      <c r="X1074" t="s">
        <v>551</v>
      </c>
      <c r="Y1074" t="s">
        <v>551</v>
      </c>
      <c r="Z1074" t="s">
        <v>551</v>
      </c>
      <c r="AA1074" t="s">
        <v>551</v>
      </c>
      <c r="AB1074" t="s">
        <v>551</v>
      </c>
      <c r="AC1074" t="s">
        <v>595</v>
      </c>
      <c r="AD1074" t="s">
        <v>594</v>
      </c>
      <c r="AE1074">
        <v>25</v>
      </c>
      <c r="AF1074">
        <v>23</v>
      </c>
      <c r="AG1074">
        <v>3</v>
      </c>
      <c r="AH1074" t="s">
        <v>491</v>
      </c>
      <c r="AJ1074" t="s">
        <v>82</v>
      </c>
      <c r="AK1074" t="s">
        <v>194</v>
      </c>
      <c r="AM1074">
        <v>3113</v>
      </c>
      <c r="AN1074">
        <v>2785</v>
      </c>
    </row>
    <row r="1075" spans="1:40" x14ac:dyDescent="0.25">
      <c r="A1075" t="s">
        <v>551</v>
      </c>
      <c r="B1075" t="s">
        <v>551</v>
      </c>
      <c r="C1075" t="s">
        <v>551</v>
      </c>
      <c r="D1075" t="s">
        <v>551</v>
      </c>
      <c r="E1075" t="s">
        <v>551</v>
      </c>
      <c r="F1075" t="s">
        <v>551</v>
      </c>
      <c r="G1075" t="s">
        <v>551</v>
      </c>
      <c r="H1075" t="s">
        <v>551</v>
      </c>
      <c r="I1075" t="s">
        <v>551</v>
      </c>
      <c r="J1075" t="s">
        <v>551</v>
      </c>
      <c r="K1075" t="s">
        <v>551</v>
      </c>
      <c r="L1075" t="s">
        <v>551</v>
      </c>
      <c r="M1075" t="s">
        <v>551</v>
      </c>
      <c r="N1075" t="s">
        <v>551</v>
      </c>
      <c r="O1075" t="s">
        <v>551</v>
      </c>
      <c r="P1075" t="s">
        <v>551</v>
      </c>
      <c r="Q1075" t="s">
        <v>551</v>
      </c>
      <c r="R1075" t="s">
        <v>551</v>
      </c>
      <c r="S1075" t="s">
        <v>551</v>
      </c>
      <c r="T1075" t="s">
        <v>551</v>
      </c>
      <c r="U1075" t="s">
        <v>551</v>
      </c>
      <c r="V1075" t="s">
        <v>551</v>
      </c>
      <c r="W1075" t="s">
        <v>551</v>
      </c>
      <c r="X1075" t="s">
        <v>551</v>
      </c>
      <c r="Y1075" t="s">
        <v>551</v>
      </c>
      <c r="Z1075" t="s">
        <v>551</v>
      </c>
      <c r="AA1075" t="s">
        <v>551</v>
      </c>
      <c r="AB1075" t="s">
        <v>551</v>
      </c>
      <c r="AC1075" t="s">
        <v>595</v>
      </c>
      <c r="AD1075" t="s">
        <v>594</v>
      </c>
      <c r="AE1075">
        <v>25</v>
      </c>
      <c r="AF1075">
        <v>24</v>
      </c>
      <c r="AG1075">
        <v>3</v>
      </c>
      <c r="AH1075" t="s">
        <v>491</v>
      </c>
      <c r="AJ1075" t="s">
        <v>82</v>
      </c>
      <c r="AK1075" t="s">
        <v>194</v>
      </c>
      <c r="AM1075">
        <v>1700</v>
      </c>
      <c r="AN1075">
        <v>1922</v>
      </c>
    </row>
    <row r="1076" spans="1:40" x14ac:dyDescent="0.25">
      <c r="A1076" t="s">
        <v>551</v>
      </c>
      <c r="B1076" t="s">
        <v>551</v>
      </c>
      <c r="C1076" t="s">
        <v>551</v>
      </c>
      <c r="D1076" t="s">
        <v>551</v>
      </c>
      <c r="E1076" t="s">
        <v>551</v>
      </c>
      <c r="F1076" t="s">
        <v>551</v>
      </c>
      <c r="G1076" t="s">
        <v>551</v>
      </c>
      <c r="H1076" t="s">
        <v>551</v>
      </c>
      <c r="I1076" t="s">
        <v>551</v>
      </c>
      <c r="J1076" t="s">
        <v>551</v>
      </c>
      <c r="K1076" t="s">
        <v>551</v>
      </c>
      <c r="L1076" t="s">
        <v>551</v>
      </c>
      <c r="M1076" t="s">
        <v>551</v>
      </c>
      <c r="N1076" t="s">
        <v>551</v>
      </c>
      <c r="O1076" t="s">
        <v>551</v>
      </c>
      <c r="P1076" t="s">
        <v>551</v>
      </c>
      <c r="Q1076" t="s">
        <v>551</v>
      </c>
      <c r="R1076" t="s">
        <v>551</v>
      </c>
      <c r="S1076" t="s">
        <v>551</v>
      </c>
      <c r="T1076" t="s">
        <v>551</v>
      </c>
      <c r="U1076" t="s">
        <v>551</v>
      </c>
      <c r="V1076" t="s">
        <v>551</v>
      </c>
      <c r="W1076" t="s">
        <v>551</v>
      </c>
      <c r="X1076" t="s">
        <v>551</v>
      </c>
      <c r="Y1076" t="s">
        <v>551</v>
      </c>
      <c r="Z1076" t="s">
        <v>551</v>
      </c>
      <c r="AA1076" t="s">
        <v>551</v>
      </c>
      <c r="AB1076" t="s">
        <v>551</v>
      </c>
      <c r="AC1076" t="s">
        <v>595</v>
      </c>
      <c r="AD1076" t="s">
        <v>594</v>
      </c>
      <c r="AE1076">
        <v>25</v>
      </c>
      <c r="AF1076">
        <v>25</v>
      </c>
      <c r="AH1076" t="s">
        <v>498</v>
      </c>
      <c r="AJ1076" t="s">
        <v>91</v>
      </c>
      <c r="AK1076" t="s">
        <v>203</v>
      </c>
      <c r="AM1076">
        <v>2252</v>
      </c>
      <c r="AN1076">
        <v>2349</v>
      </c>
    </row>
    <row r="1077" spans="1:40" x14ac:dyDescent="0.25">
      <c r="A1077" t="s">
        <v>551</v>
      </c>
      <c r="B1077" t="s">
        <v>551</v>
      </c>
      <c r="C1077" t="s">
        <v>551</v>
      </c>
      <c r="D1077" t="s">
        <v>551</v>
      </c>
      <c r="E1077" t="s">
        <v>551</v>
      </c>
      <c r="F1077" t="s">
        <v>551</v>
      </c>
      <c r="G1077" t="s">
        <v>551</v>
      </c>
      <c r="H1077" t="s">
        <v>551</v>
      </c>
      <c r="I1077" t="s">
        <v>551</v>
      </c>
      <c r="J1077" t="s">
        <v>551</v>
      </c>
      <c r="K1077" t="s">
        <v>551</v>
      </c>
      <c r="L1077" t="s">
        <v>551</v>
      </c>
      <c r="M1077" t="s">
        <v>551</v>
      </c>
      <c r="N1077" t="s">
        <v>551</v>
      </c>
      <c r="O1077" t="s">
        <v>551</v>
      </c>
      <c r="P1077" t="s">
        <v>551</v>
      </c>
      <c r="Q1077" t="s">
        <v>551</v>
      </c>
      <c r="R1077" t="s">
        <v>551</v>
      </c>
      <c r="S1077" t="s">
        <v>551</v>
      </c>
      <c r="T1077" t="s">
        <v>551</v>
      </c>
      <c r="U1077" t="s">
        <v>551</v>
      </c>
      <c r="V1077" t="s">
        <v>551</v>
      </c>
      <c r="W1077" t="s">
        <v>551</v>
      </c>
      <c r="X1077" t="s">
        <v>551</v>
      </c>
      <c r="Y1077" t="s">
        <v>551</v>
      </c>
      <c r="Z1077" t="s">
        <v>551</v>
      </c>
      <c r="AA1077" t="s">
        <v>551</v>
      </c>
      <c r="AB1077" t="s">
        <v>551</v>
      </c>
      <c r="AC1077" t="s">
        <v>597</v>
      </c>
      <c r="AD1077" t="s">
        <v>596</v>
      </c>
      <c r="AE1077">
        <v>25</v>
      </c>
      <c r="AF1077">
        <v>1</v>
      </c>
      <c r="AH1077" t="s">
        <v>493</v>
      </c>
      <c r="AJ1077" t="s">
        <v>85</v>
      </c>
      <c r="AK1077" t="s">
        <v>191</v>
      </c>
      <c r="AM1077">
        <v>644</v>
      </c>
      <c r="AN1077">
        <v>520</v>
      </c>
    </row>
    <row r="1078" spans="1:40" x14ac:dyDescent="0.25">
      <c r="A1078" t="s">
        <v>551</v>
      </c>
      <c r="B1078" t="s">
        <v>551</v>
      </c>
      <c r="C1078" t="s">
        <v>551</v>
      </c>
      <c r="D1078" t="s">
        <v>551</v>
      </c>
      <c r="E1078" t="s">
        <v>551</v>
      </c>
      <c r="F1078" t="s">
        <v>551</v>
      </c>
      <c r="G1078" t="s">
        <v>551</v>
      </c>
      <c r="H1078" t="s">
        <v>551</v>
      </c>
      <c r="I1078" t="s">
        <v>551</v>
      </c>
      <c r="J1078" t="s">
        <v>551</v>
      </c>
      <c r="K1078" t="s">
        <v>551</v>
      </c>
      <c r="L1078" t="s">
        <v>551</v>
      </c>
      <c r="M1078" t="s">
        <v>551</v>
      </c>
      <c r="N1078" t="s">
        <v>551</v>
      </c>
      <c r="O1078" t="s">
        <v>551</v>
      </c>
      <c r="P1078" t="s">
        <v>551</v>
      </c>
      <c r="Q1078" t="s">
        <v>551</v>
      </c>
      <c r="R1078" t="s">
        <v>551</v>
      </c>
      <c r="S1078" t="s">
        <v>551</v>
      </c>
      <c r="T1078" t="s">
        <v>551</v>
      </c>
      <c r="U1078" t="s">
        <v>551</v>
      </c>
      <c r="V1078" t="s">
        <v>551</v>
      </c>
      <c r="W1078" t="s">
        <v>551</v>
      </c>
      <c r="X1078" t="s">
        <v>551</v>
      </c>
      <c r="Y1078" t="s">
        <v>551</v>
      </c>
      <c r="Z1078" t="s">
        <v>551</v>
      </c>
      <c r="AA1078" t="s">
        <v>551</v>
      </c>
      <c r="AB1078" t="s">
        <v>551</v>
      </c>
      <c r="AC1078" t="s">
        <v>597</v>
      </c>
      <c r="AD1078" t="s">
        <v>596</v>
      </c>
      <c r="AE1078">
        <v>25</v>
      </c>
      <c r="AF1078">
        <v>2</v>
      </c>
      <c r="AG1078">
        <v>3</v>
      </c>
      <c r="AH1078" t="s">
        <v>491</v>
      </c>
      <c r="AJ1078" t="s">
        <v>82</v>
      </c>
      <c r="AK1078" t="s">
        <v>194</v>
      </c>
      <c r="AM1078">
        <v>3364</v>
      </c>
      <c r="AN1078">
        <v>2445</v>
      </c>
    </row>
    <row r="1079" spans="1:40" x14ac:dyDescent="0.25">
      <c r="A1079" t="s">
        <v>551</v>
      </c>
      <c r="B1079" t="s">
        <v>551</v>
      </c>
      <c r="C1079" t="s">
        <v>551</v>
      </c>
      <c r="D1079" t="s">
        <v>551</v>
      </c>
      <c r="E1079" t="s">
        <v>551</v>
      </c>
      <c r="F1079" t="s">
        <v>551</v>
      </c>
      <c r="G1079" t="s">
        <v>551</v>
      </c>
      <c r="H1079" t="s">
        <v>551</v>
      </c>
      <c r="I1079" t="s">
        <v>551</v>
      </c>
      <c r="J1079" t="s">
        <v>551</v>
      </c>
      <c r="K1079" t="s">
        <v>551</v>
      </c>
      <c r="L1079" t="s">
        <v>551</v>
      </c>
      <c r="M1079" t="s">
        <v>551</v>
      </c>
      <c r="N1079" t="s">
        <v>551</v>
      </c>
      <c r="O1079" t="s">
        <v>551</v>
      </c>
      <c r="P1079" t="s">
        <v>551</v>
      </c>
      <c r="Q1079" t="s">
        <v>551</v>
      </c>
      <c r="R1079" t="s">
        <v>551</v>
      </c>
      <c r="S1079" t="s">
        <v>551</v>
      </c>
      <c r="T1079" t="s">
        <v>551</v>
      </c>
      <c r="U1079" t="s">
        <v>551</v>
      </c>
      <c r="V1079" t="s">
        <v>551</v>
      </c>
      <c r="W1079" t="s">
        <v>551</v>
      </c>
      <c r="X1079" t="s">
        <v>551</v>
      </c>
      <c r="Y1079" t="s">
        <v>551</v>
      </c>
      <c r="Z1079" t="s">
        <v>551</v>
      </c>
      <c r="AA1079" t="s">
        <v>551</v>
      </c>
      <c r="AB1079" t="s">
        <v>551</v>
      </c>
      <c r="AC1079" t="s">
        <v>597</v>
      </c>
      <c r="AD1079" t="s">
        <v>596</v>
      </c>
      <c r="AE1079">
        <v>25</v>
      </c>
      <c r="AF1079">
        <v>3</v>
      </c>
      <c r="AH1079" t="s">
        <v>494</v>
      </c>
      <c r="AJ1079" t="s">
        <v>86</v>
      </c>
      <c r="AK1079" t="s">
        <v>201</v>
      </c>
      <c r="AM1079">
        <v>1897</v>
      </c>
      <c r="AN1079">
        <v>2909</v>
      </c>
    </row>
    <row r="1080" spans="1:40" x14ac:dyDescent="0.25">
      <c r="A1080" t="s">
        <v>551</v>
      </c>
      <c r="B1080" t="s">
        <v>551</v>
      </c>
      <c r="C1080" t="s">
        <v>551</v>
      </c>
      <c r="D1080" t="s">
        <v>551</v>
      </c>
      <c r="E1080" t="s">
        <v>551</v>
      </c>
      <c r="F1080" t="s">
        <v>551</v>
      </c>
      <c r="G1080" t="s">
        <v>551</v>
      </c>
      <c r="H1080" t="s">
        <v>551</v>
      </c>
      <c r="I1080" t="s">
        <v>551</v>
      </c>
      <c r="J1080" t="s">
        <v>551</v>
      </c>
      <c r="K1080" t="s">
        <v>551</v>
      </c>
      <c r="L1080" t="s">
        <v>551</v>
      </c>
      <c r="M1080" t="s">
        <v>551</v>
      </c>
      <c r="N1080" t="s">
        <v>551</v>
      </c>
      <c r="O1080" t="s">
        <v>551</v>
      </c>
      <c r="P1080" t="s">
        <v>551</v>
      </c>
      <c r="Q1080" t="s">
        <v>551</v>
      </c>
      <c r="R1080" t="s">
        <v>551</v>
      </c>
      <c r="S1080" t="s">
        <v>551</v>
      </c>
      <c r="T1080" t="s">
        <v>551</v>
      </c>
      <c r="U1080" t="s">
        <v>551</v>
      </c>
      <c r="V1080" t="s">
        <v>551</v>
      </c>
      <c r="W1080" t="s">
        <v>551</v>
      </c>
      <c r="X1080" t="s">
        <v>551</v>
      </c>
      <c r="Y1080" t="s">
        <v>551</v>
      </c>
      <c r="Z1080" t="s">
        <v>551</v>
      </c>
      <c r="AA1080" t="s">
        <v>551</v>
      </c>
      <c r="AB1080" t="s">
        <v>551</v>
      </c>
      <c r="AC1080" t="s">
        <v>597</v>
      </c>
      <c r="AD1080" t="s">
        <v>596</v>
      </c>
      <c r="AE1080">
        <v>25</v>
      </c>
      <c r="AF1080">
        <v>4</v>
      </c>
      <c r="AH1080" t="s">
        <v>493</v>
      </c>
      <c r="AJ1080" t="s">
        <v>85</v>
      </c>
      <c r="AK1080" t="s">
        <v>191</v>
      </c>
      <c r="AM1080">
        <v>1938</v>
      </c>
      <c r="AN1080">
        <v>1703</v>
      </c>
    </row>
    <row r="1081" spans="1:40" x14ac:dyDescent="0.25">
      <c r="A1081" t="s">
        <v>551</v>
      </c>
      <c r="B1081" t="s">
        <v>551</v>
      </c>
      <c r="C1081" t="s">
        <v>551</v>
      </c>
      <c r="D1081" t="s">
        <v>551</v>
      </c>
      <c r="E1081" t="s">
        <v>551</v>
      </c>
      <c r="F1081" t="s">
        <v>551</v>
      </c>
      <c r="G1081" t="s">
        <v>551</v>
      </c>
      <c r="H1081" t="s">
        <v>551</v>
      </c>
      <c r="I1081" t="s">
        <v>551</v>
      </c>
      <c r="J1081" t="s">
        <v>551</v>
      </c>
      <c r="K1081" t="s">
        <v>551</v>
      </c>
      <c r="L1081" t="s">
        <v>551</v>
      </c>
      <c r="M1081" t="s">
        <v>551</v>
      </c>
      <c r="N1081" t="s">
        <v>551</v>
      </c>
      <c r="O1081" t="s">
        <v>551</v>
      </c>
      <c r="P1081" t="s">
        <v>551</v>
      </c>
      <c r="Q1081" t="s">
        <v>551</v>
      </c>
      <c r="R1081" t="s">
        <v>551</v>
      </c>
      <c r="S1081" t="s">
        <v>551</v>
      </c>
      <c r="T1081" t="s">
        <v>551</v>
      </c>
      <c r="U1081" t="s">
        <v>551</v>
      </c>
      <c r="V1081" t="s">
        <v>551</v>
      </c>
      <c r="W1081" t="s">
        <v>551</v>
      </c>
      <c r="X1081" t="s">
        <v>551</v>
      </c>
      <c r="Y1081" t="s">
        <v>551</v>
      </c>
      <c r="Z1081" t="s">
        <v>551</v>
      </c>
      <c r="AA1081" t="s">
        <v>551</v>
      </c>
      <c r="AB1081" t="s">
        <v>551</v>
      </c>
      <c r="AC1081" t="s">
        <v>597</v>
      </c>
      <c r="AD1081" t="s">
        <v>596</v>
      </c>
      <c r="AE1081">
        <v>25</v>
      </c>
      <c r="AF1081">
        <v>5</v>
      </c>
      <c r="AG1081">
        <v>3</v>
      </c>
      <c r="AH1081" t="s">
        <v>491</v>
      </c>
      <c r="AJ1081" t="s">
        <v>82</v>
      </c>
      <c r="AK1081" t="s">
        <v>194</v>
      </c>
      <c r="AM1081">
        <v>3212</v>
      </c>
      <c r="AN1081">
        <v>2934</v>
      </c>
    </row>
    <row r="1082" spans="1:40" x14ac:dyDescent="0.25">
      <c r="A1082" t="s">
        <v>551</v>
      </c>
      <c r="B1082" t="s">
        <v>551</v>
      </c>
      <c r="C1082" t="s">
        <v>551</v>
      </c>
      <c r="D1082" t="s">
        <v>551</v>
      </c>
      <c r="E1082" t="s">
        <v>551</v>
      </c>
      <c r="F1082" t="s">
        <v>551</v>
      </c>
      <c r="G1082" t="s">
        <v>551</v>
      </c>
      <c r="H1082" t="s">
        <v>551</v>
      </c>
      <c r="I1082" t="s">
        <v>551</v>
      </c>
      <c r="J1082" t="s">
        <v>551</v>
      </c>
      <c r="K1082" t="s">
        <v>551</v>
      </c>
      <c r="L1082" t="s">
        <v>551</v>
      </c>
      <c r="M1082" t="s">
        <v>551</v>
      </c>
      <c r="N1082" t="s">
        <v>551</v>
      </c>
      <c r="O1082" t="s">
        <v>551</v>
      </c>
      <c r="P1082" t="s">
        <v>551</v>
      </c>
      <c r="Q1082" t="s">
        <v>551</v>
      </c>
      <c r="R1082" t="s">
        <v>551</v>
      </c>
      <c r="S1082" t="s">
        <v>551</v>
      </c>
      <c r="T1082" t="s">
        <v>551</v>
      </c>
      <c r="U1082" t="s">
        <v>551</v>
      </c>
      <c r="V1082" t="s">
        <v>551</v>
      </c>
      <c r="W1082" t="s">
        <v>551</v>
      </c>
      <c r="X1082" t="s">
        <v>551</v>
      </c>
      <c r="Y1082" t="s">
        <v>551</v>
      </c>
      <c r="Z1082" t="s">
        <v>551</v>
      </c>
      <c r="AA1082" t="s">
        <v>551</v>
      </c>
      <c r="AB1082" t="s">
        <v>551</v>
      </c>
      <c r="AC1082" t="s">
        <v>597</v>
      </c>
      <c r="AD1082" t="s">
        <v>596</v>
      </c>
      <c r="AE1082">
        <v>25</v>
      </c>
      <c r="AF1082">
        <v>6</v>
      </c>
      <c r="AG1082">
        <v>3</v>
      </c>
      <c r="AH1082" t="s">
        <v>491</v>
      </c>
      <c r="AJ1082" t="s">
        <v>82</v>
      </c>
      <c r="AK1082" t="s">
        <v>194</v>
      </c>
      <c r="AM1082">
        <v>75</v>
      </c>
      <c r="AN1082">
        <v>765</v>
      </c>
    </row>
    <row r="1083" spans="1:40" x14ac:dyDescent="0.25">
      <c r="A1083" t="s">
        <v>551</v>
      </c>
      <c r="B1083" t="s">
        <v>551</v>
      </c>
      <c r="C1083" t="s">
        <v>551</v>
      </c>
      <c r="D1083" t="s">
        <v>551</v>
      </c>
      <c r="E1083" t="s">
        <v>551</v>
      </c>
      <c r="F1083" t="s">
        <v>551</v>
      </c>
      <c r="G1083" t="s">
        <v>551</v>
      </c>
      <c r="H1083" t="s">
        <v>551</v>
      </c>
      <c r="I1083" t="s">
        <v>551</v>
      </c>
      <c r="J1083" t="s">
        <v>551</v>
      </c>
      <c r="K1083" t="s">
        <v>551</v>
      </c>
      <c r="L1083" t="s">
        <v>551</v>
      </c>
      <c r="M1083" t="s">
        <v>551</v>
      </c>
      <c r="N1083" t="s">
        <v>551</v>
      </c>
      <c r="O1083" t="s">
        <v>551</v>
      </c>
      <c r="P1083" t="s">
        <v>551</v>
      </c>
      <c r="Q1083" t="s">
        <v>551</v>
      </c>
      <c r="R1083" t="s">
        <v>551</v>
      </c>
      <c r="S1083" t="s">
        <v>551</v>
      </c>
      <c r="T1083" t="s">
        <v>551</v>
      </c>
      <c r="U1083" t="s">
        <v>551</v>
      </c>
      <c r="V1083" t="s">
        <v>551</v>
      </c>
      <c r="W1083" t="s">
        <v>551</v>
      </c>
      <c r="X1083" t="s">
        <v>551</v>
      </c>
      <c r="Y1083" t="s">
        <v>551</v>
      </c>
      <c r="Z1083" t="s">
        <v>551</v>
      </c>
      <c r="AA1083" t="s">
        <v>551</v>
      </c>
      <c r="AB1083" t="s">
        <v>551</v>
      </c>
      <c r="AC1083" t="s">
        <v>597</v>
      </c>
      <c r="AD1083" t="s">
        <v>596</v>
      </c>
      <c r="AE1083">
        <v>25</v>
      </c>
      <c r="AF1083">
        <v>7</v>
      </c>
      <c r="AG1083">
        <v>3</v>
      </c>
      <c r="AH1083" t="s">
        <v>491</v>
      </c>
      <c r="AJ1083" t="s">
        <v>82</v>
      </c>
      <c r="AK1083" t="s">
        <v>194</v>
      </c>
      <c r="AM1083">
        <v>742</v>
      </c>
      <c r="AN1083">
        <v>2378</v>
      </c>
    </row>
    <row r="1084" spans="1:40" x14ac:dyDescent="0.25">
      <c r="A1084" t="s">
        <v>551</v>
      </c>
      <c r="B1084" t="s">
        <v>551</v>
      </c>
      <c r="C1084" t="s">
        <v>551</v>
      </c>
      <c r="D1084" t="s">
        <v>551</v>
      </c>
      <c r="E1084" t="s">
        <v>551</v>
      </c>
      <c r="F1084" t="s">
        <v>551</v>
      </c>
      <c r="G1084" t="s">
        <v>551</v>
      </c>
      <c r="H1084" t="s">
        <v>551</v>
      </c>
      <c r="I1084" t="s">
        <v>551</v>
      </c>
      <c r="J1084" t="s">
        <v>551</v>
      </c>
      <c r="K1084" t="s">
        <v>551</v>
      </c>
      <c r="L1084" t="s">
        <v>551</v>
      </c>
      <c r="M1084" t="s">
        <v>551</v>
      </c>
      <c r="N1084" t="s">
        <v>551</v>
      </c>
      <c r="O1084" t="s">
        <v>551</v>
      </c>
      <c r="P1084" t="s">
        <v>551</v>
      </c>
      <c r="Q1084" t="s">
        <v>551</v>
      </c>
      <c r="R1084" t="s">
        <v>551</v>
      </c>
      <c r="S1084" t="s">
        <v>551</v>
      </c>
      <c r="T1084" t="s">
        <v>551</v>
      </c>
      <c r="U1084" t="s">
        <v>551</v>
      </c>
      <c r="V1084" t="s">
        <v>551</v>
      </c>
      <c r="W1084" t="s">
        <v>551</v>
      </c>
      <c r="X1084" t="s">
        <v>551</v>
      </c>
      <c r="Y1084" t="s">
        <v>551</v>
      </c>
      <c r="Z1084" t="s">
        <v>551</v>
      </c>
      <c r="AA1084" t="s">
        <v>551</v>
      </c>
      <c r="AB1084" t="s">
        <v>551</v>
      </c>
      <c r="AC1084" t="s">
        <v>597</v>
      </c>
      <c r="AD1084" t="s">
        <v>596</v>
      </c>
      <c r="AE1084">
        <v>25</v>
      </c>
      <c r="AF1084">
        <v>8</v>
      </c>
      <c r="AH1084" t="s">
        <v>494</v>
      </c>
      <c r="AJ1084" t="s">
        <v>86</v>
      </c>
      <c r="AK1084" t="s">
        <v>201</v>
      </c>
      <c r="AM1084">
        <v>3580</v>
      </c>
      <c r="AN1084">
        <v>523</v>
      </c>
    </row>
    <row r="1085" spans="1:40" x14ac:dyDescent="0.25">
      <c r="A1085" t="s">
        <v>551</v>
      </c>
      <c r="B1085" t="s">
        <v>551</v>
      </c>
      <c r="C1085" t="s">
        <v>551</v>
      </c>
      <c r="D1085" t="s">
        <v>551</v>
      </c>
      <c r="E1085" t="s">
        <v>551</v>
      </c>
      <c r="F1085" t="s">
        <v>551</v>
      </c>
      <c r="G1085" t="s">
        <v>551</v>
      </c>
      <c r="H1085" t="s">
        <v>551</v>
      </c>
      <c r="I1085" t="s">
        <v>551</v>
      </c>
      <c r="J1085" t="s">
        <v>551</v>
      </c>
      <c r="K1085" t="s">
        <v>551</v>
      </c>
      <c r="L1085" t="s">
        <v>551</v>
      </c>
      <c r="M1085" t="s">
        <v>551</v>
      </c>
      <c r="N1085" t="s">
        <v>551</v>
      </c>
      <c r="O1085" t="s">
        <v>551</v>
      </c>
      <c r="P1085" t="s">
        <v>551</v>
      </c>
      <c r="Q1085" t="s">
        <v>551</v>
      </c>
      <c r="R1085" t="s">
        <v>551</v>
      </c>
      <c r="S1085" t="s">
        <v>551</v>
      </c>
      <c r="T1085" t="s">
        <v>551</v>
      </c>
      <c r="U1085" t="s">
        <v>551</v>
      </c>
      <c r="V1085" t="s">
        <v>551</v>
      </c>
      <c r="W1085" t="s">
        <v>551</v>
      </c>
      <c r="X1085" t="s">
        <v>551</v>
      </c>
      <c r="Y1085" t="s">
        <v>551</v>
      </c>
      <c r="Z1085" t="s">
        <v>551</v>
      </c>
      <c r="AA1085" t="s">
        <v>551</v>
      </c>
      <c r="AB1085" t="s">
        <v>551</v>
      </c>
      <c r="AC1085" t="s">
        <v>597</v>
      </c>
      <c r="AD1085" t="s">
        <v>596</v>
      </c>
      <c r="AE1085">
        <v>25</v>
      </c>
      <c r="AF1085">
        <v>9</v>
      </c>
      <c r="AG1085">
        <v>3</v>
      </c>
      <c r="AH1085" t="s">
        <v>492</v>
      </c>
      <c r="AJ1085" t="s">
        <v>84</v>
      </c>
      <c r="AK1085" t="s">
        <v>194</v>
      </c>
      <c r="AM1085">
        <v>1315</v>
      </c>
      <c r="AN1085">
        <v>1151</v>
      </c>
    </row>
    <row r="1086" spans="1:40" x14ac:dyDescent="0.25">
      <c r="A1086" t="s">
        <v>551</v>
      </c>
      <c r="B1086" t="s">
        <v>551</v>
      </c>
      <c r="C1086" t="s">
        <v>551</v>
      </c>
      <c r="D1086" t="s">
        <v>551</v>
      </c>
      <c r="E1086" t="s">
        <v>551</v>
      </c>
      <c r="F1086" t="s">
        <v>551</v>
      </c>
      <c r="G1086" t="s">
        <v>551</v>
      </c>
      <c r="H1086" t="s">
        <v>551</v>
      </c>
      <c r="I1086" t="s">
        <v>551</v>
      </c>
      <c r="J1086" t="s">
        <v>551</v>
      </c>
      <c r="K1086" t="s">
        <v>551</v>
      </c>
      <c r="L1086" t="s">
        <v>551</v>
      </c>
      <c r="M1086" t="s">
        <v>551</v>
      </c>
      <c r="N1086" t="s">
        <v>551</v>
      </c>
      <c r="O1086" t="s">
        <v>551</v>
      </c>
      <c r="P1086" t="s">
        <v>551</v>
      </c>
      <c r="Q1086" t="s">
        <v>551</v>
      </c>
      <c r="R1086" t="s">
        <v>551</v>
      </c>
      <c r="S1086" t="s">
        <v>551</v>
      </c>
      <c r="T1086" t="s">
        <v>551</v>
      </c>
      <c r="U1086" t="s">
        <v>551</v>
      </c>
      <c r="V1086" t="s">
        <v>551</v>
      </c>
      <c r="W1086" t="s">
        <v>551</v>
      </c>
      <c r="X1086" t="s">
        <v>551</v>
      </c>
      <c r="Y1086" t="s">
        <v>551</v>
      </c>
      <c r="Z1086" t="s">
        <v>551</v>
      </c>
      <c r="AA1086" t="s">
        <v>551</v>
      </c>
      <c r="AB1086" t="s">
        <v>551</v>
      </c>
      <c r="AC1086" t="s">
        <v>597</v>
      </c>
      <c r="AD1086" t="s">
        <v>596</v>
      </c>
      <c r="AE1086">
        <v>25</v>
      </c>
      <c r="AF1086">
        <v>10</v>
      </c>
      <c r="AH1086" t="s">
        <v>493</v>
      </c>
      <c r="AJ1086" t="s">
        <v>85</v>
      </c>
      <c r="AK1086" t="s">
        <v>191</v>
      </c>
      <c r="AM1086">
        <v>1822</v>
      </c>
      <c r="AN1086">
        <v>1480</v>
      </c>
    </row>
    <row r="1087" spans="1:40" x14ac:dyDescent="0.25">
      <c r="A1087" t="s">
        <v>551</v>
      </c>
      <c r="B1087" t="s">
        <v>551</v>
      </c>
      <c r="C1087" t="s">
        <v>551</v>
      </c>
      <c r="D1087" t="s">
        <v>551</v>
      </c>
      <c r="E1087" t="s">
        <v>551</v>
      </c>
      <c r="F1087" t="s">
        <v>551</v>
      </c>
      <c r="G1087" t="s">
        <v>551</v>
      </c>
      <c r="H1087" t="s">
        <v>551</v>
      </c>
      <c r="I1087" t="s">
        <v>551</v>
      </c>
      <c r="J1087" t="s">
        <v>551</v>
      </c>
      <c r="K1087" t="s">
        <v>551</v>
      </c>
      <c r="L1087" t="s">
        <v>551</v>
      </c>
      <c r="M1087" t="s">
        <v>551</v>
      </c>
      <c r="N1087" t="s">
        <v>551</v>
      </c>
      <c r="O1087" t="s">
        <v>551</v>
      </c>
      <c r="P1087" t="s">
        <v>551</v>
      </c>
      <c r="Q1087" t="s">
        <v>551</v>
      </c>
      <c r="R1087" t="s">
        <v>551</v>
      </c>
      <c r="S1087" t="s">
        <v>551</v>
      </c>
      <c r="T1087" t="s">
        <v>551</v>
      </c>
      <c r="U1087" t="s">
        <v>551</v>
      </c>
      <c r="V1087" t="s">
        <v>551</v>
      </c>
      <c r="W1087" t="s">
        <v>551</v>
      </c>
      <c r="X1087" t="s">
        <v>551</v>
      </c>
      <c r="Y1087" t="s">
        <v>551</v>
      </c>
      <c r="Z1087" t="s">
        <v>551</v>
      </c>
      <c r="AA1087" t="s">
        <v>551</v>
      </c>
      <c r="AB1087" t="s">
        <v>551</v>
      </c>
      <c r="AC1087" t="s">
        <v>597</v>
      </c>
      <c r="AD1087" t="s">
        <v>596</v>
      </c>
      <c r="AE1087">
        <v>25</v>
      </c>
      <c r="AF1087">
        <v>11</v>
      </c>
      <c r="AG1087">
        <v>3</v>
      </c>
      <c r="AH1087" t="s">
        <v>492</v>
      </c>
      <c r="AJ1087" t="s">
        <v>84</v>
      </c>
      <c r="AK1087" t="s">
        <v>194</v>
      </c>
      <c r="AM1087">
        <v>906</v>
      </c>
      <c r="AN1087">
        <v>2397</v>
      </c>
    </row>
    <row r="1088" spans="1:40" x14ac:dyDescent="0.25">
      <c r="A1088" t="s">
        <v>551</v>
      </c>
      <c r="B1088" t="s">
        <v>551</v>
      </c>
      <c r="C1088" t="s">
        <v>551</v>
      </c>
      <c r="D1088" t="s">
        <v>551</v>
      </c>
      <c r="E1088" t="s">
        <v>551</v>
      </c>
      <c r="F1088" t="s">
        <v>551</v>
      </c>
      <c r="G1088" t="s">
        <v>551</v>
      </c>
      <c r="H1088" t="s">
        <v>551</v>
      </c>
      <c r="I1088" t="s">
        <v>551</v>
      </c>
      <c r="J1088" t="s">
        <v>551</v>
      </c>
      <c r="K1088" t="s">
        <v>551</v>
      </c>
      <c r="L1088" t="s">
        <v>551</v>
      </c>
      <c r="M1088" t="s">
        <v>551</v>
      </c>
      <c r="N1088" t="s">
        <v>551</v>
      </c>
      <c r="O1088" t="s">
        <v>551</v>
      </c>
      <c r="P1088" t="s">
        <v>551</v>
      </c>
      <c r="Q1088" t="s">
        <v>551</v>
      </c>
      <c r="R1088" t="s">
        <v>551</v>
      </c>
      <c r="S1088" t="s">
        <v>551</v>
      </c>
      <c r="T1088" t="s">
        <v>551</v>
      </c>
      <c r="U1088" t="s">
        <v>551</v>
      </c>
      <c r="V1088" t="s">
        <v>551</v>
      </c>
      <c r="W1088" t="s">
        <v>551</v>
      </c>
      <c r="X1088" t="s">
        <v>551</v>
      </c>
      <c r="Y1088" t="s">
        <v>551</v>
      </c>
      <c r="Z1088" t="s">
        <v>551</v>
      </c>
      <c r="AA1088" t="s">
        <v>551</v>
      </c>
      <c r="AB1088" t="s">
        <v>551</v>
      </c>
      <c r="AC1088" t="s">
        <v>597</v>
      </c>
      <c r="AD1088" t="s">
        <v>596</v>
      </c>
      <c r="AE1088">
        <v>25</v>
      </c>
      <c r="AF1088">
        <v>12</v>
      </c>
      <c r="AH1088" t="s">
        <v>494</v>
      </c>
      <c r="AJ1088" t="s">
        <v>86</v>
      </c>
      <c r="AK1088" t="s">
        <v>201</v>
      </c>
      <c r="AM1088">
        <v>2750</v>
      </c>
      <c r="AN1088">
        <v>77</v>
      </c>
    </row>
    <row r="1089" spans="1:40" x14ac:dyDescent="0.25">
      <c r="A1089" t="s">
        <v>551</v>
      </c>
      <c r="B1089" t="s">
        <v>551</v>
      </c>
      <c r="C1089" t="s">
        <v>551</v>
      </c>
      <c r="D1089" t="s">
        <v>551</v>
      </c>
      <c r="E1089" t="s">
        <v>551</v>
      </c>
      <c r="F1089" t="s">
        <v>551</v>
      </c>
      <c r="G1089" t="s">
        <v>551</v>
      </c>
      <c r="H1089" t="s">
        <v>551</v>
      </c>
      <c r="I1089" t="s">
        <v>551</v>
      </c>
      <c r="J1089" t="s">
        <v>551</v>
      </c>
      <c r="K1089" t="s">
        <v>551</v>
      </c>
      <c r="L1089" t="s">
        <v>551</v>
      </c>
      <c r="M1089" t="s">
        <v>551</v>
      </c>
      <c r="N1089" t="s">
        <v>551</v>
      </c>
      <c r="O1089" t="s">
        <v>551</v>
      </c>
      <c r="P1089" t="s">
        <v>551</v>
      </c>
      <c r="Q1089" t="s">
        <v>551</v>
      </c>
      <c r="R1089" t="s">
        <v>551</v>
      </c>
      <c r="S1089" t="s">
        <v>551</v>
      </c>
      <c r="T1089" t="s">
        <v>551</v>
      </c>
      <c r="U1089" t="s">
        <v>551</v>
      </c>
      <c r="V1089" t="s">
        <v>551</v>
      </c>
      <c r="W1089" t="s">
        <v>551</v>
      </c>
      <c r="X1089" t="s">
        <v>551</v>
      </c>
      <c r="Y1089" t="s">
        <v>551</v>
      </c>
      <c r="Z1089" t="s">
        <v>551</v>
      </c>
      <c r="AA1089" t="s">
        <v>551</v>
      </c>
      <c r="AB1089" t="s">
        <v>551</v>
      </c>
      <c r="AC1089" t="s">
        <v>597</v>
      </c>
      <c r="AD1089" t="s">
        <v>596</v>
      </c>
      <c r="AE1089">
        <v>25</v>
      </c>
      <c r="AF1089">
        <v>13</v>
      </c>
      <c r="AH1089" t="s">
        <v>494</v>
      </c>
      <c r="AJ1089" t="s">
        <v>86</v>
      </c>
      <c r="AK1089" t="s">
        <v>201</v>
      </c>
      <c r="AM1089">
        <v>3959</v>
      </c>
      <c r="AN1089">
        <v>528</v>
      </c>
    </row>
    <row r="1090" spans="1:40" x14ac:dyDescent="0.25">
      <c r="A1090" t="s">
        <v>551</v>
      </c>
      <c r="B1090" t="s">
        <v>551</v>
      </c>
      <c r="C1090" t="s">
        <v>551</v>
      </c>
      <c r="D1090" t="s">
        <v>551</v>
      </c>
      <c r="E1090" t="s">
        <v>551</v>
      </c>
      <c r="F1090" t="s">
        <v>551</v>
      </c>
      <c r="G1090" t="s">
        <v>551</v>
      </c>
      <c r="H1090" t="s">
        <v>551</v>
      </c>
      <c r="I1090" t="s">
        <v>551</v>
      </c>
      <c r="J1090" t="s">
        <v>551</v>
      </c>
      <c r="K1090" t="s">
        <v>551</v>
      </c>
      <c r="L1090" t="s">
        <v>551</v>
      </c>
      <c r="M1090" t="s">
        <v>551</v>
      </c>
      <c r="N1090" t="s">
        <v>551</v>
      </c>
      <c r="O1090" t="s">
        <v>551</v>
      </c>
      <c r="P1090" t="s">
        <v>551</v>
      </c>
      <c r="Q1090" t="s">
        <v>551</v>
      </c>
      <c r="R1090" t="s">
        <v>551</v>
      </c>
      <c r="S1090" t="s">
        <v>551</v>
      </c>
      <c r="T1090" t="s">
        <v>551</v>
      </c>
      <c r="U1090" t="s">
        <v>551</v>
      </c>
      <c r="V1090" t="s">
        <v>551</v>
      </c>
      <c r="W1090" t="s">
        <v>551</v>
      </c>
      <c r="X1090" t="s">
        <v>551</v>
      </c>
      <c r="Y1090" t="s">
        <v>551</v>
      </c>
      <c r="Z1090" t="s">
        <v>551</v>
      </c>
      <c r="AA1090" t="s">
        <v>551</v>
      </c>
      <c r="AB1090" t="s">
        <v>551</v>
      </c>
      <c r="AC1090" t="s">
        <v>597</v>
      </c>
      <c r="AD1090" t="s">
        <v>596</v>
      </c>
      <c r="AE1090">
        <v>25</v>
      </c>
      <c r="AF1090">
        <v>14</v>
      </c>
      <c r="AH1090" t="s">
        <v>493</v>
      </c>
      <c r="AJ1090" t="s">
        <v>85</v>
      </c>
      <c r="AK1090" t="s">
        <v>191</v>
      </c>
      <c r="AM1090">
        <v>1721</v>
      </c>
      <c r="AN1090">
        <v>1651</v>
      </c>
    </row>
    <row r="1091" spans="1:40" x14ac:dyDescent="0.25">
      <c r="A1091" t="s">
        <v>551</v>
      </c>
      <c r="B1091" t="s">
        <v>551</v>
      </c>
      <c r="C1091" t="s">
        <v>551</v>
      </c>
      <c r="D1091" t="s">
        <v>551</v>
      </c>
      <c r="E1091" t="s">
        <v>551</v>
      </c>
      <c r="F1091" t="s">
        <v>551</v>
      </c>
      <c r="G1091" t="s">
        <v>551</v>
      </c>
      <c r="H1091" t="s">
        <v>551</v>
      </c>
      <c r="I1091" t="s">
        <v>551</v>
      </c>
      <c r="J1091" t="s">
        <v>551</v>
      </c>
      <c r="K1091" t="s">
        <v>551</v>
      </c>
      <c r="L1091" t="s">
        <v>551</v>
      </c>
      <c r="M1091" t="s">
        <v>551</v>
      </c>
      <c r="N1091" t="s">
        <v>551</v>
      </c>
      <c r="O1091" t="s">
        <v>551</v>
      </c>
      <c r="P1091" t="s">
        <v>551</v>
      </c>
      <c r="Q1091" t="s">
        <v>551</v>
      </c>
      <c r="R1091" t="s">
        <v>551</v>
      </c>
      <c r="S1091" t="s">
        <v>551</v>
      </c>
      <c r="T1091" t="s">
        <v>551</v>
      </c>
      <c r="U1091" t="s">
        <v>551</v>
      </c>
      <c r="V1091" t="s">
        <v>551</v>
      </c>
      <c r="W1091" t="s">
        <v>551</v>
      </c>
      <c r="X1091" t="s">
        <v>551</v>
      </c>
      <c r="Y1091" t="s">
        <v>551</v>
      </c>
      <c r="Z1091" t="s">
        <v>551</v>
      </c>
      <c r="AA1091" t="s">
        <v>551</v>
      </c>
      <c r="AB1091" t="s">
        <v>551</v>
      </c>
      <c r="AC1091" t="s">
        <v>597</v>
      </c>
      <c r="AD1091" t="s">
        <v>596</v>
      </c>
      <c r="AE1091">
        <v>25</v>
      </c>
      <c r="AF1091">
        <v>15</v>
      </c>
      <c r="AH1091" t="s">
        <v>494</v>
      </c>
      <c r="AJ1091" t="s">
        <v>86</v>
      </c>
      <c r="AK1091" t="s">
        <v>201</v>
      </c>
      <c r="AM1091">
        <v>2004</v>
      </c>
      <c r="AN1091">
        <v>629</v>
      </c>
    </row>
    <row r="1092" spans="1:40" x14ac:dyDescent="0.25">
      <c r="A1092" t="s">
        <v>551</v>
      </c>
      <c r="B1092" t="s">
        <v>551</v>
      </c>
      <c r="C1092" t="s">
        <v>551</v>
      </c>
      <c r="D1092" t="s">
        <v>551</v>
      </c>
      <c r="E1092" t="s">
        <v>551</v>
      </c>
      <c r="F1092" t="s">
        <v>551</v>
      </c>
      <c r="G1092" t="s">
        <v>551</v>
      </c>
      <c r="H1092" t="s">
        <v>551</v>
      </c>
      <c r="I1092" t="s">
        <v>551</v>
      </c>
      <c r="J1092" t="s">
        <v>551</v>
      </c>
      <c r="K1092" t="s">
        <v>551</v>
      </c>
      <c r="L1092" t="s">
        <v>551</v>
      </c>
      <c r="M1092" t="s">
        <v>551</v>
      </c>
      <c r="N1092" t="s">
        <v>551</v>
      </c>
      <c r="O1092" t="s">
        <v>551</v>
      </c>
      <c r="P1092" t="s">
        <v>551</v>
      </c>
      <c r="Q1092" t="s">
        <v>551</v>
      </c>
      <c r="R1092" t="s">
        <v>551</v>
      </c>
      <c r="S1092" t="s">
        <v>551</v>
      </c>
      <c r="T1092" t="s">
        <v>551</v>
      </c>
      <c r="U1092" t="s">
        <v>551</v>
      </c>
      <c r="V1092" t="s">
        <v>551</v>
      </c>
      <c r="W1092" t="s">
        <v>551</v>
      </c>
      <c r="X1092" t="s">
        <v>551</v>
      </c>
      <c r="Y1092" t="s">
        <v>551</v>
      </c>
      <c r="Z1092" t="s">
        <v>551</v>
      </c>
      <c r="AA1092" t="s">
        <v>551</v>
      </c>
      <c r="AB1092" t="s">
        <v>551</v>
      </c>
      <c r="AC1092" t="s">
        <v>597</v>
      </c>
      <c r="AD1092" t="s">
        <v>596</v>
      </c>
      <c r="AE1092">
        <v>25</v>
      </c>
      <c r="AF1092">
        <v>16</v>
      </c>
      <c r="AH1092" t="s">
        <v>493</v>
      </c>
      <c r="AJ1092" t="s">
        <v>85</v>
      </c>
      <c r="AK1092" t="s">
        <v>191</v>
      </c>
      <c r="AM1092">
        <v>3602</v>
      </c>
      <c r="AN1092">
        <v>164</v>
      </c>
    </row>
    <row r="1093" spans="1:40" x14ac:dyDescent="0.25">
      <c r="A1093" t="s">
        <v>551</v>
      </c>
      <c r="B1093" t="s">
        <v>551</v>
      </c>
      <c r="C1093" t="s">
        <v>551</v>
      </c>
      <c r="D1093" t="s">
        <v>551</v>
      </c>
      <c r="E1093" t="s">
        <v>551</v>
      </c>
      <c r="F1093" t="s">
        <v>551</v>
      </c>
      <c r="G1093" t="s">
        <v>551</v>
      </c>
      <c r="H1093" t="s">
        <v>551</v>
      </c>
      <c r="I1093" t="s">
        <v>551</v>
      </c>
      <c r="J1093" t="s">
        <v>551</v>
      </c>
      <c r="K1093" t="s">
        <v>551</v>
      </c>
      <c r="L1093" t="s">
        <v>551</v>
      </c>
      <c r="M1093" t="s">
        <v>551</v>
      </c>
      <c r="N1093" t="s">
        <v>551</v>
      </c>
      <c r="O1093" t="s">
        <v>551</v>
      </c>
      <c r="P1093" t="s">
        <v>551</v>
      </c>
      <c r="Q1093" t="s">
        <v>551</v>
      </c>
      <c r="R1093" t="s">
        <v>551</v>
      </c>
      <c r="S1093" t="s">
        <v>551</v>
      </c>
      <c r="T1093" t="s">
        <v>551</v>
      </c>
      <c r="U1093" t="s">
        <v>551</v>
      </c>
      <c r="V1093" t="s">
        <v>551</v>
      </c>
      <c r="W1093" t="s">
        <v>551</v>
      </c>
      <c r="X1093" t="s">
        <v>551</v>
      </c>
      <c r="Y1093" t="s">
        <v>551</v>
      </c>
      <c r="Z1093" t="s">
        <v>551</v>
      </c>
      <c r="AA1093" t="s">
        <v>551</v>
      </c>
      <c r="AB1093" t="s">
        <v>551</v>
      </c>
      <c r="AC1093" t="s">
        <v>597</v>
      </c>
      <c r="AD1093" t="s">
        <v>596</v>
      </c>
      <c r="AE1093">
        <v>25</v>
      </c>
      <c r="AF1093">
        <v>17</v>
      </c>
      <c r="AG1093">
        <v>3</v>
      </c>
      <c r="AH1093" t="s">
        <v>491</v>
      </c>
      <c r="AJ1093" t="s">
        <v>82</v>
      </c>
      <c r="AK1093" t="s">
        <v>194</v>
      </c>
      <c r="AM1093">
        <v>3875</v>
      </c>
      <c r="AN1093">
        <v>2914</v>
      </c>
    </row>
    <row r="1094" spans="1:40" x14ac:dyDescent="0.25">
      <c r="A1094" t="s">
        <v>551</v>
      </c>
      <c r="B1094" t="s">
        <v>551</v>
      </c>
      <c r="C1094" t="s">
        <v>551</v>
      </c>
      <c r="D1094" t="s">
        <v>551</v>
      </c>
      <c r="E1094" t="s">
        <v>551</v>
      </c>
      <c r="F1094" t="s">
        <v>551</v>
      </c>
      <c r="G1094" t="s">
        <v>551</v>
      </c>
      <c r="H1094" t="s">
        <v>551</v>
      </c>
      <c r="I1094" t="s">
        <v>551</v>
      </c>
      <c r="J1094" t="s">
        <v>551</v>
      </c>
      <c r="K1094" t="s">
        <v>551</v>
      </c>
      <c r="L1094" t="s">
        <v>551</v>
      </c>
      <c r="M1094" t="s">
        <v>551</v>
      </c>
      <c r="N1094" t="s">
        <v>551</v>
      </c>
      <c r="O1094" t="s">
        <v>551</v>
      </c>
      <c r="P1094" t="s">
        <v>551</v>
      </c>
      <c r="Q1094" t="s">
        <v>551</v>
      </c>
      <c r="R1094" t="s">
        <v>551</v>
      </c>
      <c r="S1094" t="s">
        <v>551</v>
      </c>
      <c r="T1094" t="s">
        <v>551</v>
      </c>
      <c r="U1094" t="s">
        <v>551</v>
      </c>
      <c r="V1094" t="s">
        <v>551</v>
      </c>
      <c r="W1094" t="s">
        <v>551</v>
      </c>
      <c r="X1094" t="s">
        <v>551</v>
      </c>
      <c r="Y1094" t="s">
        <v>551</v>
      </c>
      <c r="Z1094" t="s">
        <v>551</v>
      </c>
      <c r="AA1094" t="s">
        <v>551</v>
      </c>
      <c r="AB1094" t="s">
        <v>551</v>
      </c>
      <c r="AC1094" t="s">
        <v>597</v>
      </c>
      <c r="AD1094" t="s">
        <v>596</v>
      </c>
      <c r="AE1094">
        <v>25</v>
      </c>
      <c r="AF1094">
        <v>18</v>
      </c>
      <c r="AG1094">
        <v>3</v>
      </c>
      <c r="AH1094" t="s">
        <v>491</v>
      </c>
      <c r="AJ1094" t="s">
        <v>82</v>
      </c>
      <c r="AK1094" t="s">
        <v>194</v>
      </c>
      <c r="AM1094">
        <v>2786</v>
      </c>
      <c r="AN1094">
        <v>2875</v>
      </c>
    </row>
    <row r="1095" spans="1:40" x14ac:dyDescent="0.25">
      <c r="A1095" t="s">
        <v>551</v>
      </c>
      <c r="B1095" t="s">
        <v>551</v>
      </c>
      <c r="C1095" t="s">
        <v>551</v>
      </c>
      <c r="D1095" t="s">
        <v>551</v>
      </c>
      <c r="E1095" t="s">
        <v>551</v>
      </c>
      <c r="F1095" t="s">
        <v>551</v>
      </c>
      <c r="G1095" t="s">
        <v>551</v>
      </c>
      <c r="H1095" t="s">
        <v>551</v>
      </c>
      <c r="I1095" t="s">
        <v>551</v>
      </c>
      <c r="J1095" t="s">
        <v>551</v>
      </c>
      <c r="K1095" t="s">
        <v>551</v>
      </c>
      <c r="L1095" t="s">
        <v>551</v>
      </c>
      <c r="M1095" t="s">
        <v>551</v>
      </c>
      <c r="N1095" t="s">
        <v>551</v>
      </c>
      <c r="O1095" t="s">
        <v>551</v>
      </c>
      <c r="P1095" t="s">
        <v>551</v>
      </c>
      <c r="Q1095" t="s">
        <v>551</v>
      </c>
      <c r="R1095" t="s">
        <v>551</v>
      </c>
      <c r="S1095" t="s">
        <v>551</v>
      </c>
      <c r="T1095" t="s">
        <v>551</v>
      </c>
      <c r="U1095" t="s">
        <v>551</v>
      </c>
      <c r="V1095" t="s">
        <v>551</v>
      </c>
      <c r="W1095" t="s">
        <v>551</v>
      </c>
      <c r="X1095" t="s">
        <v>551</v>
      </c>
      <c r="Y1095" t="s">
        <v>551</v>
      </c>
      <c r="Z1095" t="s">
        <v>551</v>
      </c>
      <c r="AA1095" t="s">
        <v>551</v>
      </c>
      <c r="AB1095" t="s">
        <v>551</v>
      </c>
      <c r="AC1095" t="s">
        <v>597</v>
      </c>
      <c r="AD1095" t="s">
        <v>596</v>
      </c>
      <c r="AE1095">
        <v>25</v>
      </c>
      <c r="AF1095">
        <v>19</v>
      </c>
      <c r="AH1095" t="s">
        <v>494</v>
      </c>
      <c r="AJ1095" t="s">
        <v>86</v>
      </c>
      <c r="AK1095" t="s">
        <v>201</v>
      </c>
      <c r="AM1095">
        <v>3927</v>
      </c>
      <c r="AN1095">
        <v>771</v>
      </c>
    </row>
    <row r="1096" spans="1:40" x14ac:dyDescent="0.25">
      <c r="A1096" t="s">
        <v>551</v>
      </c>
      <c r="B1096" t="s">
        <v>551</v>
      </c>
      <c r="C1096" t="s">
        <v>551</v>
      </c>
      <c r="D1096" t="s">
        <v>551</v>
      </c>
      <c r="E1096" t="s">
        <v>551</v>
      </c>
      <c r="F1096" t="s">
        <v>551</v>
      </c>
      <c r="G1096" t="s">
        <v>551</v>
      </c>
      <c r="H1096" t="s">
        <v>551</v>
      </c>
      <c r="I1096" t="s">
        <v>551</v>
      </c>
      <c r="J1096" t="s">
        <v>551</v>
      </c>
      <c r="K1096" t="s">
        <v>551</v>
      </c>
      <c r="L1096" t="s">
        <v>551</v>
      </c>
      <c r="M1096" t="s">
        <v>551</v>
      </c>
      <c r="N1096" t="s">
        <v>551</v>
      </c>
      <c r="O1096" t="s">
        <v>551</v>
      </c>
      <c r="P1096" t="s">
        <v>551</v>
      </c>
      <c r="Q1096" t="s">
        <v>551</v>
      </c>
      <c r="R1096" t="s">
        <v>551</v>
      </c>
      <c r="S1096" t="s">
        <v>551</v>
      </c>
      <c r="T1096" t="s">
        <v>551</v>
      </c>
      <c r="U1096" t="s">
        <v>551</v>
      </c>
      <c r="V1096" t="s">
        <v>551</v>
      </c>
      <c r="W1096" t="s">
        <v>551</v>
      </c>
      <c r="X1096" t="s">
        <v>551</v>
      </c>
      <c r="Y1096" t="s">
        <v>551</v>
      </c>
      <c r="Z1096" t="s">
        <v>551</v>
      </c>
      <c r="AA1096" t="s">
        <v>551</v>
      </c>
      <c r="AB1096" t="s">
        <v>551</v>
      </c>
      <c r="AC1096" t="s">
        <v>597</v>
      </c>
      <c r="AD1096" t="s">
        <v>596</v>
      </c>
      <c r="AE1096">
        <v>25</v>
      </c>
      <c r="AF1096">
        <v>20</v>
      </c>
      <c r="AG1096">
        <v>3</v>
      </c>
      <c r="AH1096" t="s">
        <v>492</v>
      </c>
      <c r="AJ1096" t="s">
        <v>84</v>
      </c>
      <c r="AK1096" t="s">
        <v>194</v>
      </c>
      <c r="AM1096">
        <v>3366</v>
      </c>
      <c r="AN1096">
        <v>1904</v>
      </c>
    </row>
    <row r="1097" spans="1:40" x14ac:dyDescent="0.25">
      <c r="A1097" t="s">
        <v>551</v>
      </c>
      <c r="B1097" t="s">
        <v>551</v>
      </c>
      <c r="C1097" t="s">
        <v>551</v>
      </c>
      <c r="D1097" t="s">
        <v>551</v>
      </c>
      <c r="E1097" t="s">
        <v>551</v>
      </c>
      <c r="F1097" t="s">
        <v>551</v>
      </c>
      <c r="G1097" t="s">
        <v>551</v>
      </c>
      <c r="H1097" t="s">
        <v>551</v>
      </c>
      <c r="I1097" t="s">
        <v>551</v>
      </c>
      <c r="J1097" t="s">
        <v>551</v>
      </c>
      <c r="K1097" t="s">
        <v>551</v>
      </c>
      <c r="L1097" t="s">
        <v>551</v>
      </c>
      <c r="M1097" t="s">
        <v>551</v>
      </c>
      <c r="N1097" t="s">
        <v>551</v>
      </c>
      <c r="O1097" t="s">
        <v>551</v>
      </c>
      <c r="P1097" t="s">
        <v>551</v>
      </c>
      <c r="Q1097" t="s">
        <v>551</v>
      </c>
      <c r="R1097" t="s">
        <v>551</v>
      </c>
      <c r="S1097" t="s">
        <v>551</v>
      </c>
      <c r="T1097" t="s">
        <v>551</v>
      </c>
      <c r="U1097" t="s">
        <v>551</v>
      </c>
      <c r="V1097" t="s">
        <v>551</v>
      </c>
      <c r="W1097" t="s">
        <v>551</v>
      </c>
      <c r="X1097" t="s">
        <v>551</v>
      </c>
      <c r="Y1097" t="s">
        <v>551</v>
      </c>
      <c r="Z1097" t="s">
        <v>551</v>
      </c>
      <c r="AA1097" t="s">
        <v>551</v>
      </c>
      <c r="AB1097" t="s">
        <v>551</v>
      </c>
      <c r="AC1097" t="s">
        <v>597</v>
      </c>
      <c r="AD1097" t="s">
        <v>596</v>
      </c>
      <c r="AE1097">
        <v>25</v>
      </c>
      <c r="AF1097">
        <v>21</v>
      </c>
      <c r="AH1097" t="s">
        <v>494</v>
      </c>
      <c r="AJ1097" t="s">
        <v>86</v>
      </c>
      <c r="AK1097" t="s">
        <v>201</v>
      </c>
      <c r="AM1097">
        <v>1400</v>
      </c>
      <c r="AN1097">
        <v>154</v>
      </c>
    </row>
    <row r="1098" spans="1:40" x14ac:dyDescent="0.25">
      <c r="A1098" t="s">
        <v>551</v>
      </c>
      <c r="B1098" t="s">
        <v>551</v>
      </c>
      <c r="C1098" t="s">
        <v>551</v>
      </c>
      <c r="D1098" t="s">
        <v>551</v>
      </c>
      <c r="E1098" t="s">
        <v>551</v>
      </c>
      <c r="F1098" t="s">
        <v>551</v>
      </c>
      <c r="G1098" t="s">
        <v>551</v>
      </c>
      <c r="H1098" t="s">
        <v>551</v>
      </c>
      <c r="I1098" t="s">
        <v>551</v>
      </c>
      <c r="J1098" t="s">
        <v>551</v>
      </c>
      <c r="K1098" t="s">
        <v>551</v>
      </c>
      <c r="L1098" t="s">
        <v>551</v>
      </c>
      <c r="M1098" t="s">
        <v>551</v>
      </c>
      <c r="N1098" t="s">
        <v>551</v>
      </c>
      <c r="O1098" t="s">
        <v>551</v>
      </c>
      <c r="P1098" t="s">
        <v>551</v>
      </c>
      <c r="Q1098" t="s">
        <v>551</v>
      </c>
      <c r="R1098" t="s">
        <v>551</v>
      </c>
      <c r="S1098" t="s">
        <v>551</v>
      </c>
      <c r="T1098" t="s">
        <v>551</v>
      </c>
      <c r="U1098" t="s">
        <v>551</v>
      </c>
      <c r="V1098" t="s">
        <v>551</v>
      </c>
      <c r="W1098" t="s">
        <v>551</v>
      </c>
      <c r="X1098" t="s">
        <v>551</v>
      </c>
      <c r="Y1098" t="s">
        <v>551</v>
      </c>
      <c r="Z1098" t="s">
        <v>551</v>
      </c>
      <c r="AA1098" t="s">
        <v>551</v>
      </c>
      <c r="AB1098" t="s">
        <v>551</v>
      </c>
      <c r="AC1098" t="s">
        <v>597</v>
      </c>
      <c r="AD1098" t="s">
        <v>596</v>
      </c>
      <c r="AE1098">
        <v>25</v>
      </c>
      <c r="AF1098">
        <v>22</v>
      </c>
      <c r="AG1098">
        <v>3</v>
      </c>
      <c r="AH1098" t="s">
        <v>491</v>
      </c>
      <c r="AJ1098" t="s">
        <v>82</v>
      </c>
      <c r="AK1098" t="s">
        <v>194</v>
      </c>
      <c r="AM1098">
        <v>3776</v>
      </c>
      <c r="AN1098">
        <v>1327</v>
      </c>
    </row>
    <row r="1099" spans="1:40" x14ac:dyDescent="0.25">
      <c r="A1099" t="s">
        <v>551</v>
      </c>
      <c r="B1099" t="s">
        <v>551</v>
      </c>
      <c r="C1099" t="s">
        <v>551</v>
      </c>
      <c r="D1099" t="s">
        <v>551</v>
      </c>
      <c r="E1099" t="s">
        <v>551</v>
      </c>
      <c r="F1099" t="s">
        <v>551</v>
      </c>
      <c r="G1099" t="s">
        <v>551</v>
      </c>
      <c r="H1099" t="s">
        <v>551</v>
      </c>
      <c r="I1099" t="s">
        <v>551</v>
      </c>
      <c r="J1099" t="s">
        <v>551</v>
      </c>
      <c r="K1099" t="s">
        <v>551</v>
      </c>
      <c r="L1099" t="s">
        <v>551</v>
      </c>
      <c r="M1099" t="s">
        <v>551</v>
      </c>
      <c r="N1099" t="s">
        <v>551</v>
      </c>
      <c r="O1099" t="s">
        <v>551</v>
      </c>
      <c r="P1099" t="s">
        <v>551</v>
      </c>
      <c r="Q1099" t="s">
        <v>551</v>
      </c>
      <c r="R1099" t="s">
        <v>551</v>
      </c>
      <c r="S1099" t="s">
        <v>551</v>
      </c>
      <c r="T1099" t="s">
        <v>551</v>
      </c>
      <c r="U1099" t="s">
        <v>551</v>
      </c>
      <c r="V1099" t="s">
        <v>551</v>
      </c>
      <c r="W1099" t="s">
        <v>551</v>
      </c>
      <c r="X1099" t="s">
        <v>551</v>
      </c>
      <c r="Y1099" t="s">
        <v>551</v>
      </c>
      <c r="Z1099" t="s">
        <v>551</v>
      </c>
      <c r="AA1099" t="s">
        <v>551</v>
      </c>
      <c r="AB1099" t="s">
        <v>551</v>
      </c>
      <c r="AC1099" t="s">
        <v>597</v>
      </c>
      <c r="AD1099" t="s">
        <v>596</v>
      </c>
      <c r="AE1099">
        <v>25</v>
      </c>
      <c r="AF1099">
        <v>23</v>
      </c>
      <c r="AH1099" t="s">
        <v>494</v>
      </c>
      <c r="AJ1099" t="s">
        <v>86</v>
      </c>
      <c r="AK1099" t="s">
        <v>201</v>
      </c>
      <c r="AM1099">
        <v>2264</v>
      </c>
      <c r="AN1099">
        <v>950</v>
      </c>
    </row>
    <row r="1100" spans="1:40" x14ac:dyDescent="0.25">
      <c r="A1100" t="s">
        <v>551</v>
      </c>
      <c r="B1100" t="s">
        <v>551</v>
      </c>
      <c r="C1100" t="s">
        <v>551</v>
      </c>
      <c r="D1100" t="s">
        <v>551</v>
      </c>
      <c r="E1100" t="s">
        <v>551</v>
      </c>
      <c r="F1100" t="s">
        <v>551</v>
      </c>
      <c r="G1100" t="s">
        <v>551</v>
      </c>
      <c r="H1100" t="s">
        <v>551</v>
      </c>
      <c r="I1100" t="s">
        <v>551</v>
      </c>
      <c r="J1100" t="s">
        <v>551</v>
      </c>
      <c r="K1100" t="s">
        <v>551</v>
      </c>
      <c r="L1100" t="s">
        <v>551</v>
      </c>
      <c r="M1100" t="s">
        <v>551</v>
      </c>
      <c r="N1100" t="s">
        <v>551</v>
      </c>
      <c r="O1100" t="s">
        <v>551</v>
      </c>
      <c r="P1100" t="s">
        <v>551</v>
      </c>
      <c r="Q1100" t="s">
        <v>551</v>
      </c>
      <c r="R1100" t="s">
        <v>551</v>
      </c>
      <c r="S1100" t="s">
        <v>551</v>
      </c>
      <c r="T1100" t="s">
        <v>551</v>
      </c>
      <c r="U1100" t="s">
        <v>551</v>
      </c>
      <c r="V1100" t="s">
        <v>551</v>
      </c>
      <c r="W1100" t="s">
        <v>551</v>
      </c>
      <c r="X1100" t="s">
        <v>551</v>
      </c>
      <c r="Y1100" t="s">
        <v>551</v>
      </c>
      <c r="Z1100" t="s">
        <v>551</v>
      </c>
      <c r="AA1100" t="s">
        <v>551</v>
      </c>
      <c r="AB1100" t="s">
        <v>551</v>
      </c>
      <c r="AC1100" t="s">
        <v>597</v>
      </c>
      <c r="AD1100" t="s">
        <v>596</v>
      </c>
      <c r="AE1100">
        <v>25</v>
      </c>
      <c r="AF1100">
        <v>24</v>
      </c>
      <c r="AG1100">
        <v>3</v>
      </c>
      <c r="AH1100" t="s">
        <v>492</v>
      </c>
      <c r="AJ1100" t="s">
        <v>84</v>
      </c>
      <c r="AK1100" t="s">
        <v>194</v>
      </c>
      <c r="AM1100">
        <v>1152</v>
      </c>
      <c r="AN1100">
        <v>1226</v>
      </c>
    </row>
    <row r="1101" spans="1:40" x14ac:dyDescent="0.25">
      <c r="A1101" t="s">
        <v>551</v>
      </c>
      <c r="B1101" t="s">
        <v>551</v>
      </c>
      <c r="C1101" t="s">
        <v>551</v>
      </c>
      <c r="D1101" t="s">
        <v>551</v>
      </c>
      <c r="E1101" t="s">
        <v>551</v>
      </c>
      <c r="F1101" t="s">
        <v>551</v>
      </c>
      <c r="G1101" t="s">
        <v>551</v>
      </c>
      <c r="H1101" t="s">
        <v>551</v>
      </c>
      <c r="I1101" t="s">
        <v>551</v>
      </c>
      <c r="J1101" t="s">
        <v>551</v>
      </c>
      <c r="K1101" t="s">
        <v>551</v>
      </c>
      <c r="L1101" t="s">
        <v>551</v>
      </c>
      <c r="M1101" t="s">
        <v>551</v>
      </c>
      <c r="N1101" t="s">
        <v>551</v>
      </c>
      <c r="O1101" t="s">
        <v>551</v>
      </c>
      <c r="P1101" t="s">
        <v>551</v>
      </c>
      <c r="Q1101" t="s">
        <v>551</v>
      </c>
      <c r="R1101" t="s">
        <v>551</v>
      </c>
      <c r="S1101" t="s">
        <v>551</v>
      </c>
      <c r="T1101" t="s">
        <v>551</v>
      </c>
      <c r="U1101" t="s">
        <v>551</v>
      </c>
      <c r="V1101" t="s">
        <v>551</v>
      </c>
      <c r="W1101" t="s">
        <v>551</v>
      </c>
      <c r="X1101" t="s">
        <v>551</v>
      </c>
      <c r="Y1101" t="s">
        <v>551</v>
      </c>
      <c r="Z1101" t="s">
        <v>551</v>
      </c>
      <c r="AA1101" t="s">
        <v>551</v>
      </c>
      <c r="AB1101" t="s">
        <v>551</v>
      </c>
      <c r="AC1101" t="s">
        <v>597</v>
      </c>
      <c r="AD1101" t="s">
        <v>596</v>
      </c>
      <c r="AE1101">
        <v>25</v>
      </c>
      <c r="AF1101">
        <v>25</v>
      </c>
      <c r="AH1101" t="s">
        <v>493</v>
      </c>
      <c r="AJ1101" t="s">
        <v>85</v>
      </c>
      <c r="AK1101" t="s">
        <v>191</v>
      </c>
      <c r="AM1101">
        <v>2833</v>
      </c>
      <c r="AN1101">
        <v>330</v>
      </c>
    </row>
    <row r="1102" spans="1:40" x14ac:dyDescent="0.25">
      <c r="A1102" t="s">
        <v>551</v>
      </c>
      <c r="B1102" t="s">
        <v>551</v>
      </c>
      <c r="C1102" t="s">
        <v>551</v>
      </c>
      <c r="D1102" t="s">
        <v>551</v>
      </c>
      <c r="E1102" t="s">
        <v>551</v>
      </c>
      <c r="F1102" t="s">
        <v>551</v>
      </c>
      <c r="G1102" t="s">
        <v>551</v>
      </c>
      <c r="H1102" t="s">
        <v>551</v>
      </c>
      <c r="I1102" t="s">
        <v>551</v>
      </c>
      <c r="J1102" t="s">
        <v>551</v>
      </c>
      <c r="K1102" t="s">
        <v>551</v>
      </c>
      <c r="L1102" t="s">
        <v>551</v>
      </c>
      <c r="M1102" t="s">
        <v>551</v>
      </c>
      <c r="N1102" t="s">
        <v>551</v>
      </c>
      <c r="O1102" t="s">
        <v>551</v>
      </c>
      <c r="P1102" t="s">
        <v>551</v>
      </c>
      <c r="Q1102" t="s">
        <v>551</v>
      </c>
      <c r="R1102" t="s">
        <v>551</v>
      </c>
      <c r="S1102" t="s">
        <v>551</v>
      </c>
      <c r="T1102" t="s">
        <v>551</v>
      </c>
      <c r="U1102" t="s">
        <v>551</v>
      </c>
      <c r="V1102" t="s">
        <v>551</v>
      </c>
      <c r="W1102" t="s">
        <v>551</v>
      </c>
      <c r="X1102" t="s">
        <v>551</v>
      </c>
      <c r="Y1102" t="s">
        <v>551</v>
      </c>
      <c r="Z1102" t="s">
        <v>551</v>
      </c>
      <c r="AA1102" t="s">
        <v>551</v>
      </c>
      <c r="AB1102" t="s">
        <v>551</v>
      </c>
      <c r="AC1102" t="s">
        <v>599</v>
      </c>
      <c r="AD1102" t="s">
        <v>598</v>
      </c>
      <c r="AE1102">
        <v>25</v>
      </c>
      <c r="AF1102">
        <v>1</v>
      </c>
      <c r="AG1102">
        <v>3</v>
      </c>
      <c r="AH1102" t="s">
        <v>587</v>
      </c>
      <c r="AJ1102" t="s">
        <v>145</v>
      </c>
      <c r="AK1102" t="s">
        <v>194</v>
      </c>
      <c r="AM1102">
        <v>3898</v>
      </c>
      <c r="AN1102">
        <v>513</v>
      </c>
    </row>
    <row r="1103" spans="1:40" x14ac:dyDescent="0.25">
      <c r="A1103" t="s">
        <v>551</v>
      </c>
      <c r="B1103" t="s">
        <v>551</v>
      </c>
      <c r="C1103" t="s">
        <v>551</v>
      </c>
      <c r="D1103" t="s">
        <v>551</v>
      </c>
      <c r="E1103" t="s">
        <v>551</v>
      </c>
      <c r="F1103" t="s">
        <v>551</v>
      </c>
      <c r="G1103" t="s">
        <v>551</v>
      </c>
      <c r="H1103" t="s">
        <v>551</v>
      </c>
      <c r="I1103" t="s">
        <v>551</v>
      </c>
      <c r="J1103" t="s">
        <v>551</v>
      </c>
      <c r="K1103" t="s">
        <v>551</v>
      </c>
      <c r="L1103" t="s">
        <v>551</v>
      </c>
      <c r="M1103" t="s">
        <v>551</v>
      </c>
      <c r="N1103" t="s">
        <v>551</v>
      </c>
      <c r="O1103" t="s">
        <v>551</v>
      </c>
      <c r="P1103" t="s">
        <v>551</v>
      </c>
      <c r="Q1103" t="s">
        <v>551</v>
      </c>
      <c r="R1103" t="s">
        <v>551</v>
      </c>
      <c r="S1103" t="s">
        <v>551</v>
      </c>
      <c r="T1103" t="s">
        <v>551</v>
      </c>
      <c r="U1103" t="s">
        <v>551</v>
      </c>
      <c r="V1103" t="s">
        <v>551</v>
      </c>
      <c r="W1103" t="s">
        <v>551</v>
      </c>
      <c r="X1103" t="s">
        <v>551</v>
      </c>
      <c r="Y1103" t="s">
        <v>551</v>
      </c>
      <c r="Z1103" t="s">
        <v>551</v>
      </c>
      <c r="AA1103" t="s">
        <v>551</v>
      </c>
      <c r="AB1103" t="s">
        <v>551</v>
      </c>
      <c r="AC1103" t="s">
        <v>599</v>
      </c>
      <c r="AD1103" t="s">
        <v>598</v>
      </c>
      <c r="AE1103">
        <v>25</v>
      </c>
      <c r="AF1103">
        <v>2</v>
      </c>
      <c r="AG1103">
        <v>3</v>
      </c>
      <c r="AH1103" t="s">
        <v>587</v>
      </c>
      <c r="AJ1103" t="s">
        <v>145</v>
      </c>
      <c r="AK1103" t="s">
        <v>194</v>
      </c>
      <c r="AM1103">
        <v>1970</v>
      </c>
      <c r="AN1103">
        <v>1211</v>
      </c>
    </row>
    <row r="1104" spans="1:40" x14ac:dyDescent="0.25">
      <c r="A1104" t="s">
        <v>551</v>
      </c>
      <c r="B1104" t="s">
        <v>551</v>
      </c>
      <c r="C1104" t="s">
        <v>551</v>
      </c>
      <c r="D1104" t="s">
        <v>551</v>
      </c>
      <c r="E1104" t="s">
        <v>551</v>
      </c>
      <c r="F1104" t="s">
        <v>551</v>
      </c>
      <c r="G1104" t="s">
        <v>551</v>
      </c>
      <c r="H1104" t="s">
        <v>551</v>
      </c>
      <c r="I1104" t="s">
        <v>551</v>
      </c>
      <c r="J1104" t="s">
        <v>551</v>
      </c>
      <c r="K1104" t="s">
        <v>551</v>
      </c>
      <c r="L1104" t="s">
        <v>551</v>
      </c>
      <c r="M1104" t="s">
        <v>551</v>
      </c>
      <c r="N1104" t="s">
        <v>551</v>
      </c>
      <c r="O1104" t="s">
        <v>551</v>
      </c>
      <c r="P1104" t="s">
        <v>551</v>
      </c>
      <c r="Q1104" t="s">
        <v>551</v>
      </c>
      <c r="R1104" t="s">
        <v>551</v>
      </c>
      <c r="S1104" t="s">
        <v>551</v>
      </c>
      <c r="T1104" t="s">
        <v>551</v>
      </c>
      <c r="U1104" t="s">
        <v>551</v>
      </c>
      <c r="V1104" t="s">
        <v>551</v>
      </c>
      <c r="W1104" t="s">
        <v>551</v>
      </c>
      <c r="X1104" t="s">
        <v>551</v>
      </c>
      <c r="Y1104" t="s">
        <v>551</v>
      </c>
      <c r="Z1104" t="s">
        <v>551</v>
      </c>
      <c r="AA1104" t="s">
        <v>551</v>
      </c>
      <c r="AB1104" t="s">
        <v>551</v>
      </c>
      <c r="AC1104" t="s">
        <v>599</v>
      </c>
      <c r="AD1104" t="s">
        <v>598</v>
      </c>
      <c r="AE1104">
        <v>25</v>
      </c>
      <c r="AF1104">
        <v>3</v>
      </c>
      <c r="AG1104">
        <v>3</v>
      </c>
      <c r="AH1104" t="s">
        <v>587</v>
      </c>
      <c r="AJ1104" t="s">
        <v>145</v>
      </c>
      <c r="AK1104" t="s">
        <v>194</v>
      </c>
      <c r="AM1104">
        <v>2152</v>
      </c>
      <c r="AN1104">
        <v>521</v>
      </c>
    </row>
    <row r="1105" spans="1:40" x14ac:dyDescent="0.25">
      <c r="A1105" t="s">
        <v>551</v>
      </c>
      <c r="B1105" t="s">
        <v>551</v>
      </c>
      <c r="C1105" t="s">
        <v>551</v>
      </c>
      <c r="D1105" t="s">
        <v>551</v>
      </c>
      <c r="E1105" t="s">
        <v>551</v>
      </c>
      <c r="F1105" t="s">
        <v>551</v>
      </c>
      <c r="G1105" t="s">
        <v>551</v>
      </c>
      <c r="H1105" t="s">
        <v>551</v>
      </c>
      <c r="I1105" t="s">
        <v>551</v>
      </c>
      <c r="J1105" t="s">
        <v>551</v>
      </c>
      <c r="K1105" t="s">
        <v>551</v>
      </c>
      <c r="L1105" t="s">
        <v>551</v>
      </c>
      <c r="M1105" t="s">
        <v>551</v>
      </c>
      <c r="N1105" t="s">
        <v>551</v>
      </c>
      <c r="O1105" t="s">
        <v>551</v>
      </c>
      <c r="P1105" t="s">
        <v>551</v>
      </c>
      <c r="Q1105" t="s">
        <v>551</v>
      </c>
      <c r="R1105" t="s">
        <v>551</v>
      </c>
      <c r="S1105" t="s">
        <v>551</v>
      </c>
      <c r="T1105" t="s">
        <v>551</v>
      </c>
      <c r="U1105" t="s">
        <v>551</v>
      </c>
      <c r="V1105" t="s">
        <v>551</v>
      </c>
      <c r="W1105" t="s">
        <v>551</v>
      </c>
      <c r="X1105" t="s">
        <v>551</v>
      </c>
      <c r="Y1105" t="s">
        <v>551</v>
      </c>
      <c r="Z1105" t="s">
        <v>551</v>
      </c>
      <c r="AA1105" t="s">
        <v>551</v>
      </c>
      <c r="AB1105" t="s">
        <v>551</v>
      </c>
      <c r="AC1105" t="s">
        <v>599</v>
      </c>
      <c r="AD1105" t="s">
        <v>598</v>
      </c>
      <c r="AE1105">
        <v>25</v>
      </c>
      <c r="AF1105">
        <v>4</v>
      </c>
      <c r="AH1105" t="s">
        <v>493</v>
      </c>
      <c r="AJ1105" t="s">
        <v>85</v>
      </c>
      <c r="AK1105" t="s">
        <v>191</v>
      </c>
      <c r="AM1105">
        <v>406</v>
      </c>
      <c r="AN1105">
        <v>2150</v>
      </c>
    </row>
    <row r="1106" spans="1:40" x14ac:dyDescent="0.25">
      <c r="A1106" t="s">
        <v>551</v>
      </c>
      <c r="B1106" t="s">
        <v>551</v>
      </c>
      <c r="C1106" t="s">
        <v>551</v>
      </c>
      <c r="D1106" t="s">
        <v>551</v>
      </c>
      <c r="E1106" t="s">
        <v>551</v>
      </c>
      <c r="F1106" t="s">
        <v>551</v>
      </c>
      <c r="G1106" t="s">
        <v>551</v>
      </c>
      <c r="H1106" t="s">
        <v>551</v>
      </c>
      <c r="I1106" t="s">
        <v>551</v>
      </c>
      <c r="J1106" t="s">
        <v>551</v>
      </c>
      <c r="K1106" t="s">
        <v>551</v>
      </c>
      <c r="L1106" t="s">
        <v>551</v>
      </c>
      <c r="M1106" t="s">
        <v>551</v>
      </c>
      <c r="N1106" t="s">
        <v>551</v>
      </c>
      <c r="O1106" t="s">
        <v>551</v>
      </c>
      <c r="P1106" t="s">
        <v>551</v>
      </c>
      <c r="Q1106" t="s">
        <v>551</v>
      </c>
      <c r="R1106" t="s">
        <v>551</v>
      </c>
      <c r="S1106" t="s">
        <v>551</v>
      </c>
      <c r="T1106" t="s">
        <v>551</v>
      </c>
      <c r="U1106" t="s">
        <v>551</v>
      </c>
      <c r="V1106" t="s">
        <v>551</v>
      </c>
      <c r="W1106" t="s">
        <v>551</v>
      </c>
      <c r="X1106" t="s">
        <v>551</v>
      </c>
      <c r="Y1106" t="s">
        <v>551</v>
      </c>
      <c r="Z1106" t="s">
        <v>551</v>
      </c>
      <c r="AA1106" t="s">
        <v>551</v>
      </c>
      <c r="AB1106" t="s">
        <v>551</v>
      </c>
      <c r="AC1106" t="s">
        <v>599</v>
      </c>
      <c r="AD1106" t="s">
        <v>598</v>
      </c>
      <c r="AE1106">
        <v>25</v>
      </c>
      <c r="AF1106">
        <v>5</v>
      </c>
      <c r="AG1106">
        <v>3</v>
      </c>
      <c r="AH1106" t="s">
        <v>587</v>
      </c>
      <c r="AJ1106" t="s">
        <v>145</v>
      </c>
      <c r="AK1106" t="s">
        <v>194</v>
      </c>
      <c r="AM1106">
        <v>2423</v>
      </c>
      <c r="AN1106">
        <v>1726</v>
      </c>
    </row>
    <row r="1107" spans="1:40" x14ac:dyDescent="0.25">
      <c r="A1107" t="s">
        <v>551</v>
      </c>
      <c r="B1107" t="s">
        <v>551</v>
      </c>
      <c r="C1107" t="s">
        <v>551</v>
      </c>
      <c r="D1107" t="s">
        <v>551</v>
      </c>
      <c r="E1107" t="s">
        <v>551</v>
      </c>
      <c r="F1107" t="s">
        <v>551</v>
      </c>
      <c r="G1107" t="s">
        <v>551</v>
      </c>
      <c r="H1107" t="s">
        <v>551</v>
      </c>
      <c r="I1107" t="s">
        <v>551</v>
      </c>
      <c r="J1107" t="s">
        <v>551</v>
      </c>
      <c r="K1107" t="s">
        <v>551</v>
      </c>
      <c r="L1107" t="s">
        <v>551</v>
      </c>
      <c r="M1107" t="s">
        <v>551</v>
      </c>
      <c r="N1107" t="s">
        <v>551</v>
      </c>
      <c r="O1107" t="s">
        <v>551</v>
      </c>
      <c r="P1107" t="s">
        <v>551</v>
      </c>
      <c r="Q1107" t="s">
        <v>551</v>
      </c>
      <c r="R1107" t="s">
        <v>551</v>
      </c>
      <c r="S1107" t="s">
        <v>551</v>
      </c>
      <c r="T1107" t="s">
        <v>551</v>
      </c>
      <c r="U1107" t="s">
        <v>551</v>
      </c>
      <c r="V1107" t="s">
        <v>551</v>
      </c>
      <c r="W1107" t="s">
        <v>551</v>
      </c>
      <c r="X1107" t="s">
        <v>551</v>
      </c>
      <c r="Y1107" t="s">
        <v>551</v>
      </c>
      <c r="Z1107" t="s">
        <v>551</v>
      </c>
      <c r="AA1107" t="s">
        <v>551</v>
      </c>
      <c r="AB1107" t="s">
        <v>551</v>
      </c>
      <c r="AC1107" t="s">
        <v>599</v>
      </c>
      <c r="AD1107" t="s">
        <v>598</v>
      </c>
      <c r="AE1107">
        <v>25</v>
      </c>
      <c r="AF1107">
        <v>6</v>
      </c>
      <c r="AG1107">
        <v>3</v>
      </c>
      <c r="AH1107" t="s">
        <v>587</v>
      </c>
      <c r="AJ1107" t="s">
        <v>145</v>
      </c>
      <c r="AK1107" t="s">
        <v>194</v>
      </c>
      <c r="AM1107">
        <v>3607</v>
      </c>
      <c r="AN1107">
        <v>1951</v>
      </c>
    </row>
    <row r="1108" spans="1:40" x14ac:dyDescent="0.25">
      <c r="A1108" t="s">
        <v>551</v>
      </c>
      <c r="B1108" t="s">
        <v>551</v>
      </c>
      <c r="C1108" t="s">
        <v>551</v>
      </c>
      <c r="D1108" t="s">
        <v>551</v>
      </c>
      <c r="E1108" t="s">
        <v>551</v>
      </c>
      <c r="F1108" t="s">
        <v>551</v>
      </c>
      <c r="G1108" t="s">
        <v>551</v>
      </c>
      <c r="H1108" t="s">
        <v>551</v>
      </c>
      <c r="I1108" t="s">
        <v>551</v>
      </c>
      <c r="J1108" t="s">
        <v>551</v>
      </c>
      <c r="K1108" t="s">
        <v>551</v>
      </c>
      <c r="L1108" t="s">
        <v>551</v>
      </c>
      <c r="M1108" t="s">
        <v>551</v>
      </c>
      <c r="N1108" t="s">
        <v>551</v>
      </c>
      <c r="O1108" t="s">
        <v>551</v>
      </c>
      <c r="P1108" t="s">
        <v>551</v>
      </c>
      <c r="Q1108" t="s">
        <v>551</v>
      </c>
      <c r="R1108" t="s">
        <v>551</v>
      </c>
      <c r="S1108" t="s">
        <v>551</v>
      </c>
      <c r="T1108" t="s">
        <v>551</v>
      </c>
      <c r="U1108" t="s">
        <v>551</v>
      </c>
      <c r="V1108" t="s">
        <v>551</v>
      </c>
      <c r="W1108" t="s">
        <v>551</v>
      </c>
      <c r="X1108" t="s">
        <v>551</v>
      </c>
      <c r="Y1108" t="s">
        <v>551</v>
      </c>
      <c r="Z1108" t="s">
        <v>551</v>
      </c>
      <c r="AA1108" t="s">
        <v>551</v>
      </c>
      <c r="AB1108" t="s">
        <v>551</v>
      </c>
      <c r="AC1108" t="s">
        <v>599</v>
      </c>
      <c r="AD1108" t="s">
        <v>598</v>
      </c>
      <c r="AE1108">
        <v>25</v>
      </c>
      <c r="AF1108">
        <v>7</v>
      </c>
      <c r="AG1108">
        <v>3</v>
      </c>
      <c r="AH1108" t="s">
        <v>587</v>
      </c>
      <c r="AJ1108" t="s">
        <v>145</v>
      </c>
      <c r="AK1108" t="s">
        <v>194</v>
      </c>
      <c r="AM1108">
        <v>2795</v>
      </c>
      <c r="AN1108">
        <v>240</v>
      </c>
    </row>
    <row r="1109" spans="1:40" x14ac:dyDescent="0.25">
      <c r="A1109" t="s">
        <v>551</v>
      </c>
      <c r="B1109" t="s">
        <v>551</v>
      </c>
      <c r="C1109" t="s">
        <v>551</v>
      </c>
      <c r="D1109" t="s">
        <v>551</v>
      </c>
      <c r="E1109" t="s">
        <v>551</v>
      </c>
      <c r="F1109" t="s">
        <v>551</v>
      </c>
      <c r="G1109" t="s">
        <v>551</v>
      </c>
      <c r="H1109" t="s">
        <v>551</v>
      </c>
      <c r="I1109" t="s">
        <v>551</v>
      </c>
      <c r="J1109" t="s">
        <v>551</v>
      </c>
      <c r="K1109" t="s">
        <v>551</v>
      </c>
      <c r="L1109" t="s">
        <v>551</v>
      </c>
      <c r="M1109" t="s">
        <v>551</v>
      </c>
      <c r="N1109" t="s">
        <v>551</v>
      </c>
      <c r="O1109" t="s">
        <v>551</v>
      </c>
      <c r="P1109" t="s">
        <v>551</v>
      </c>
      <c r="Q1109" t="s">
        <v>551</v>
      </c>
      <c r="R1109" t="s">
        <v>551</v>
      </c>
      <c r="S1109" t="s">
        <v>551</v>
      </c>
      <c r="T1109" t="s">
        <v>551</v>
      </c>
      <c r="U1109" t="s">
        <v>551</v>
      </c>
      <c r="V1109" t="s">
        <v>551</v>
      </c>
      <c r="W1109" t="s">
        <v>551</v>
      </c>
      <c r="X1109" t="s">
        <v>551</v>
      </c>
      <c r="Y1109" t="s">
        <v>551</v>
      </c>
      <c r="Z1109" t="s">
        <v>551</v>
      </c>
      <c r="AA1109" t="s">
        <v>551</v>
      </c>
      <c r="AB1109" t="s">
        <v>551</v>
      </c>
      <c r="AC1109" t="s">
        <v>599</v>
      </c>
      <c r="AD1109" t="s">
        <v>598</v>
      </c>
      <c r="AE1109">
        <v>25</v>
      </c>
      <c r="AF1109">
        <v>8</v>
      </c>
      <c r="AG1109">
        <v>3</v>
      </c>
      <c r="AH1109" t="s">
        <v>492</v>
      </c>
      <c r="AJ1109" t="s">
        <v>84</v>
      </c>
      <c r="AK1109" t="s">
        <v>194</v>
      </c>
      <c r="AM1109">
        <v>643</v>
      </c>
      <c r="AN1109">
        <v>253</v>
      </c>
    </row>
    <row r="1110" spans="1:40" x14ac:dyDescent="0.25">
      <c r="A1110" t="s">
        <v>551</v>
      </c>
      <c r="B1110" t="s">
        <v>551</v>
      </c>
      <c r="C1110" t="s">
        <v>551</v>
      </c>
      <c r="D1110" t="s">
        <v>551</v>
      </c>
      <c r="E1110" t="s">
        <v>551</v>
      </c>
      <c r="F1110" t="s">
        <v>551</v>
      </c>
      <c r="G1110" t="s">
        <v>551</v>
      </c>
      <c r="H1110" t="s">
        <v>551</v>
      </c>
      <c r="I1110" t="s">
        <v>551</v>
      </c>
      <c r="J1110" t="s">
        <v>551</v>
      </c>
      <c r="K1110" t="s">
        <v>551</v>
      </c>
      <c r="L1110" t="s">
        <v>551</v>
      </c>
      <c r="M1110" t="s">
        <v>551</v>
      </c>
      <c r="N1110" t="s">
        <v>551</v>
      </c>
      <c r="O1110" t="s">
        <v>551</v>
      </c>
      <c r="P1110" t="s">
        <v>551</v>
      </c>
      <c r="Q1110" t="s">
        <v>551</v>
      </c>
      <c r="R1110" t="s">
        <v>551</v>
      </c>
      <c r="S1110" t="s">
        <v>551</v>
      </c>
      <c r="T1110" t="s">
        <v>551</v>
      </c>
      <c r="U1110" t="s">
        <v>551</v>
      </c>
      <c r="V1110" t="s">
        <v>551</v>
      </c>
      <c r="W1110" t="s">
        <v>551</v>
      </c>
      <c r="X1110" t="s">
        <v>551</v>
      </c>
      <c r="Y1110" t="s">
        <v>551</v>
      </c>
      <c r="Z1110" t="s">
        <v>551</v>
      </c>
      <c r="AA1110" t="s">
        <v>551</v>
      </c>
      <c r="AB1110" t="s">
        <v>551</v>
      </c>
      <c r="AC1110" t="s">
        <v>599</v>
      </c>
      <c r="AD1110" t="s">
        <v>598</v>
      </c>
      <c r="AE1110">
        <v>25</v>
      </c>
      <c r="AF1110">
        <v>9</v>
      </c>
      <c r="AG1110">
        <v>3</v>
      </c>
      <c r="AH1110" t="s">
        <v>587</v>
      </c>
      <c r="AJ1110" t="s">
        <v>145</v>
      </c>
      <c r="AK1110" t="s">
        <v>194</v>
      </c>
      <c r="AM1110">
        <v>3118</v>
      </c>
      <c r="AN1110">
        <v>513</v>
      </c>
    </row>
    <row r="1111" spans="1:40" x14ac:dyDescent="0.25">
      <c r="A1111" t="s">
        <v>551</v>
      </c>
      <c r="B1111" t="s">
        <v>551</v>
      </c>
      <c r="C1111" t="s">
        <v>551</v>
      </c>
      <c r="D1111" t="s">
        <v>551</v>
      </c>
      <c r="E1111" t="s">
        <v>551</v>
      </c>
      <c r="F1111" t="s">
        <v>551</v>
      </c>
      <c r="G1111" t="s">
        <v>551</v>
      </c>
      <c r="H1111" t="s">
        <v>551</v>
      </c>
      <c r="I1111" t="s">
        <v>551</v>
      </c>
      <c r="J1111" t="s">
        <v>551</v>
      </c>
      <c r="K1111" t="s">
        <v>551</v>
      </c>
      <c r="L1111" t="s">
        <v>551</v>
      </c>
      <c r="M1111" t="s">
        <v>551</v>
      </c>
      <c r="N1111" t="s">
        <v>551</v>
      </c>
      <c r="O1111" t="s">
        <v>551</v>
      </c>
      <c r="P1111" t="s">
        <v>551</v>
      </c>
      <c r="Q1111" t="s">
        <v>551</v>
      </c>
      <c r="R1111" t="s">
        <v>551</v>
      </c>
      <c r="S1111" t="s">
        <v>551</v>
      </c>
      <c r="T1111" t="s">
        <v>551</v>
      </c>
      <c r="U1111" t="s">
        <v>551</v>
      </c>
      <c r="V1111" t="s">
        <v>551</v>
      </c>
      <c r="W1111" t="s">
        <v>551</v>
      </c>
      <c r="X1111" t="s">
        <v>551</v>
      </c>
      <c r="Y1111" t="s">
        <v>551</v>
      </c>
      <c r="Z1111" t="s">
        <v>551</v>
      </c>
      <c r="AA1111" t="s">
        <v>551</v>
      </c>
      <c r="AB1111" t="s">
        <v>551</v>
      </c>
      <c r="AC1111" t="s">
        <v>599</v>
      </c>
      <c r="AD1111" t="s">
        <v>598</v>
      </c>
      <c r="AE1111">
        <v>25</v>
      </c>
      <c r="AF1111">
        <v>10</v>
      </c>
      <c r="AH1111" t="s">
        <v>494</v>
      </c>
      <c r="AJ1111" t="s">
        <v>86</v>
      </c>
      <c r="AK1111" t="s">
        <v>201</v>
      </c>
      <c r="AM1111">
        <v>324</v>
      </c>
      <c r="AN1111">
        <v>2894</v>
      </c>
    </row>
    <row r="1112" spans="1:40" x14ac:dyDescent="0.25">
      <c r="A1112" t="s">
        <v>551</v>
      </c>
      <c r="B1112" t="s">
        <v>551</v>
      </c>
      <c r="C1112" t="s">
        <v>551</v>
      </c>
      <c r="D1112" t="s">
        <v>551</v>
      </c>
      <c r="E1112" t="s">
        <v>551</v>
      </c>
      <c r="F1112" t="s">
        <v>551</v>
      </c>
      <c r="G1112" t="s">
        <v>551</v>
      </c>
      <c r="H1112" t="s">
        <v>551</v>
      </c>
      <c r="I1112" t="s">
        <v>551</v>
      </c>
      <c r="J1112" t="s">
        <v>551</v>
      </c>
      <c r="K1112" t="s">
        <v>551</v>
      </c>
      <c r="L1112" t="s">
        <v>551</v>
      </c>
      <c r="M1112" t="s">
        <v>551</v>
      </c>
      <c r="N1112" t="s">
        <v>551</v>
      </c>
      <c r="O1112" t="s">
        <v>551</v>
      </c>
      <c r="P1112" t="s">
        <v>551</v>
      </c>
      <c r="Q1112" t="s">
        <v>551</v>
      </c>
      <c r="R1112" t="s">
        <v>551</v>
      </c>
      <c r="S1112" t="s">
        <v>551</v>
      </c>
      <c r="T1112" t="s">
        <v>551</v>
      </c>
      <c r="U1112" t="s">
        <v>551</v>
      </c>
      <c r="V1112" t="s">
        <v>551</v>
      </c>
      <c r="W1112" t="s">
        <v>551</v>
      </c>
      <c r="X1112" t="s">
        <v>551</v>
      </c>
      <c r="Y1112" t="s">
        <v>551</v>
      </c>
      <c r="Z1112" t="s">
        <v>551</v>
      </c>
      <c r="AA1112" t="s">
        <v>551</v>
      </c>
      <c r="AB1112" t="s">
        <v>551</v>
      </c>
      <c r="AC1112" t="s">
        <v>599</v>
      </c>
      <c r="AD1112" t="s">
        <v>598</v>
      </c>
      <c r="AE1112">
        <v>25</v>
      </c>
      <c r="AF1112">
        <v>11</v>
      </c>
      <c r="AG1112">
        <v>3</v>
      </c>
      <c r="AH1112" t="s">
        <v>587</v>
      </c>
      <c r="AJ1112" t="s">
        <v>145</v>
      </c>
      <c r="AK1112" t="s">
        <v>194</v>
      </c>
      <c r="AM1112">
        <v>369</v>
      </c>
      <c r="AN1112">
        <v>1315</v>
      </c>
    </row>
    <row r="1113" spans="1:40" x14ac:dyDescent="0.25">
      <c r="A1113" t="s">
        <v>551</v>
      </c>
      <c r="B1113" t="s">
        <v>551</v>
      </c>
      <c r="C1113" t="s">
        <v>551</v>
      </c>
      <c r="D1113" t="s">
        <v>551</v>
      </c>
      <c r="E1113" t="s">
        <v>551</v>
      </c>
      <c r="F1113" t="s">
        <v>551</v>
      </c>
      <c r="G1113" t="s">
        <v>551</v>
      </c>
      <c r="H1113" t="s">
        <v>551</v>
      </c>
      <c r="I1113" t="s">
        <v>551</v>
      </c>
      <c r="J1113" t="s">
        <v>551</v>
      </c>
      <c r="K1113" t="s">
        <v>551</v>
      </c>
      <c r="L1113" t="s">
        <v>551</v>
      </c>
      <c r="M1113" t="s">
        <v>551</v>
      </c>
      <c r="N1113" t="s">
        <v>551</v>
      </c>
      <c r="O1113" t="s">
        <v>551</v>
      </c>
      <c r="P1113" t="s">
        <v>551</v>
      </c>
      <c r="Q1113" t="s">
        <v>551</v>
      </c>
      <c r="R1113" t="s">
        <v>551</v>
      </c>
      <c r="S1113" t="s">
        <v>551</v>
      </c>
      <c r="T1113" t="s">
        <v>551</v>
      </c>
      <c r="U1113" t="s">
        <v>551</v>
      </c>
      <c r="V1113" t="s">
        <v>551</v>
      </c>
      <c r="W1113" t="s">
        <v>551</v>
      </c>
      <c r="X1113" t="s">
        <v>551</v>
      </c>
      <c r="Y1113" t="s">
        <v>551</v>
      </c>
      <c r="Z1113" t="s">
        <v>551</v>
      </c>
      <c r="AA1113" t="s">
        <v>551</v>
      </c>
      <c r="AB1113" t="s">
        <v>551</v>
      </c>
      <c r="AC1113" t="s">
        <v>599</v>
      </c>
      <c r="AD1113" t="s">
        <v>598</v>
      </c>
      <c r="AE1113">
        <v>25</v>
      </c>
      <c r="AF1113">
        <v>12</v>
      </c>
      <c r="AG1113">
        <v>3</v>
      </c>
      <c r="AH1113" t="s">
        <v>491</v>
      </c>
      <c r="AJ1113" t="s">
        <v>82</v>
      </c>
      <c r="AK1113" t="s">
        <v>194</v>
      </c>
      <c r="AM1113">
        <v>1177</v>
      </c>
      <c r="AN1113">
        <v>615</v>
      </c>
    </row>
    <row r="1114" spans="1:40" x14ac:dyDescent="0.25">
      <c r="A1114" t="s">
        <v>551</v>
      </c>
      <c r="B1114" t="s">
        <v>551</v>
      </c>
      <c r="C1114" t="s">
        <v>551</v>
      </c>
      <c r="D1114" t="s">
        <v>551</v>
      </c>
      <c r="E1114" t="s">
        <v>551</v>
      </c>
      <c r="F1114" t="s">
        <v>551</v>
      </c>
      <c r="G1114" t="s">
        <v>551</v>
      </c>
      <c r="H1114" t="s">
        <v>551</v>
      </c>
      <c r="I1114" t="s">
        <v>551</v>
      </c>
      <c r="J1114" t="s">
        <v>551</v>
      </c>
      <c r="K1114" t="s">
        <v>551</v>
      </c>
      <c r="L1114" t="s">
        <v>551</v>
      </c>
      <c r="M1114" t="s">
        <v>551</v>
      </c>
      <c r="N1114" t="s">
        <v>551</v>
      </c>
      <c r="O1114" t="s">
        <v>551</v>
      </c>
      <c r="P1114" t="s">
        <v>551</v>
      </c>
      <c r="Q1114" t="s">
        <v>551</v>
      </c>
      <c r="R1114" t="s">
        <v>551</v>
      </c>
      <c r="S1114" t="s">
        <v>551</v>
      </c>
      <c r="T1114" t="s">
        <v>551</v>
      </c>
      <c r="U1114" t="s">
        <v>551</v>
      </c>
      <c r="V1114" t="s">
        <v>551</v>
      </c>
      <c r="W1114" t="s">
        <v>551</v>
      </c>
      <c r="X1114" t="s">
        <v>551</v>
      </c>
      <c r="Y1114" t="s">
        <v>551</v>
      </c>
      <c r="Z1114" t="s">
        <v>551</v>
      </c>
      <c r="AA1114" t="s">
        <v>551</v>
      </c>
      <c r="AB1114" t="s">
        <v>551</v>
      </c>
      <c r="AC1114" t="s">
        <v>599</v>
      </c>
      <c r="AD1114" t="s">
        <v>598</v>
      </c>
      <c r="AE1114">
        <v>25</v>
      </c>
      <c r="AF1114">
        <v>13</v>
      </c>
      <c r="AH1114" t="s">
        <v>498</v>
      </c>
      <c r="AJ1114" t="s">
        <v>91</v>
      </c>
      <c r="AK1114" t="s">
        <v>203</v>
      </c>
      <c r="AM1114">
        <v>2513</v>
      </c>
      <c r="AN1114">
        <v>2606</v>
      </c>
    </row>
    <row r="1115" spans="1:40" x14ac:dyDescent="0.25">
      <c r="A1115" t="s">
        <v>551</v>
      </c>
      <c r="B1115" t="s">
        <v>551</v>
      </c>
      <c r="C1115" t="s">
        <v>551</v>
      </c>
      <c r="D1115" t="s">
        <v>551</v>
      </c>
      <c r="E1115" t="s">
        <v>551</v>
      </c>
      <c r="F1115" t="s">
        <v>551</v>
      </c>
      <c r="G1115" t="s">
        <v>551</v>
      </c>
      <c r="H1115" t="s">
        <v>551</v>
      </c>
      <c r="I1115" t="s">
        <v>551</v>
      </c>
      <c r="J1115" t="s">
        <v>551</v>
      </c>
      <c r="K1115" t="s">
        <v>551</v>
      </c>
      <c r="L1115" t="s">
        <v>551</v>
      </c>
      <c r="M1115" t="s">
        <v>551</v>
      </c>
      <c r="N1115" t="s">
        <v>551</v>
      </c>
      <c r="O1115" t="s">
        <v>551</v>
      </c>
      <c r="P1115" t="s">
        <v>551</v>
      </c>
      <c r="Q1115" t="s">
        <v>551</v>
      </c>
      <c r="R1115" t="s">
        <v>551</v>
      </c>
      <c r="S1115" t="s">
        <v>551</v>
      </c>
      <c r="T1115" t="s">
        <v>551</v>
      </c>
      <c r="U1115" t="s">
        <v>551</v>
      </c>
      <c r="V1115" t="s">
        <v>551</v>
      </c>
      <c r="W1115" t="s">
        <v>551</v>
      </c>
      <c r="X1115" t="s">
        <v>551</v>
      </c>
      <c r="Y1115" t="s">
        <v>551</v>
      </c>
      <c r="Z1115" t="s">
        <v>551</v>
      </c>
      <c r="AA1115" t="s">
        <v>551</v>
      </c>
      <c r="AB1115" t="s">
        <v>551</v>
      </c>
      <c r="AC1115" t="s">
        <v>599</v>
      </c>
      <c r="AD1115" t="s">
        <v>598</v>
      </c>
      <c r="AE1115">
        <v>25</v>
      </c>
      <c r="AF1115">
        <v>14</v>
      </c>
      <c r="AG1115">
        <v>3</v>
      </c>
      <c r="AH1115" t="s">
        <v>491</v>
      </c>
      <c r="AJ1115" t="s">
        <v>82</v>
      </c>
      <c r="AK1115" t="s">
        <v>194</v>
      </c>
      <c r="AM1115">
        <v>2912</v>
      </c>
      <c r="AN1115">
        <v>2509</v>
      </c>
    </row>
    <row r="1116" spans="1:40" x14ac:dyDescent="0.25">
      <c r="A1116" t="s">
        <v>551</v>
      </c>
      <c r="B1116" t="s">
        <v>551</v>
      </c>
      <c r="C1116" t="s">
        <v>551</v>
      </c>
      <c r="D1116" t="s">
        <v>551</v>
      </c>
      <c r="E1116" t="s">
        <v>551</v>
      </c>
      <c r="F1116" t="s">
        <v>551</v>
      </c>
      <c r="G1116" t="s">
        <v>551</v>
      </c>
      <c r="H1116" t="s">
        <v>551</v>
      </c>
      <c r="I1116" t="s">
        <v>551</v>
      </c>
      <c r="J1116" t="s">
        <v>551</v>
      </c>
      <c r="K1116" t="s">
        <v>551</v>
      </c>
      <c r="L1116" t="s">
        <v>551</v>
      </c>
      <c r="M1116" t="s">
        <v>551</v>
      </c>
      <c r="N1116" t="s">
        <v>551</v>
      </c>
      <c r="O1116" t="s">
        <v>551</v>
      </c>
      <c r="P1116" t="s">
        <v>551</v>
      </c>
      <c r="Q1116" t="s">
        <v>551</v>
      </c>
      <c r="R1116" t="s">
        <v>551</v>
      </c>
      <c r="S1116" t="s">
        <v>551</v>
      </c>
      <c r="T1116" t="s">
        <v>551</v>
      </c>
      <c r="U1116" t="s">
        <v>551</v>
      </c>
      <c r="V1116" t="s">
        <v>551</v>
      </c>
      <c r="W1116" t="s">
        <v>551</v>
      </c>
      <c r="X1116" t="s">
        <v>551</v>
      </c>
      <c r="Y1116" t="s">
        <v>551</v>
      </c>
      <c r="Z1116" t="s">
        <v>551</v>
      </c>
      <c r="AA1116" t="s">
        <v>551</v>
      </c>
      <c r="AB1116" t="s">
        <v>551</v>
      </c>
      <c r="AC1116" t="s">
        <v>599</v>
      </c>
      <c r="AD1116" t="s">
        <v>598</v>
      </c>
      <c r="AE1116">
        <v>25</v>
      </c>
      <c r="AF1116">
        <v>15</v>
      </c>
      <c r="AG1116">
        <v>3</v>
      </c>
      <c r="AH1116" t="s">
        <v>492</v>
      </c>
      <c r="AJ1116" t="s">
        <v>84</v>
      </c>
      <c r="AK1116" t="s">
        <v>194</v>
      </c>
      <c r="AM1116">
        <v>829</v>
      </c>
      <c r="AN1116">
        <v>1151</v>
      </c>
    </row>
    <row r="1117" spans="1:40" x14ac:dyDescent="0.25">
      <c r="A1117" t="s">
        <v>551</v>
      </c>
      <c r="B1117" t="s">
        <v>551</v>
      </c>
      <c r="C1117" t="s">
        <v>551</v>
      </c>
      <c r="D1117" t="s">
        <v>551</v>
      </c>
      <c r="E1117" t="s">
        <v>551</v>
      </c>
      <c r="F1117" t="s">
        <v>551</v>
      </c>
      <c r="G1117" t="s">
        <v>551</v>
      </c>
      <c r="H1117" t="s">
        <v>551</v>
      </c>
      <c r="I1117" t="s">
        <v>551</v>
      </c>
      <c r="J1117" t="s">
        <v>551</v>
      </c>
      <c r="K1117" t="s">
        <v>551</v>
      </c>
      <c r="L1117" t="s">
        <v>551</v>
      </c>
      <c r="M1117" t="s">
        <v>551</v>
      </c>
      <c r="N1117" t="s">
        <v>551</v>
      </c>
      <c r="O1117" t="s">
        <v>551</v>
      </c>
      <c r="P1117" t="s">
        <v>551</v>
      </c>
      <c r="Q1117" t="s">
        <v>551</v>
      </c>
      <c r="R1117" t="s">
        <v>551</v>
      </c>
      <c r="S1117" t="s">
        <v>551</v>
      </c>
      <c r="T1117" t="s">
        <v>551</v>
      </c>
      <c r="U1117" t="s">
        <v>551</v>
      </c>
      <c r="V1117" t="s">
        <v>551</v>
      </c>
      <c r="W1117" t="s">
        <v>551</v>
      </c>
      <c r="X1117" t="s">
        <v>551</v>
      </c>
      <c r="Y1117" t="s">
        <v>551</v>
      </c>
      <c r="Z1117" t="s">
        <v>551</v>
      </c>
      <c r="AA1117" t="s">
        <v>551</v>
      </c>
      <c r="AB1117" t="s">
        <v>551</v>
      </c>
      <c r="AC1117" t="s">
        <v>599</v>
      </c>
      <c r="AD1117" t="s">
        <v>598</v>
      </c>
      <c r="AE1117">
        <v>25</v>
      </c>
      <c r="AF1117">
        <v>16</v>
      </c>
      <c r="AH1117" t="s">
        <v>493</v>
      </c>
      <c r="AJ1117" t="s">
        <v>85</v>
      </c>
      <c r="AK1117" t="s">
        <v>191</v>
      </c>
      <c r="AM1117">
        <v>1738</v>
      </c>
      <c r="AN1117">
        <v>2523</v>
      </c>
    </row>
    <row r="1118" spans="1:40" x14ac:dyDescent="0.25">
      <c r="A1118" t="s">
        <v>551</v>
      </c>
      <c r="B1118" t="s">
        <v>551</v>
      </c>
      <c r="C1118" t="s">
        <v>551</v>
      </c>
      <c r="D1118" t="s">
        <v>551</v>
      </c>
      <c r="E1118" t="s">
        <v>551</v>
      </c>
      <c r="F1118" t="s">
        <v>551</v>
      </c>
      <c r="G1118" t="s">
        <v>551</v>
      </c>
      <c r="H1118" t="s">
        <v>551</v>
      </c>
      <c r="I1118" t="s">
        <v>551</v>
      </c>
      <c r="J1118" t="s">
        <v>551</v>
      </c>
      <c r="K1118" t="s">
        <v>551</v>
      </c>
      <c r="L1118" t="s">
        <v>551</v>
      </c>
      <c r="M1118" t="s">
        <v>551</v>
      </c>
      <c r="N1118" t="s">
        <v>551</v>
      </c>
      <c r="O1118" t="s">
        <v>551</v>
      </c>
      <c r="P1118" t="s">
        <v>551</v>
      </c>
      <c r="Q1118" t="s">
        <v>551</v>
      </c>
      <c r="R1118" t="s">
        <v>551</v>
      </c>
      <c r="S1118" t="s">
        <v>551</v>
      </c>
      <c r="T1118" t="s">
        <v>551</v>
      </c>
      <c r="U1118" t="s">
        <v>551</v>
      </c>
      <c r="V1118" t="s">
        <v>551</v>
      </c>
      <c r="W1118" t="s">
        <v>551</v>
      </c>
      <c r="X1118" t="s">
        <v>551</v>
      </c>
      <c r="Y1118" t="s">
        <v>551</v>
      </c>
      <c r="Z1118" t="s">
        <v>551</v>
      </c>
      <c r="AA1118" t="s">
        <v>551</v>
      </c>
      <c r="AB1118" t="s">
        <v>551</v>
      </c>
      <c r="AC1118" t="s">
        <v>599</v>
      </c>
      <c r="AD1118" t="s">
        <v>598</v>
      </c>
      <c r="AE1118">
        <v>25</v>
      </c>
      <c r="AF1118">
        <v>17</v>
      </c>
      <c r="AH1118" t="s">
        <v>498</v>
      </c>
      <c r="AJ1118" t="s">
        <v>91</v>
      </c>
      <c r="AK1118" t="s">
        <v>203</v>
      </c>
      <c r="AM1118">
        <v>2191</v>
      </c>
      <c r="AN1118">
        <v>1965</v>
      </c>
    </row>
    <row r="1119" spans="1:40" x14ac:dyDescent="0.25">
      <c r="A1119" t="s">
        <v>551</v>
      </c>
      <c r="B1119" t="s">
        <v>551</v>
      </c>
      <c r="C1119" t="s">
        <v>551</v>
      </c>
      <c r="D1119" t="s">
        <v>551</v>
      </c>
      <c r="E1119" t="s">
        <v>551</v>
      </c>
      <c r="F1119" t="s">
        <v>551</v>
      </c>
      <c r="G1119" t="s">
        <v>551</v>
      </c>
      <c r="H1119" t="s">
        <v>551</v>
      </c>
      <c r="I1119" t="s">
        <v>551</v>
      </c>
      <c r="J1119" t="s">
        <v>551</v>
      </c>
      <c r="K1119" t="s">
        <v>551</v>
      </c>
      <c r="L1119" t="s">
        <v>551</v>
      </c>
      <c r="M1119" t="s">
        <v>551</v>
      </c>
      <c r="N1119" t="s">
        <v>551</v>
      </c>
      <c r="O1119" t="s">
        <v>551</v>
      </c>
      <c r="P1119" t="s">
        <v>551</v>
      </c>
      <c r="Q1119" t="s">
        <v>551</v>
      </c>
      <c r="R1119" t="s">
        <v>551</v>
      </c>
      <c r="S1119" t="s">
        <v>551</v>
      </c>
      <c r="T1119" t="s">
        <v>551</v>
      </c>
      <c r="U1119" t="s">
        <v>551</v>
      </c>
      <c r="V1119" t="s">
        <v>551</v>
      </c>
      <c r="W1119" t="s">
        <v>551</v>
      </c>
      <c r="X1119" t="s">
        <v>551</v>
      </c>
      <c r="Y1119" t="s">
        <v>551</v>
      </c>
      <c r="Z1119" t="s">
        <v>551</v>
      </c>
      <c r="AA1119" t="s">
        <v>551</v>
      </c>
      <c r="AB1119" t="s">
        <v>551</v>
      </c>
      <c r="AC1119" t="s">
        <v>599</v>
      </c>
      <c r="AD1119" t="s">
        <v>598</v>
      </c>
      <c r="AE1119">
        <v>25</v>
      </c>
      <c r="AF1119">
        <v>18</v>
      </c>
      <c r="AG1119">
        <v>3</v>
      </c>
      <c r="AH1119" t="s">
        <v>587</v>
      </c>
      <c r="AJ1119" t="s">
        <v>145</v>
      </c>
      <c r="AK1119" t="s">
        <v>194</v>
      </c>
      <c r="AM1119">
        <v>2202</v>
      </c>
      <c r="AN1119">
        <v>17</v>
      </c>
    </row>
    <row r="1120" spans="1:40" x14ac:dyDescent="0.25">
      <c r="A1120" t="s">
        <v>551</v>
      </c>
      <c r="B1120" t="s">
        <v>551</v>
      </c>
      <c r="C1120" t="s">
        <v>551</v>
      </c>
      <c r="D1120" t="s">
        <v>551</v>
      </c>
      <c r="E1120" t="s">
        <v>551</v>
      </c>
      <c r="F1120" t="s">
        <v>551</v>
      </c>
      <c r="G1120" t="s">
        <v>551</v>
      </c>
      <c r="H1120" t="s">
        <v>551</v>
      </c>
      <c r="I1120" t="s">
        <v>551</v>
      </c>
      <c r="J1120" t="s">
        <v>551</v>
      </c>
      <c r="K1120" t="s">
        <v>551</v>
      </c>
      <c r="L1120" t="s">
        <v>551</v>
      </c>
      <c r="M1120" t="s">
        <v>551</v>
      </c>
      <c r="N1120" t="s">
        <v>551</v>
      </c>
      <c r="O1120" t="s">
        <v>551</v>
      </c>
      <c r="P1120" t="s">
        <v>551</v>
      </c>
      <c r="Q1120" t="s">
        <v>551</v>
      </c>
      <c r="R1120" t="s">
        <v>551</v>
      </c>
      <c r="S1120" t="s">
        <v>551</v>
      </c>
      <c r="T1120" t="s">
        <v>551</v>
      </c>
      <c r="U1120" t="s">
        <v>551</v>
      </c>
      <c r="V1120" t="s">
        <v>551</v>
      </c>
      <c r="W1120" t="s">
        <v>551</v>
      </c>
      <c r="X1120" t="s">
        <v>551</v>
      </c>
      <c r="Y1120" t="s">
        <v>551</v>
      </c>
      <c r="Z1120" t="s">
        <v>551</v>
      </c>
      <c r="AA1120" t="s">
        <v>551</v>
      </c>
      <c r="AB1120" t="s">
        <v>551</v>
      </c>
      <c r="AC1120" t="s">
        <v>599</v>
      </c>
      <c r="AD1120" t="s">
        <v>598</v>
      </c>
      <c r="AE1120">
        <v>25</v>
      </c>
      <c r="AF1120">
        <v>19</v>
      </c>
      <c r="AG1120">
        <v>3</v>
      </c>
      <c r="AH1120" t="s">
        <v>492</v>
      </c>
      <c r="AJ1120" t="s">
        <v>84</v>
      </c>
      <c r="AK1120" t="s">
        <v>194</v>
      </c>
      <c r="AM1120">
        <v>1322</v>
      </c>
      <c r="AN1120">
        <v>1478</v>
      </c>
    </row>
    <row r="1121" spans="1:40" x14ac:dyDescent="0.25">
      <c r="A1121" t="s">
        <v>551</v>
      </c>
      <c r="B1121" t="s">
        <v>551</v>
      </c>
      <c r="C1121" t="s">
        <v>551</v>
      </c>
      <c r="D1121" t="s">
        <v>551</v>
      </c>
      <c r="E1121" t="s">
        <v>551</v>
      </c>
      <c r="F1121" t="s">
        <v>551</v>
      </c>
      <c r="G1121" t="s">
        <v>551</v>
      </c>
      <c r="H1121" t="s">
        <v>551</v>
      </c>
      <c r="I1121" t="s">
        <v>551</v>
      </c>
      <c r="J1121" t="s">
        <v>551</v>
      </c>
      <c r="K1121" t="s">
        <v>551</v>
      </c>
      <c r="L1121" t="s">
        <v>551</v>
      </c>
      <c r="M1121" t="s">
        <v>551</v>
      </c>
      <c r="N1121" t="s">
        <v>551</v>
      </c>
      <c r="O1121" t="s">
        <v>551</v>
      </c>
      <c r="P1121" t="s">
        <v>551</v>
      </c>
      <c r="Q1121" t="s">
        <v>551</v>
      </c>
      <c r="R1121" t="s">
        <v>551</v>
      </c>
      <c r="S1121" t="s">
        <v>551</v>
      </c>
      <c r="T1121" t="s">
        <v>551</v>
      </c>
      <c r="U1121" t="s">
        <v>551</v>
      </c>
      <c r="V1121" t="s">
        <v>551</v>
      </c>
      <c r="W1121" t="s">
        <v>551</v>
      </c>
      <c r="X1121" t="s">
        <v>551</v>
      </c>
      <c r="Y1121" t="s">
        <v>551</v>
      </c>
      <c r="Z1121" t="s">
        <v>551</v>
      </c>
      <c r="AA1121" t="s">
        <v>551</v>
      </c>
      <c r="AB1121" t="s">
        <v>551</v>
      </c>
      <c r="AC1121" t="s">
        <v>599</v>
      </c>
      <c r="AD1121" t="s">
        <v>598</v>
      </c>
      <c r="AE1121">
        <v>25</v>
      </c>
      <c r="AF1121">
        <v>20</v>
      </c>
      <c r="AG1121">
        <v>3</v>
      </c>
      <c r="AH1121" t="s">
        <v>587</v>
      </c>
      <c r="AJ1121" t="s">
        <v>145</v>
      </c>
      <c r="AK1121" t="s">
        <v>194</v>
      </c>
      <c r="AM1121">
        <v>2263</v>
      </c>
      <c r="AN1121">
        <v>1573</v>
      </c>
    </row>
    <row r="1122" spans="1:40" x14ac:dyDescent="0.25">
      <c r="A1122" t="s">
        <v>551</v>
      </c>
      <c r="B1122" t="s">
        <v>551</v>
      </c>
      <c r="C1122" t="s">
        <v>551</v>
      </c>
      <c r="D1122" t="s">
        <v>551</v>
      </c>
      <c r="E1122" t="s">
        <v>551</v>
      </c>
      <c r="F1122" t="s">
        <v>551</v>
      </c>
      <c r="G1122" t="s">
        <v>551</v>
      </c>
      <c r="H1122" t="s">
        <v>551</v>
      </c>
      <c r="I1122" t="s">
        <v>551</v>
      </c>
      <c r="J1122" t="s">
        <v>551</v>
      </c>
      <c r="K1122" t="s">
        <v>551</v>
      </c>
      <c r="L1122" t="s">
        <v>551</v>
      </c>
      <c r="M1122" t="s">
        <v>551</v>
      </c>
      <c r="N1122" t="s">
        <v>551</v>
      </c>
      <c r="O1122" t="s">
        <v>551</v>
      </c>
      <c r="P1122" t="s">
        <v>551</v>
      </c>
      <c r="Q1122" t="s">
        <v>551</v>
      </c>
      <c r="R1122" t="s">
        <v>551</v>
      </c>
      <c r="S1122" t="s">
        <v>551</v>
      </c>
      <c r="T1122" t="s">
        <v>551</v>
      </c>
      <c r="U1122" t="s">
        <v>551</v>
      </c>
      <c r="V1122" t="s">
        <v>551</v>
      </c>
      <c r="W1122" t="s">
        <v>551</v>
      </c>
      <c r="X1122" t="s">
        <v>551</v>
      </c>
      <c r="Y1122" t="s">
        <v>551</v>
      </c>
      <c r="Z1122" t="s">
        <v>551</v>
      </c>
      <c r="AA1122" t="s">
        <v>551</v>
      </c>
      <c r="AB1122" t="s">
        <v>551</v>
      </c>
      <c r="AC1122" t="s">
        <v>599</v>
      </c>
      <c r="AD1122" t="s">
        <v>598</v>
      </c>
      <c r="AE1122">
        <v>25</v>
      </c>
      <c r="AF1122">
        <v>21</v>
      </c>
      <c r="AH1122" t="s">
        <v>493</v>
      </c>
      <c r="AJ1122" t="s">
        <v>85</v>
      </c>
      <c r="AK1122" t="s">
        <v>191</v>
      </c>
      <c r="AM1122">
        <v>652</v>
      </c>
      <c r="AN1122">
        <v>1760</v>
      </c>
    </row>
    <row r="1123" spans="1:40" x14ac:dyDescent="0.25">
      <c r="A1123" t="s">
        <v>551</v>
      </c>
      <c r="B1123" t="s">
        <v>551</v>
      </c>
      <c r="C1123" t="s">
        <v>551</v>
      </c>
      <c r="D1123" t="s">
        <v>551</v>
      </c>
      <c r="E1123" t="s">
        <v>551</v>
      </c>
      <c r="F1123" t="s">
        <v>551</v>
      </c>
      <c r="G1123" t="s">
        <v>551</v>
      </c>
      <c r="H1123" t="s">
        <v>551</v>
      </c>
      <c r="I1123" t="s">
        <v>551</v>
      </c>
      <c r="J1123" t="s">
        <v>551</v>
      </c>
      <c r="K1123" t="s">
        <v>551</v>
      </c>
      <c r="L1123" t="s">
        <v>551</v>
      </c>
      <c r="M1123" t="s">
        <v>551</v>
      </c>
      <c r="N1123" t="s">
        <v>551</v>
      </c>
      <c r="O1123" t="s">
        <v>551</v>
      </c>
      <c r="P1123" t="s">
        <v>551</v>
      </c>
      <c r="Q1123" t="s">
        <v>551</v>
      </c>
      <c r="R1123" t="s">
        <v>551</v>
      </c>
      <c r="S1123" t="s">
        <v>551</v>
      </c>
      <c r="T1123" t="s">
        <v>551</v>
      </c>
      <c r="U1123" t="s">
        <v>551</v>
      </c>
      <c r="V1123" t="s">
        <v>551</v>
      </c>
      <c r="W1123" t="s">
        <v>551</v>
      </c>
      <c r="X1123" t="s">
        <v>551</v>
      </c>
      <c r="Y1123" t="s">
        <v>551</v>
      </c>
      <c r="Z1123" t="s">
        <v>551</v>
      </c>
      <c r="AA1123" t="s">
        <v>551</v>
      </c>
      <c r="AB1123" t="s">
        <v>551</v>
      </c>
      <c r="AC1123" t="s">
        <v>599</v>
      </c>
      <c r="AD1123" t="s">
        <v>598</v>
      </c>
      <c r="AE1123">
        <v>25</v>
      </c>
      <c r="AF1123">
        <v>22</v>
      </c>
      <c r="AG1123">
        <v>3</v>
      </c>
      <c r="AH1123" t="s">
        <v>587</v>
      </c>
      <c r="AJ1123" t="s">
        <v>145</v>
      </c>
      <c r="AK1123" t="s">
        <v>194</v>
      </c>
      <c r="AM1123">
        <v>1775</v>
      </c>
      <c r="AN1123">
        <v>226</v>
      </c>
    </row>
    <row r="1124" spans="1:40" x14ac:dyDescent="0.25">
      <c r="A1124" t="s">
        <v>551</v>
      </c>
      <c r="B1124" t="s">
        <v>551</v>
      </c>
      <c r="C1124" t="s">
        <v>551</v>
      </c>
      <c r="D1124" t="s">
        <v>551</v>
      </c>
      <c r="E1124" t="s">
        <v>551</v>
      </c>
      <c r="F1124" t="s">
        <v>551</v>
      </c>
      <c r="G1124" t="s">
        <v>551</v>
      </c>
      <c r="H1124" t="s">
        <v>551</v>
      </c>
      <c r="I1124" t="s">
        <v>551</v>
      </c>
      <c r="J1124" t="s">
        <v>551</v>
      </c>
      <c r="K1124" t="s">
        <v>551</v>
      </c>
      <c r="L1124" t="s">
        <v>551</v>
      </c>
      <c r="M1124" t="s">
        <v>551</v>
      </c>
      <c r="N1124" t="s">
        <v>551</v>
      </c>
      <c r="O1124" t="s">
        <v>551</v>
      </c>
      <c r="P1124" t="s">
        <v>551</v>
      </c>
      <c r="Q1124" t="s">
        <v>551</v>
      </c>
      <c r="R1124" t="s">
        <v>551</v>
      </c>
      <c r="S1124" t="s">
        <v>551</v>
      </c>
      <c r="T1124" t="s">
        <v>551</v>
      </c>
      <c r="U1124" t="s">
        <v>551</v>
      </c>
      <c r="V1124" t="s">
        <v>551</v>
      </c>
      <c r="W1124" t="s">
        <v>551</v>
      </c>
      <c r="X1124" t="s">
        <v>551</v>
      </c>
      <c r="Y1124" t="s">
        <v>551</v>
      </c>
      <c r="Z1124" t="s">
        <v>551</v>
      </c>
      <c r="AA1124" t="s">
        <v>551</v>
      </c>
      <c r="AB1124" t="s">
        <v>551</v>
      </c>
      <c r="AC1124" t="s">
        <v>599</v>
      </c>
      <c r="AD1124" t="s">
        <v>598</v>
      </c>
      <c r="AE1124">
        <v>25</v>
      </c>
      <c r="AF1124">
        <v>23</v>
      </c>
      <c r="AG1124">
        <v>3</v>
      </c>
      <c r="AH1124" t="s">
        <v>587</v>
      </c>
      <c r="AJ1124" t="s">
        <v>145</v>
      </c>
      <c r="AK1124" t="s">
        <v>194</v>
      </c>
      <c r="AM1124">
        <v>3946</v>
      </c>
      <c r="AN1124">
        <v>559</v>
      </c>
    </row>
    <row r="1125" spans="1:40" x14ac:dyDescent="0.25">
      <c r="A1125" t="s">
        <v>551</v>
      </c>
      <c r="B1125" t="s">
        <v>551</v>
      </c>
      <c r="C1125" t="s">
        <v>551</v>
      </c>
      <c r="D1125" t="s">
        <v>551</v>
      </c>
      <c r="E1125" t="s">
        <v>551</v>
      </c>
      <c r="F1125" t="s">
        <v>551</v>
      </c>
      <c r="G1125" t="s">
        <v>551</v>
      </c>
      <c r="H1125" t="s">
        <v>551</v>
      </c>
      <c r="I1125" t="s">
        <v>551</v>
      </c>
      <c r="J1125" t="s">
        <v>551</v>
      </c>
      <c r="K1125" t="s">
        <v>551</v>
      </c>
      <c r="L1125" t="s">
        <v>551</v>
      </c>
      <c r="M1125" t="s">
        <v>551</v>
      </c>
      <c r="N1125" t="s">
        <v>551</v>
      </c>
      <c r="O1125" t="s">
        <v>551</v>
      </c>
      <c r="P1125" t="s">
        <v>551</v>
      </c>
      <c r="Q1125" t="s">
        <v>551</v>
      </c>
      <c r="R1125" t="s">
        <v>551</v>
      </c>
      <c r="S1125" t="s">
        <v>551</v>
      </c>
      <c r="T1125" t="s">
        <v>551</v>
      </c>
      <c r="U1125" t="s">
        <v>551</v>
      </c>
      <c r="V1125" t="s">
        <v>551</v>
      </c>
      <c r="W1125" t="s">
        <v>551</v>
      </c>
      <c r="X1125" t="s">
        <v>551</v>
      </c>
      <c r="Y1125" t="s">
        <v>551</v>
      </c>
      <c r="Z1125" t="s">
        <v>551</v>
      </c>
      <c r="AA1125" t="s">
        <v>551</v>
      </c>
      <c r="AB1125" t="s">
        <v>551</v>
      </c>
      <c r="AC1125" t="s">
        <v>599</v>
      </c>
      <c r="AD1125" t="s">
        <v>598</v>
      </c>
      <c r="AE1125">
        <v>25</v>
      </c>
      <c r="AF1125">
        <v>24</v>
      </c>
      <c r="AH1125" t="s">
        <v>499</v>
      </c>
      <c r="AJ1125" t="s">
        <v>92</v>
      </c>
      <c r="AK1125" t="s">
        <v>201</v>
      </c>
      <c r="AM1125">
        <v>113</v>
      </c>
      <c r="AN1125">
        <v>2063</v>
      </c>
    </row>
    <row r="1126" spans="1:40" x14ac:dyDescent="0.25">
      <c r="A1126" t="s">
        <v>551</v>
      </c>
      <c r="B1126" t="s">
        <v>551</v>
      </c>
      <c r="C1126" t="s">
        <v>551</v>
      </c>
      <c r="D1126" t="s">
        <v>551</v>
      </c>
      <c r="E1126" t="s">
        <v>551</v>
      </c>
      <c r="F1126" t="s">
        <v>551</v>
      </c>
      <c r="G1126" t="s">
        <v>551</v>
      </c>
      <c r="H1126" t="s">
        <v>551</v>
      </c>
      <c r="I1126" t="s">
        <v>551</v>
      </c>
      <c r="J1126" t="s">
        <v>551</v>
      </c>
      <c r="K1126" t="s">
        <v>551</v>
      </c>
      <c r="L1126" t="s">
        <v>551</v>
      </c>
      <c r="M1126" t="s">
        <v>551</v>
      </c>
      <c r="N1126" t="s">
        <v>551</v>
      </c>
      <c r="O1126" t="s">
        <v>551</v>
      </c>
      <c r="P1126" t="s">
        <v>551</v>
      </c>
      <c r="Q1126" t="s">
        <v>551</v>
      </c>
      <c r="R1126" t="s">
        <v>551</v>
      </c>
      <c r="S1126" t="s">
        <v>551</v>
      </c>
      <c r="T1126" t="s">
        <v>551</v>
      </c>
      <c r="U1126" t="s">
        <v>551</v>
      </c>
      <c r="V1126" t="s">
        <v>551</v>
      </c>
      <c r="W1126" t="s">
        <v>551</v>
      </c>
      <c r="X1126" t="s">
        <v>551</v>
      </c>
      <c r="Y1126" t="s">
        <v>551</v>
      </c>
      <c r="Z1126" t="s">
        <v>551</v>
      </c>
      <c r="AA1126" t="s">
        <v>551</v>
      </c>
      <c r="AB1126" t="s">
        <v>551</v>
      </c>
      <c r="AC1126" t="s">
        <v>599</v>
      </c>
      <c r="AD1126" t="s">
        <v>598</v>
      </c>
      <c r="AE1126">
        <v>25</v>
      </c>
      <c r="AF1126">
        <v>25</v>
      </c>
      <c r="AG1126">
        <v>3</v>
      </c>
      <c r="AH1126" t="s">
        <v>492</v>
      </c>
      <c r="AJ1126" t="s">
        <v>84</v>
      </c>
      <c r="AK1126" t="s">
        <v>194</v>
      </c>
      <c r="AM1126">
        <v>747</v>
      </c>
      <c r="AN1126">
        <v>66</v>
      </c>
    </row>
    <row r="1127" spans="1:40" x14ac:dyDescent="0.25">
      <c r="A1127" t="s">
        <v>551</v>
      </c>
      <c r="B1127" t="s">
        <v>551</v>
      </c>
      <c r="C1127" t="s">
        <v>551</v>
      </c>
      <c r="D1127" t="s">
        <v>551</v>
      </c>
      <c r="E1127" t="s">
        <v>551</v>
      </c>
      <c r="F1127" t="s">
        <v>551</v>
      </c>
      <c r="G1127" t="s">
        <v>551</v>
      </c>
      <c r="H1127" t="s">
        <v>551</v>
      </c>
      <c r="I1127" t="s">
        <v>551</v>
      </c>
      <c r="J1127" t="s">
        <v>551</v>
      </c>
      <c r="K1127" t="s">
        <v>551</v>
      </c>
      <c r="L1127" t="s">
        <v>551</v>
      </c>
      <c r="M1127" t="s">
        <v>551</v>
      </c>
      <c r="N1127" t="s">
        <v>551</v>
      </c>
      <c r="O1127" t="s">
        <v>551</v>
      </c>
      <c r="P1127" t="s">
        <v>551</v>
      </c>
      <c r="Q1127" t="s">
        <v>551</v>
      </c>
      <c r="R1127" t="s">
        <v>551</v>
      </c>
      <c r="S1127" t="s">
        <v>551</v>
      </c>
      <c r="T1127" t="s">
        <v>551</v>
      </c>
      <c r="U1127" t="s">
        <v>551</v>
      </c>
      <c r="V1127" t="s">
        <v>551</v>
      </c>
      <c r="W1127" t="s">
        <v>551</v>
      </c>
      <c r="X1127" t="s">
        <v>551</v>
      </c>
      <c r="Y1127" t="s">
        <v>551</v>
      </c>
      <c r="Z1127" t="s">
        <v>551</v>
      </c>
      <c r="AA1127" t="s">
        <v>551</v>
      </c>
      <c r="AB1127" t="s">
        <v>551</v>
      </c>
      <c r="AC1127" t="s">
        <v>601</v>
      </c>
      <c r="AD1127" t="s">
        <v>600</v>
      </c>
      <c r="AE1127">
        <v>25</v>
      </c>
      <c r="AF1127">
        <v>1</v>
      </c>
      <c r="AH1127" t="s">
        <v>494</v>
      </c>
      <c r="AJ1127" t="s">
        <v>86</v>
      </c>
      <c r="AK1127" t="s">
        <v>201</v>
      </c>
      <c r="AM1127">
        <v>3360</v>
      </c>
      <c r="AN1127">
        <v>1034</v>
      </c>
    </row>
    <row r="1128" spans="1:40" x14ac:dyDescent="0.25">
      <c r="A1128" t="s">
        <v>551</v>
      </c>
      <c r="B1128" t="s">
        <v>551</v>
      </c>
      <c r="C1128" t="s">
        <v>551</v>
      </c>
      <c r="D1128" t="s">
        <v>551</v>
      </c>
      <c r="E1128" t="s">
        <v>551</v>
      </c>
      <c r="F1128" t="s">
        <v>551</v>
      </c>
      <c r="G1128" t="s">
        <v>551</v>
      </c>
      <c r="H1128" t="s">
        <v>551</v>
      </c>
      <c r="I1128" t="s">
        <v>551</v>
      </c>
      <c r="J1128" t="s">
        <v>551</v>
      </c>
      <c r="K1128" t="s">
        <v>551</v>
      </c>
      <c r="L1128" t="s">
        <v>551</v>
      </c>
      <c r="M1128" t="s">
        <v>551</v>
      </c>
      <c r="N1128" t="s">
        <v>551</v>
      </c>
      <c r="O1128" t="s">
        <v>551</v>
      </c>
      <c r="P1128" t="s">
        <v>551</v>
      </c>
      <c r="Q1128" t="s">
        <v>551</v>
      </c>
      <c r="R1128" t="s">
        <v>551</v>
      </c>
      <c r="S1128" t="s">
        <v>551</v>
      </c>
      <c r="T1128" t="s">
        <v>551</v>
      </c>
      <c r="U1128" t="s">
        <v>551</v>
      </c>
      <c r="V1128" t="s">
        <v>551</v>
      </c>
      <c r="W1128" t="s">
        <v>551</v>
      </c>
      <c r="X1128" t="s">
        <v>551</v>
      </c>
      <c r="Y1128" t="s">
        <v>551</v>
      </c>
      <c r="Z1128" t="s">
        <v>551</v>
      </c>
      <c r="AA1128" t="s">
        <v>551</v>
      </c>
      <c r="AB1128" t="s">
        <v>551</v>
      </c>
      <c r="AC1128" t="s">
        <v>601</v>
      </c>
      <c r="AD1128" t="s">
        <v>600</v>
      </c>
      <c r="AE1128">
        <v>25</v>
      </c>
      <c r="AF1128">
        <v>2</v>
      </c>
      <c r="AG1128">
        <v>1</v>
      </c>
      <c r="AH1128" t="s">
        <v>574</v>
      </c>
      <c r="AJ1128" t="s">
        <v>138</v>
      </c>
      <c r="AK1128" t="s">
        <v>189</v>
      </c>
      <c r="AM1128">
        <v>1431</v>
      </c>
      <c r="AN1128">
        <v>2697</v>
      </c>
    </row>
    <row r="1129" spans="1:40" x14ac:dyDescent="0.25">
      <c r="A1129" t="s">
        <v>551</v>
      </c>
      <c r="B1129" t="s">
        <v>551</v>
      </c>
      <c r="C1129" t="s">
        <v>551</v>
      </c>
      <c r="D1129" t="s">
        <v>551</v>
      </c>
      <c r="E1129" t="s">
        <v>551</v>
      </c>
      <c r="F1129" t="s">
        <v>551</v>
      </c>
      <c r="G1129" t="s">
        <v>551</v>
      </c>
      <c r="H1129" t="s">
        <v>551</v>
      </c>
      <c r="I1129" t="s">
        <v>551</v>
      </c>
      <c r="J1129" t="s">
        <v>551</v>
      </c>
      <c r="K1129" t="s">
        <v>551</v>
      </c>
      <c r="L1129" t="s">
        <v>551</v>
      </c>
      <c r="M1129" t="s">
        <v>551</v>
      </c>
      <c r="N1129" t="s">
        <v>551</v>
      </c>
      <c r="O1129" t="s">
        <v>551</v>
      </c>
      <c r="P1129" t="s">
        <v>551</v>
      </c>
      <c r="Q1129" t="s">
        <v>551</v>
      </c>
      <c r="R1129" t="s">
        <v>551</v>
      </c>
      <c r="S1129" t="s">
        <v>551</v>
      </c>
      <c r="T1129" t="s">
        <v>551</v>
      </c>
      <c r="U1129" t="s">
        <v>551</v>
      </c>
      <c r="V1129" t="s">
        <v>551</v>
      </c>
      <c r="W1129" t="s">
        <v>551</v>
      </c>
      <c r="X1129" t="s">
        <v>551</v>
      </c>
      <c r="Y1129" t="s">
        <v>551</v>
      </c>
      <c r="Z1129" t="s">
        <v>551</v>
      </c>
      <c r="AA1129" t="s">
        <v>551</v>
      </c>
      <c r="AB1129" t="s">
        <v>551</v>
      </c>
      <c r="AC1129" t="s">
        <v>601</v>
      </c>
      <c r="AD1129" t="s">
        <v>600</v>
      </c>
      <c r="AE1129">
        <v>25</v>
      </c>
      <c r="AF1129">
        <v>3</v>
      </c>
      <c r="AH1129" t="s">
        <v>494</v>
      </c>
      <c r="AJ1129" t="s">
        <v>86</v>
      </c>
      <c r="AK1129" t="s">
        <v>201</v>
      </c>
      <c r="AM1129">
        <v>1057</v>
      </c>
      <c r="AN1129">
        <v>1307</v>
      </c>
    </row>
    <row r="1130" spans="1:40" x14ac:dyDescent="0.25">
      <c r="A1130" t="s">
        <v>551</v>
      </c>
      <c r="B1130" t="s">
        <v>551</v>
      </c>
      <c r="C1130" t="s">
        <v>551</v>
      </c>
      <c r="D1130" t="s">
        <v>551</v>
      </c>
      <c r="E1130" t="s">
        <v>551</v>
      </c>
      <c r="F1130" t="s">
        <v>551</v>
      </c>
      <c r="G1130" t="s">
        <v>551</v>
      </c>
      <c r="H1130" t="s">
        <v>551</v>
      </c>
      <c r="I1130" t="s">
        <v>551</v>
      </c>
      <c r="J1130" t="s">
        <v>551</v>
      </c>
      <c r="K1130" t="s">
        <v>551</v>
      </c>
      <c r="L1130" t="s">
        <v>551</v>
      </c>
      <c r="M1130" t="s">
        <v>551</v>
      </c>
      <c r="N1130" t="s">
        <v>551</v>
      </c>
      <c r="O1130" t="s">
        <v>551</v>
      </c>
      <c r="P1130" t="s">
        <v>551</v>
      </c>
      <c r="Q1130" t="s">
        <v>551</v>
      </c>
      <c r="R1130" t="s">
        <v>551</v>
      </c>
      <c r="S1130" t="s">
        <v>551</v>
      </c>
      <c r="T1130" t="s">
        <v>551</v>
      </c>
      <c r="U1130" t="s">
        <v>551</v>
      </c>
      <c r="V1130" t="s">
        <v>551</v>
      </c>
      <c r="W1130" t="s">
        <v>551</v>
      </c>
      <c r="X1130" t="s">
        <v>551</v>
      </c>
      <c r="Y1130" t="s">
        <v>551</v>
      </c>
      <c r="Z1130" t="s">
        <v>551</v>
      </c>
      <c r="AA1130" t="s">
        <v>551</v>
      </c>
      <c r="AB1130" t="s">
        <v>551</v>
      </c>
      <c r="AC1130" t="s">
        <v>601</v>
      </c>
      <c r="AD1130" t="s">
        <v>600</v>
      </c>
      <c r="AE1130">
        <v>25</v>
      </c>
      <c r="AF1130">
        <v>4</v>
      </c>
      <c r="AH1130" t="s">
        <v>494</v>
      </c>
      <c r="AJ1130" t="s">
        <v>86</v>
      </c>
      <c r="AK1130" t="s">
        <v>201</v>
      </c>
      <c r="AM1130">
        <v>3811</v>
      </c>
      <c r="AN1130">
        <v>1906</v>
      </c>
    </row>
    <row r="1131" spans="1:40" x14ac:dyDescent="0.25">
      <c r="A1131" t="s">
        <v>551</v>
      </c>
      <c r="B1131" t="s">
        <v>551</v>
      </c>
      <c r="C1131" t="s">
        <v>551</v>
      </c>
      <c r="D1131" t="s">
        <v>551</v>
      </c>
      <c r="E1131" t="s">
        <v>551</v>
      </c>
      <c r="F1131" t="s">
        <v>551</v>
      </c>
      <c r="G1131" t="s">
        <v>551</v>
      </c>
      <c r="H1131" t="s">
        <v>551</v>
      </c>
      <c r="I1131" t="s">
        <v>551</v>
      </c>
      <c r="J1131" t="s">
        <v>551</v>
      </c>
      <c r="K1131" t="s">
        <v>551</v>
      </c>
      <c r="L1131" t="s">
        <v>551</v>
      </c>
      <c r="M1131" t="s">
        <v>551</v>
      </c>
      <c r="N1131" t="s">
        <v>551</v>
      </c>
      <c r="O1131" t="s">
        <v>551</v>
      </c>
      <c r="P1131" t="s">
        <v>551</v>
      </c>
      <c r="Q1131" t="s">
        <v>551</v>
      </c>
      <c r="R1131" t="s">
        <v>551</v>
      </c>
      <c r="S1131" t="s">
        <v>551</v>
      </c>
      <c r="T1131" t="s">
        <v>551</v>
      </c>
      <c r="U1131" t="s">
        <v>551</v>
      </c>
      <c r="V1131" t="s">
        <v>551</v>
      </c>
      <c r="W1131" t="s">
        <v>551</v>
      </c>
      <c r="X1131" t="s">
        <v>551</v>
      </c>
      <c r="Y1131" t="s">
        <v>551</v>
      </c>
      <c r="Z1131" t="s">
        <v>551</v>
      </c>
      <c r="AA1131" t="s">
        <v>551</v>
      </c>
      <c r="AB1131" t="s">
        <v>551</v>
      </c>
      <c r="AC1131" t="s">
        <v>601</v>
      </c>
      <c r="AD1131" t="s">
        <v>600</v>
      </c>
      <c r="AE1131">
        <v>25</v>
      </c>
      <c r="AF1131">
        <v>5</v>
      </c>
      <c r="AH1131" t="s">
        <v>494</v>
      </c>
      <c r="AJ1131" t="s">
        <v>86</v>
      </c>
      <c r="AK1131" t="s">
        <v>201</v>
      </c>
      <c r="AM1131">
        <v>1364</v>
      </c>
      <c r="AN1131">
        <v>1582</v>
      </c>
    </row>
    <row r="1132" spans="1:40" x14ac:dyDescent="0.25">
      <c r="A1132" t="s">
        <v>551</v>
      </c>
      <c r="B1132" t="s">
        <v>551</v>
      </c>
      <c r="C1132" t="s">
        <v>551</v>
      </c>
      <c r="D1132" t="s">
        <v>551</v>
      </c>
      <c r="E1132" t="s">
        <v>551</v>
      </c>
      <c r="F1132" t="s">
        <v>551</v>
      </c>
      <c r="G1132" t="s">
        <v>551</v>
      </c>
      <c r="H1132" t="s">
        <v>551</v>
      </c>
      <c r="I1132" t="s">
        <v>551</v>
      </c>
      <c r="J1132" t="s">
        <v>551</v>
      </c>
      <c r="K1132" t="s">
        <v>551</v>
      </c>
      <c r="L1132" t="s">
        <v>551</v>
      </c>
      <c r="M1132" t="s">
        <v>551</v>
      </c>
      <c r="N1132" t="s">
        <v>551</v>
      </c>
      <c r="O1132" t="s">
        <v>551</v>
      </c>
      <c r="P1132" t="s">
        <v>551</v>
      </c>
      <c r="Q1132" t="s">
        <v>551</v>
      </c>
      <c r="R1132" t="s">
        <v>551</v>
      </c>
      <c r="S1132" t="s">
        <v>551</v>
      </c>
      <c r="T1132" t="s">
        <v>551</v>
      </c>
      <c r="U1132" t="s">
        <v>551</v>
      </c>
      <c r="V1132" t="s">
        <v>551</v>
      </c>
      <c r="W1132" t="s">
        <v>551</v>
      </c>
      <c r="X1132" t="s">
        <v>551</v>
      </c>
      <c r="Y1132" t="s">
        <v>551</v>
      </c>
      <c r="Z1132" t="s">
        <v>551</v>
      </c>
      <c r="AA1132" t="s">
        <v>551</v>
      </c>
      <c r="AB1132" t="s">
        <v>551</v>
      </c>
      <c r="AC1132" t="s">
        <v>601</v>
      </c>
      <c r="AD1132" t="s">
        <v>600</v>
      </c>
      <c r="AE1132">
        <v>25</v>
      </c>
      <c r="AF1132">
        <v>6</v>
      </c>
      <c r="AH1132" t="s">
        <v>494</v>
      </c>
      <c r="AJ1132" t="s">
        <v>86</v>
      </c>
      <c r="AK1132" t="s">
        <v>201</v>
      </c>
      <c r="AM1132">
        <v>1541</v>
      </c>
      <c r="AN1132">
        <v>1937</v>
      </c>
    </row>
    <row r="1133" spans="1:40" x14ac:dyDescent="0.25">
      <c r="A1133" t="s">
        <v>551</v>
      </c>
      <c r="B1133" t="s">
        <v>551</v>
      </c>
      <c r="C1133" t="s">
        <v>551</v>
      </c>
      <c r="D1133" t="s">
        <v>551</v>
      </c>
      <c r="E1133" t="s">
        <v>551</v>
      </c>
      <c r="F1133" t="s">
        <v>551</v>
      </c>
      <c r="G1133" t="s">
        <v>551</v>
      </c>
      <c r="H1133" t="s">
        <v>551</v>
      </c>
      <c r="I1133" t="s">
        <v>551</v>
      </c>
      <c r="J1133" t="s">
        <v>551</v>
      </c>
      <c r="K1133" t="s">
        <v>551</v>
      </c>
      <c r="L1133" t="s">
        <v>551</v>
      </c>
      <c r="M1133" t="s">
        <v>551</v>
      </c>
      <c r="N1133" t="s">
        <v>551</v>
      </c>
      <c r="O1133" t="s">
        <v>551</v>
      </c>
      <c r="P1133" t="s">
        <v>551</v>
      </c>
      <c r="Q1133" t="s">
        <v>551</v>
      </c>
      <c r="R1133" t="s">
        <v>551</v>
      </c>
      <c r="S1133" t="s">
        <v>551</v>
      </c>
      <c r="T1133" t="s">
        <v>551</v>
      </c>
      <c r="U1133" t="s">
        <v>551</v>
      </c>
      <c r="V1133" t="s">
        <v>551</v>
      </c>
      <c r="W1133" t="s">
        <v>551</v>
      </c>
      <c r="X1133" t="s">
        <v>551</v>
      </c>
      <c r="Y1133" t="s">
        <v>551</v>
      </c>
      <c r="Z1133" t="s">
        <v>551</v>
      </c>
      <c r="AA1133" t="s">
        <v>551</v>
      </c>
      <c r="AB1133" t="s">
        <v>551</v>
      </c>
      <c r="AC1133" t="s">
        <v>601</v>
      </c>
      <c r="AD1133" t="s">
        <v>600</v>
      </c>
      <c r="AE1133">
        <v>25</v>
      </c>
      <c r="AF1133">
        <v>7</v>
      </c>
      <c r="AH1133" t="s">
        <v>494</v>
      </c>
      <c r="AJ1133" t="s">
        <v>86</v>
      </c>
      <c r="AK1133" t="s">
        <v>201</v>
      </c>
      <c r="AM1133">
        <v>1210</v>
      </c>
      <c r="AN1133">
        <v>2187</v>
      </c>
    </row>
    <row r="1134" spans="1:40" x14ac:dyDescent="0.25">
      <c r="A1134" t="s">
        <v>551</v>
      </c>
      <c r="B1134" t="s">
        <v>551</v>
      </c>
      <c r="C1134" t="s">
        <v>551</v>
      </c>
      <c r="D1134" t="s">
        <v>551</v>
      </c>
      <c r="E1134" t="s">
        <v>551</v>
      </c>
      <c r="F1134" t="s">
        <v>551</v>
      </c>
      <c r="G1134" t="s">
        <v>551</v>
      </c>
      <c r="H1134" t="s">
        <v>551</v>
      </c>
      <c r="I1134" t="s">
        <v>551</v>
      </c>
      <c r="J1134" t="s">
        <v>551</v>
      </c>
      <c r="K1134" t="s">
        <v>551</v>
      </c>
      <c r="L1134" t="s">
        <v>551</v>
      </c>
      <c r="M1134" t="s">
        <v>551</v>
      </c>
      <c r="N1134" t="s">
        <v>551</v>
      </c>
      <c r="O1134" t="s">
        <v>551</v>
      </c>
      <c r="P1134" t="s">
        <v>551</v>
      </c>
      <c r="Q1134" t="s">
        <v>551</v>
      </c>
      <c r="R1134" t="s">
        <v>551</v>
      </c>
      <c r="S1134" t="s">
        <v>551</v>
      </c>
      <c r="T1134" t="s">
        <v>551</v>
      </c>
      <c r="U1134" t="s">
        <v>551</v>
      </c>
      <c r="V1134" t="s">
        <v>551</v>
      </c>
      <c r="W1134" t="s">
        <v>551</v>
      </c>
      <c r="X1134" t="s">
        <v>551</v>
      </c>
      <c r="Y1134" t="s">
        <v>551</v>
      </c>
      <c r="Z1134" t="s">
        <v>551</v>
      </c>
      <c r="AA1134" t="s">
        <v>551</v>
      </c>
      <c r="AB1134" t="s">
        <v>551</v>
      </c>
      <c r="AC1134" t="s">
        <v>601</v>
      </c>
      <c r="AD1134" t="s">
        <v>600</v>
      </c>
      <c r="AE1134">
        <v>25</v>
      </c>
      <c r="AF1134">
        <v>8</v>
      </c>
      <c r="AH1134" t="s">
        <v>494</v>
      </c>
      <c r="AJ1134" t="s">
        <v>86</v>
      </c>
      <c r="AK1134" t="s">
        <v>201</v>
      </c>
      <c r="AM1134">
        <v>1681</v>
      </c>
      <c r="AN1134">
        <v>841</v>
      </c>
    </row>
    <row r="1135" spans="1:40" x14ac:dyDescent="0.25">
      <c r="A1135" t="s">
        <v>551</v>
      </c>
      <c r="B1135" t="s">
        <v>551</v>
      </c>
      <c r="C1135" t="s">
        <v>551</v>
      </c>
      <c r="D1135" t="s">
        <v>551</v>
      </c>
      <c r="E1135" t="s">
        <v>551</v>
      </c>
      <c r="F1135" t="s">
        <v>551</v>
      </c>
      <c r="G1135" t="s">
        <v>551</v>
      </c>
      <c r="H1135" t="s">
        <v>551</v>
      </c>
      <c r="I1135" t="s">
        <v>551</v>
      </c>
      <c r="J1135" t="s">
        <v>551</v>
      </c>
      <c r="K1135" t="s">
        <v>551</v>
      </c>
      <c r="L1135" t="s">
        <v>551</v>
      </c>
      <c r="M1135" t="s">
        <v>551</v>
      </c>
      <c r="N1135" t="s">
        <v>551</v>
      </c>
      <c r="O1135" t="s">
        <v>551</v>
      </c>
      <c r="P1135" t="s">
        <v>551</v>
      </c>
      <c r="Q1135" t="s">
        <v>551</v>
      </c>
      <c r="R1135" t="s">
        <v>551</v>
      </c>
      <c r="S1135" t="s">
        <v>551</v>
      </c>
      <c r="T1135" t="s">
        <v>551</v>
      </c>
      <c r="U1135" t="s">
        <v>551</v>
      </c>
      <c r="V1135" t="s">
        <v>551</v>
      </c>
      <c r="W1135" t="s">
        <v>551</v>
      </c>
      <c r="X1135" t="s">
        <v>551</v>
      </c>
      <c r="Y1135" t="s">
        <v>551</v>
      </c>
      <c r="Z1135" t="s">
        <v>551</v>
      </c>
      <c r="AA1135" t="s">
        <v>551</v>
      </c>
      <c r="AB1135" t="s">
        <v>551</v>
      </c>
      <c r="AC1135" t="s">
        <v>601</v>
      </c>
      <c r="AD1135" t="s">
        <v>600</v>
      </c>
      <c r="AE1135">
        <v>25</v>
      </c>
      <c r="AF1135">
        <v>9</v>
      </c>
      <c r="AH1135" t="s">
        <v>494</v>
      </c>
      <c r="AJ1135" t="s">
        <v>86</v>
      </c>
      <c r="AK1135" t="s">
        <v>201</v>
      </c>
      <c r="AM1135">
        <v>3942</v>
      </c>
      <c r="AN1135">
        <v>115</v>
      </c>
    </row>
    <row r="1136" spans="1:40" x14ac:dyDescent="0.25">
      <c r="A1136" t="s">
        <v>551</v>
      </c>
      <c r="B1136" t="s">
        <v>551</v>
      </c>
      <c r="C1136" t="s">
        <v>551</v>
      </c>
      <c r="D1136" t="s">
        <v>551</v>
      </c>
      <c r="E1136" t="s">
        <v>551</v>
      </c>
      <c r="F1136" t="s">
        <v>551</v>
      </c>
      <c r="G1136" t="s">
        <v>551</v>
      </c>
      <c r="H1136" t="s">
        <v>551</v>
      </c>
      <c r="I1136" t="s">
        <v>551</v>
      </c>
      <c r="J1136" t="s">
        <v>551</v>
      </c>
      <c r="K1136" t="s">
        <v>551</v>
      </c>
      <c r="L1136" t="s">
        <v>551</v>
      </c>
      <c r="M1136" t="s">
        <v>551</v>
      </c>
      <c r="N1136" t="s">
        <v>551</v>
      </c>
      <c r="O1136" t="s">
        <v>551</v>
      </c>
      <c r="P1136" t="s">
        <v>551</v>
      </c>
      <c r="Q1136" t="s">
        <v>551</v>
      </c>
      <c r="R1136" t="s">
        <v>551</v>
      </c>
      <c r="S1136" t="s">
        <v>551</v>
      </c>
      <c r="T1136" t="s">
        <v>551</v>
      </c>
      <c r="U1136" t="s">
        <v>551</v>
      </c>
      <c r="V1136" t="s">
        <v>551</v>
      </c>
      <c r="W1136" t="s">
        <v>551</v>
      </c>
      <c r="X1136" t="s">
        <v>551</v>
      </c>
      <c r="Y1136" t="s">
        <v>551</v>
      </c>
      <c r="Z1136" t="s">
        <v>551</v>
      </c>
      <c r="AA1136" t="s">
        <v>551</v>
      </c>
      <c r="AB1136" t="s">
        <v>551</v>
      </c>
      <c r="AC1136" t="s">
        <v>601</v>
      </c>
      <c r="AD1136" t="s">
        <v>600</v>
      </c>
      <c r="AE1136">
        <v>25</v>
      </c>
      <c r="AF1136">
        <v>10</v>
      </c>
      <c r="AH1136" t="s">
        <v>494</v>
      </c>
      <c r="AJ1136" t="s">
        <v>86</v>
      </c>
      <c r="AK1136" t="s">
        <v>201</v>
      </c>
      <c r="AM1136">
        <v>1035</v>
      </c>
      <c r="AN1136">
        <v>2715</v>
      </c>
    </row>
    <row r="1137" spans="1:40" x14ac:dyDescent="0.25">
      <c r="A1137" t="s">
        <v>551</v>
      </c>
      <c r="B1137" t="s">
        <v>551</v>
      </c>
      <c r="C1137" t="s">
        <v>551</v>
      </c>
      <c r="D1137" t="s">
        <v>551</v>
      </c>
      <c r="E1137" t="s">
        <v>551</v>
      </c>
      <c r="F1137" t="s">
        <v>551</v>
      </c>
      <c r="G1137" t="s">
        <v>551</v>
      </c>
      <c r="H1137" t="s">
        <v>551</v>
      </c>
      <c r="I1137" t="s">
        <v>551</v>
      </c>
      <c r="J1137" t="s">
        <v>551</v>
      </c>
      <c r="K1137" t="s">
        <v>551</v>
      </c>
      <c r="L1137" t="s">
        <v>551</v>
      </c>
      <c r="M1137" t="s">
        <v>551</v>
      </c>
      <c r="N1137" t="s">
        <v>551</v>
      </c>
      <c r="O1137" t="s">
        <v>551</v>
      </c>
      <c r="P1137" t="s">
        <v>551</v>
      </c>
      <c r="Q1137" t="s">
        <v>551</v>
      </c>
      <c r="R1137" t="s">
        <v>551</v>
      </c>
      <c r="S1137" t="s">
        <v>551</v>
      </c>
      <c r="T1137" t="s">
        <v>551</v>
      </c>
      <c r="U1137" t="s">
        <v>551</v>
      </c>
      <c r="V1137" t="s">
        <v>551</v>
      </c>
      <c r="W1137" t="s">
        <v>551</v>
      </c>
      <c r="X1137" t="s">
        <v>551</v>
      </c>
      <c r="Y1137" t="s">
        <v>551</v>
      </c>
      <c r="Z1137" t="s">
        <v>551</v>
      </c>
      <c r="AA1137" t="s">
        <v>551</v>
      </c>
      <c r="AB1137" t="s">
        <v>551</v>
      </c>
      <c r="AC1137" t="s">
        <v>601</v>
      </c>
      <c r="AD1137" t="s">
        <v>600</v>
      </c>
      <c r="AE1137">
        <v>25</v>
      </c>
      <c r="AF1137">
        <v>11</v>
      </c>
      <c r="AG1137">
        <v>3</v>
      </c>
      <c r="AH1137" t="s">
        <v>491</v>
      </c>
      <c r="AJ1137" t="s">
        <v>82</v>
      </c>
      <c r="AK1137" t="s">
        <v>194</v>
      </c>
      <c r="AM1137">
        <v>690</v>
      </c>
      <c r="AN1137">
        <v>137</v>
      </c>
    </row>
    <row r="1138" spans="1:40" x14ac:dyDescent="0.25">
      <c r="A1138" t="s">
        <v>551</v>
      </c>
      <c r="B1138" t="s">
        <v>551</v>
      </c>
      <c r="C1138" t="s">
        <v>551</v>
      </c>
      <c r="D1138" t="s">
        <v>551</v>
      </c>
      <c r="E1138" t="s">
        <v>551</v>
      </c>
      <c r="F1138" t="s">
        <v>551</v>
      </c>
      <c r="G1138" t="s">
        <v>551</v>
      </c>
      <c r="H1138" t="s">
        <v>551</v>
      </c>
      <c r="I1138" t="s">
        <v>551</v>
      </c>
      <c r="J1138" t="s">
        <v>551</v>
      </c>
      <c r="K1138" t="s">
        <v>551</v>
      </c>
      <c r="L1138" t="s">
        <v>551</v>
      </c>
      <c r="M1138" t="s">
        <v>551</v>
      </c>
      <c r="N1138" t="s">
        <v>551</v>
      </c>
      <c r="O1138" t="s">
        <v>551</v>
      </c>
      <c r="P1138" t="s">
        <v>551</v>
      </c>
      <c r="Q1138" t="s">
        <v>551</v>
      </c>
      <c r="R1138" t="s">
        <v>551</v>
      </c>
      <c r="S1138" t="s">
        <v>551</v>
      </c>
      <c r="T1138" t="s">
        <v>551</v>
      </c>
      <c r="U1138" t="s">
        <v>551</v>
      </c>
      <c r="V1138" t="s">
        <v>551</v>
      </c>
      <c r="W1138" t="s">
        <v>551</v>
      </c>
      <c r="X1138" t="s">
        <v>551</v>
      </c>
      <c r="Y1138" t="s">
        <v>551</v>
      </c>
      <c r="Z1138" t="s">
        <v>551</v>
      </c>
      <c r="AA1138" t="s">
        <v>551</v>
      </c>
      <c r="AB1138" t="s">
        <v>551</v>
      </c>
      <c r="AC1138" t="s">
        <v>601</v>
      </c>
      <c r="AD1138" t="s">
        <v>600</v>
      </c>
      <c r="AE1138">
        <v>25</v>
      </c>
      <c r="AF1138">
        <v>12</v>
      </c>
      <c r="AH1138" t="s">
        <v>494</v>
      </c>
      <c r="AJ1138" t="s">
        <v>86</v>
      </c>
      <c r="AK1138" t="s">
        <v>201</v>
      </c>
      <c r="AM1138">
        <v>3287</v>
      </c>
      <c r="AN1138">
        <v>2306</v>
      </c>
    </row>
    <row r="1139" spans="1:40" x14ac:dyDescent="0.25">
      <c r="A1139" t="s">
        <v>551</v>
      </c>
      <c r="B1139" t="s">
        <v>551</v>
      </c>
      <c r="C1139" t="s">
        <v>551</v>
      </c>
      <c r="D1139" t="s">
        <v>551</v>
      </c>
      <c r="E1139" t="s">
        <v>551</v>
      </c>
      <c r="F1139" t="s">
        <v>551</v>
      </c>
      <c r="G1139" t="s">
        <v>551</v>
      </c>
      <c r="H1139" t="s">
        <v>551</v>
      </c>
      <c r="I1139" t="s">
        <v>551</v>
      </c>
      <c r="J1139" t="s">
        <v>551</v>
      </c>
      <c r="K1139" t="s">
        <v>551</v>
      </c>
      <c r="L1139" t="s">
        <v>551</v>
      </c>
      <c r="M1139" t="s">
        <v>551</v>
      </c>
      <c r="N1139" t="s">
        <v>551</v>
      </c>
      <c r="O1139" t="s">
        <v>551</v>
      </c>
      <c r="P1139" t="s">
        <v>551</v>
      </c>
      <c r="Q1139" t="s">
        <v>551</v>
      </c>
      <c r="R1139" t="s">
        <v>551</v>
      </c>
      <c r="S1139" t="s">
        <v>551</v>
      </c>
      <c r="T1139" t="s">
        <v>551</v>
      </c>
      <c r="U1139" t="s">
        <v>551</v>
      </c>
      <c r="V1139" t="s">
        <v>551</v>
      </c>
      <c r="W1139" t="s">
        <v>551</v>
      </c>
      <c r="X1139" t="s">
        <v>551</v>
      </c>
      <c r="Y1139" t="s">
        <v>551</v>
      </c>
      <c r="Z1139" t="s">
        <v>551</v>
      </c>
      <c r="AA1139" t="s">
        <v>551</v>
      </c>
      <c r="AB1139" t="s">
        <v>551</v>
      </c>
      <c r="AC1139" t="s">
        <v>601</v>
      </c>
      <c r="AD1139" t="s">
        <v>600</v>
      </c>
      <c r="AE1139">
        <v>25</v>
      </c>
      <c r="AF1139">
        <v>13</v>
      </c>
      <c r="AH1139" t="s">
        <v>494</v>
      </c>
      <c r="AJ1139" t="s">
        <v>86</v>
      </c>
      <c r="AK1139" t="s">
        <v>201</v>
      </c>
      <c r="AM1139">
        <v>1032</v>
      </c>
      <c r="AN1139">
        <v>1677</v>
      </c>
    </row>
    <row r="1140" spans="1:40" x14ac:dyDescent="0.25">
      <c r="A1140" t="s">
        <v>551</v>
      </c>
      <c r="B1140" t="s">
        <v>551</v>
      </c>
      <c r="C1140" t="s">
        <v>551</v>
      </c>
      <c r="D1140" t="s">
        <v>551</v>
      </c>
      <c r="E1140" t="s">
        <v>551</v>
      </c>
      <c r="F1140" t="s">
        <v>551</v>
      </c>
      <c r="G1140" t="s">
        <v>551</v>
      </c>
      <c r="H1140" t="s">
        <v>551</v>
      </c>
      <c r="I1140" t="s">
        <v>551</v>
      </c>
      <c r="J1140" t="s">
        <v>551</v>
      </c>
      <c r="K1140" t="s">
        <v>551</v>
      </c>
      <c r="L1140" t="s">
        <v>551</v>
      </c>
      <c r="M1140" t="s">
        <v>551</v>
      </c>
      <c r="N1140" t="s">
        <v>551</v>
      </c>
      <c r="O1140" t="s">
        <v>551</v>
      </c>
      <c r="P1140" t="s">
        <v>551</v>
      </c>
      <c r="Q1140" t="s">
        <v>551</v>
      </c>
      <c r="R1140" t="s">
        <v>551</v>
      </c>
      <c r="S1140" t="s">
        <v>551</v>
      </c>
      <c r="T1140" t="s">
        <v>551</v>
      </c>
      <c r="U1140" t="s">
        <v>551</v>
      </c>
      <c r="V1140" t="s">
        <v>551</v>
      </c>
      <c r="W1140" t="s">
        <v>551</v>
      </c>
      <c r="X1140" t="s">
        <v>551</v>
      </c>
      <c r="Y1140" t="s">
        <v>551</v>
      </c>
      <c r="Z1140" t="s">
        <v>551</v>
      </c>
      <c r="AA1140" t="s">
        <v>551</v>
      </c>
      <c r="AB1140" t="s">
        <v>551</v>
      </c>
      <c r="AC1140" t="s">
        <v>601</v>
      </c>
      <c r="AD1140" t="s">
        <v>600</v>
      </c>
      <c r="AE1140">
        <v>25</v>
      </c>
      <c r="AF1140">
        <v>14</v>
      </c>
      <c r="AG1140">
        <v>3</v>
      </c>
      <c r="AH1140" t="s">
        <v>587</v>
      </c>
      <c r="AJ1140" t="s">
        <v>145</v>
      </c>
      <c r="AK1140" t="s">
        <v>194</v>
      </c>
      <c r="AM1140">
        <v>1251</v>
      </c>
      <c r="AN1140">
        <v>226</v>
      </c>
    </row>
    <row r="1141" spans="1:40" x14ac:dyDescent="0.25">
      <c r="A1141" t="s">
        <v>551</v>
      </c>
      <c r="B1141" t="s">
        <v>551</v>
      </c>
      <c r="C1141" t="s">
        <v>551</v>
      </c>
      <c r="D1141" t="s">
        <v>551</v>
      </c>
      <c r="E1141" t="s">
        <v>551</v>
      </c>
      <c r="F1141" t="s">
        <v>551</v>
      </c>
      <c r="G1141" t="s">
        <v>551</v>
      </c>
      <c r="H1141" t="s">
        <v>551</v>
      </c>
      <c r="I1141" t="s">
        <v>551</v>
      </c>
      <c r="J1141" t="s">
        <v>551</v>
      </c>
      <c r="K1141" t="s">
        <v>551</v>
      </c>
      <c r="L1141" t="s">
        <v>551</v>
      </c>
      <c r="M1141" t="s">
        <v>551</v>
      </c>
      <c r="N1141" t="s">
        <v>551</v>
      </c>
      <c r="O1141" t="s">
        <v>551</v>
      </c>
      <c r="P1141" t="s">
        <v>551</v>
      </c>
      <c r="Q1141" t="s">
        <v>551</v>
      </c>
      <c r="R1141" t="s">
        <v>551</v>
      </c>
      <c r="S1141" t="s">
        <v>551</v>
      </c>
      <c r="T1141" t="s">
        <v>551</v>
      </c>
      <c r="U1141" t="s">
        <v>551</v>
      </c>
      <c r="V1141" t="s">
        <v>551</v>
      </c>
      <c r="W1141" t="s">
        <v>551</v>
      </c>
      <c r="X1141" t="s">
        <v>551</v>
      </c>
      <c r="Y1141" t="s">
        <v>551</v>
      </c>
      <c r="Z1141" t="s">
        <v>551</v>
      </c>
      <c r="AA1141" t="s">
        <v>551</v>
      </c>
      <c r="AB1141" t="s">
        <v>551</v>
      </c>
      <c r="AC1141" t="s">
        <v>601</v>
      </c>
      <c r="AD1141" t="s">
        <v>600</v>
      </c>
      <c r="AE1141">
        <v>25</v>
      </c>
      <c r="AF1141">
        <v>15</v>
      </c>
      <c r="AH1141" t="s">
        <v>506</v>
      </c>
      <c r="AJ1141" t="s">
        <v>98</v>
      </c>
      <c r="AK1141" t="s">
        <v>203</v>
      </c>
      <c r="AM1141">
        <v>3823</v>
      </c>
      <c r="AN1141">
        <v>2438</v>
      </c>
    </row>
    <row r="1142" spans="1:40" x14ac:dyDescent="0.25">
      <c r="A1142" t="s">
        <v>551</v>
      </c>
      <c r="B1142" t="s">
        <v>551</v>
      </c>
      <c r="C1142" t="s">
        <v>551</v>
      </c>
      <c r="D1142" t="s">
        <v>551</v>
      </c>
      <c r="E1142" t="s">
        <v>551</v>
      </c>
      <c r="F1142" t="s">
        <v>551</v>
      </c>
      <c r="G1142" t="s">
        <v>551</v>
      </c>
      <c r="H1142" t="s">
        <v>551</v>
      </c>
      <c r="I1142" t="s">
        <v>551</v>
      </c>
      <c r="J1142" t="s">
        <v>551</v>
      </c>
      <c r="K1142" t="s">
        <v>551</v>
      </c>
      <c r="L1142" t="s">
        <v>551</v>
      </c>
      <c r="M1142" t="s">
        <v>551</v>
      </c>
      <c r="N1142" t="s">
        <v>551</v>
      </c>
      <c r="O1142" t="s">
        <v>551</v>
      </c>
      <c r="P1142" t="s">
        <v>551</v>
      </c>
      <c r="Q1142" t="s">
        <v>551</v>
      </c>
      <c r="R1142" t="s">
        <v>551</v>
      </c>
      <c r="S1142" t="s">
        <v>551</v>
      </c>
      <c r="T1142" t="s">
        <v>551</v>
      </c>
      <c r="U1142" t="s">
        <v>551</v>
      </c>
      <c r="V1142" t="s">
        <v>551</v>
      </c>
      <c r="W1142" t="s">
        <v>551</v>
      </c>
      <c r="X1142" t="s">
        <v>551</v>
      </c>
      <c r="Y1142" t="s">
        <v>551</v>
      </c>
      <c r="Z1142" t="s">
        <v>551</v>
      </c>
      <c r="AA1142" t="s">
        <v>551</v>
      </c>
      <c r="AB1142" t="s">
        <v>551</v>
      </c>
      <c r="AC1142" t="s">
        <v>601</v>
      </c>
      <c r="AD1142" t="s">
        <v>600</v>
      </c>
      <c r="AE1142">
        <v>25</v>
      </c>
      <c r="AF1142">
        <v>16</v>
      </c>
      <c r="AH1142" t="s">
        <v>494</v>
      </c>
      <c r="AJ1142" t="s">
        <v>86</v>
      </c>
      <c r="AK1142" t="s">
        <v>201</v>
      </c>
      <c r="AM1142">
        <v>3666</v>
      </c>
      <c r="AN1142">
        <v>1193</v>
      </c>
    </row>
    <row r="1143" spans="1:40" x14ac:dyDescent="0.25">
      <c r="A1143" t="s">
        <v>551</v>
      </c>
      <c r="B1143" t="s">
        <v>551</v>
      </c>
      <c r="C1143" t="s">
        <v>551</v>
      </c>
      <c r="D1143" t="s">
        <v>551</v>
      </c>
      <c r="E1143" t="s">
        <v>551</v>
      </c>
      <c r="F1143" t="s">
        <v>551</v>
      </c>
      <c r="G1143" t="s">
        <v>551</v>
      </c>
      <c r="H1143" t="s">
        <v>551</v>
      </c>
      <c r="I1143" t="s">
        <v>551</v>
      </c>
      <c r="J1143" t="s">
        <v>551</v>
      </c>
      <c r="K1143" t="s">
        <v>551</v>
      </c>
      <c r="L1143" t="s">
        <v>551</v>
      </c>
      <c r="M1143" t="s">
        <v>551</v>
      </c>
      <c r="N1143" t="s">
        <v>551</v>
      </c>
      <c r="O1143" t="s">
        <v>551</v>
      </c>
      <c r="P1143" t="s">
        <v>551</v>
      </c>
      <c r="Q1143" t="s">
        <v>551</v>
      </c>
      <c r="R1143" t="s">
        <v>551</v>
      </c>
      <c r="S1143" t="s">
        <v>551</v>
      </c>
      <c r="T1143" t="s">
        <v>551</v>
      </c>
      <c r="U1143" t="s">
        <v>551</v>
      </c>
      <c r="V1143" t="s">
        <v>551</v>
      </c>
      <c r="W1143" t="s">
        <v>551</v>
      </c>
      <c r="X1143" t="s">
        <v>551</v>
      </c>
      <c r="Y1143" t="s">
        <v>551</v>
      </c>
      <c r="Z1143" t="s">
        <v>551</v>
      </c>
      <c r="AA1143" t="s">
        <v>551</v>
      </c>
      <c r="AB1143" t="s">
        <v>551</v>
      </c>
      <c r="AC1143" t="s">
        <v>601</v>
      </c>
      <c r="AD1143" t="s">
        <v>600</v>
      </c>
      <c r="AE1143">
        <v>25</v>
      </c>
      <c r="AF1143">
        <v>17</v>
      </c>
      <c r="AH1143" t="s">
        <v>494</v>
      </c>
      <c r="AJ1143" t="s">
        <v>86</v>
      </c>
      <c r="AK1143" t="s">
        <v>201</v>
      </c>
      <c r="AM1143">
        <v>3019</v>
      </c>
      <c r="AN1143">
        <v>1143</v>
      </c>
    </row>
    <row r="1144" spans="1:40" x14ac:dyDescent="0.25">
      <c r="A1144" t="s">
        <v>551</v>
      </c>
      <c r="B1144" t="s">
        <v>551</v>
      </c>
      <c r="C1144" t="s">
        <v>551</v>
      </c>
      <c r="D1144" t="s">
        <v>551</v>
      </c>
      <c r="E1144" t="s">
        <v>551</v>
      </c>
      <c r="F1144" t="s">
        <v>551</v>
      </c>
      <c r="G1144" t="s">
        <v>551</v>
      </c>
      <c r="H1144" t="s">
        <v>551</v>
      </c>
      <c r="I1144" t="s">
        <v>551</v>
      </c>
      <c r="J1144" t="s">
        <v>551</v>
      </c>
      <c r="K1144" t="s">
        <v>551</v>
      </c>
      <c r="L1144" t="s">
        <v>551</v>
      </c>
      <c r="M1144" t="s">
        <v>551</v>
      </c>
      <c r="N1144" t="s">
        <v>551</v>
      </c>
      <c r="O1144" t="s">
        <v>551</v>
      </c>
      <c r="P1144" t="s">
        <v>551</v>
      </c>
      <c r="Q1144" t="s">
        <v>551</v>
      </c>
      <c r="R1144" t="s">
        <v>551</v>
      </c>
      <c r="S1144" t="s">
        <v>551</v>
      </c>
      <c r="T1144" t="s">
        <v>551</v>
      </c>
      <c r="U1144" t="s">
        <v>551</v>
      </c>
      <c r="V1144" t="s">
        <v>551</v>
      </c>
      <c r="W1144" t="s">
        <v>551</v>
      </c>
      <c r="X1144" t="s">
        <v>551</v>
      </c>
      <c r="Y1144" t="s">
        <v>551</v>
      </c>
      <c r="Z1144" t="s">
        <v>551</v>
      </c>
      <c r="AA1144" t="s">
        <v>551</v>
      </c>
      <c r="AB1144" t="s">
        <v>551</v>
      </c>
      <c r="AC1144" t="s">
        <v>601</v>
      </c>
      <c r="AD1144" t="s">
        <v>600</v>
      </c>
      <c r="AE1144">
        <v>25</v>
      </c>
      <c r="AF1144">
        <v>18</v>
      </c>
      <c r="AG1144">
        <v>3</v>
      </c>
      <c r="AH1144" t="s">
        <v>587</v>
      </c>
      <c r="AJ1144" t="s">
        <v>145</v>
      </c>
      <c r="AK1144" t="s">
        <v>194</v>
      </c>
      <c r="AM1144">
        <v>361</v>
      </c>
      <c r="AN1144">
        <v>446</v>
      </c>
    </row>
    <row r="1145" spans="1:40" x14ac:dyDescent="0.25">
      <c r="A1145" t="s">
        <v>551</v>
      </c>
      <c r="B1145" t="s">
        <v>551</v>
      </c>
      <c r="C1145" t="s">
        <v>551</v>
      </c>
      <c r="D1145" t="s">
        <v>551</v>
      </c>
      <c r="E1145" t="s">
        <v>551</v>
      </c>
      <c r="F1145" t="s">
        <v>551</v>
      </c>
      <c r="G1145" t="s">
        <v>551</v>
      </c>
      <c r="H1145" t="s">
        <v>551</v>
      </c>
      <c r="I1145" t="s">
        <v>551</v>
      </c>
      <c r="J1145" t="s">
        <v>551</v>
      </c>
      <c r="K1145" t="s">
        <v>551</v>
      </c>
      <c r="L1145" t="s">
        <v>551</v>
      </c>
      <c r="M1145" t="s">
        <v>551</v>
      </c>
      <c r="N1145" t="s">
        <v>551</v>
      </c>
      <c r="O1145" t="s">
        <v>551</v>
      </c>
      <c r="P1145" t="s">
        <v>551</v>
      </c>
      <c r="Q1145" t="s">
        <v>551</v>
      </c>
      <c r="R1145" t="s">
        <v>551</v>
      </c>
      <c r="S1145" t="s">
        <v>551</v>
      </c>
      <c r="T1145" t="s">
        <v>551</v>
      </c>
      <c r="U1145" t="s">
        <v>551</v>
      </c>
      <c r="V1145" t="s">
        <v>551</v>
      </c>
      <c r="W1145" t="s">
        <v>551</v>
      </c>
      <c r="X1145" t="s">
        <v>551</v>
      </c>
      <c r="Y1145" t="s">
        <v>551</v>
      </c>
      <c r="Z1145" t="s">
        <v>551</v>
      </c>
      <c r="AA1145" t="s">
        <v>551</v>
      </c>
      <c r="AB1145" t="s">
        <v>551</v>
      </c>
      <c r="AC1145" t="s">
        <v>601</v>
      </c>
      <c r="AD1145" t="s">
        <v>600</v>
      </c>
      <c r="AE1145">
        <v>25</v>
      </c>
      <c r="AF1145">
        <v>19</v>
      </c>
      <c r="AH1145" t="s">
        <v>494</v>
      </c>
      <c r="AJ1145" t="s">
        <v>86</v>
      </c>
      <c r="AK1145" t="s">
        <v>201</v>
      </c>
      <c r="AM1145">
        <v>3828</v>
      </c>
      <c r="AN1145">
        <v>2180</v>
      </c>
    </row>
    <row r="1146" spans="1:40" x14ac:dyDescent="0.25">
      <c r="A1146" t="s">
        <v>551</v>
      </c>
      <c r="B1146" t="s">
        <v>551</v>
      </c>
      <c r="C1146" t="s">
        <v>551</v>
      </c>
      <c r="D1146" t="s">
        <v>551</v>
      </c>
      <c r="E1146" t="s">
        <v>551</v>
      </c>
      <c r="F1146" t="s">
        <v>551</v>
      </c>
      <c r="G1146" t="s">
        <v>551</v>
      </c>
      <c r="H1146" t="s">
        <v>551</v>
      </c>
      <c r="I1146" t="s">
        <v>551</v>
      </c>
      <c r="J1146" t="s">
        <v>551</v>
      </c>
      <c r="K1146" t="s">
        <v>551</v>
      </c>
      <c r="L1146" t="s">
        <v>551</v>
      </c>
      <c r="M1146" t="s">
        <v>551</v>
      </c>
      <c r="N1146" t="s">
        <v>551</v>
      </c>
      <c r="O1146" t="s">
        <v>551</v>
      </c>
      <c r="P1146" t="s">
        <v>551</v>
      </c>
      <c r="Q1146" t="s">
        <v>551</v>
      </c>
      <c r="R1146" t="s">
        <v>551</v>
      </c>
      <c r="S1146" t="s">
        <v>551</v>
      </c>
      <c r="T1146" t="s">
        <v>551</v>
      </c>
      <c r="U1146" t="s">
        <v>551</v>
      </c>
      <c r="V1146" t="s">
        <v>551</v>
      </c>
      <c r="W1146" t="s">
        <v>551</v>
      </c>
      <c r="X1146" t="s">
        <v>551</v>
      </c>
      <c r="Y1146" t="s">
        <v>551</v>
      </c>
      <c r="Z1146" t="s">
        <v>551</v>
      </c>
      <c r="AA1146" t="s">
        <v>551</v>
      </c>
      <c r="AB1146" t="s">
        <v>551</v>
      </c>
      <c r="AC1146" t="s">
        <v>601</v>
      </c>
      <c r="AD1146" t="s">
        <v>600</v>
      </c>
      <c r="AE1146">
        <v>25</v>
      </c>
      <c r="AF1146">
        <v>20</v>
      </c>
      <c r="AH1146" t="s">
        <v>494</v>
      </c>
      <c r="AJ1146" t="s">
        <v>86</v>
      </c>
      <c r="AK1146" t="s">
        <v>201</v>
      </c>
      <c r="AM1146">
        <v>3466</v>
      </c>
      <c r="AN1146">
        <v>1821</v>
      </c>
    </row>
    <row r="1147" spans="1:40" x14ac:dyDescent="0.25">
      <c r="A1147" t="s">
        <v>551</v>
      </c>
      <c r="B1147" t="s">
        <v>551</v>
      </c>
      <c r="C1147" t="s">
        <v>551</v>
      </c>
      <c r="D1147" t="s">
        <v>551</v>
      </c>
      <c r="E1147" t="s">
        <v>551</v>
      </c>
      <c r="F1147" t="s">
        <v>551</v>
      </c>
      <c r="G1147" t="s">
        <v>551</v>
      </c>
      <c r="H1147" t="s">
        <v>551</v>
      </c>
      <c r="I1147" t="s">
        <v>551</v>
      </c>
      <c r="J1147" t="s">
        <v>551</v>
      </c>
      <c r="K1147" t="s">
        <v>551</v>
      </c>
      <c r="L1147" t="s">
        <v>551</v>
      </c>
      <c r="M1147" t="s">
        <v>551</v>
      </c>
      <c r="N1147" t="s">
        <v>551</v>
      </c>
      <c r="O1147" t="s">
        <v>551</v>
      </c>
      <c r="P1147" t="s">
        <v>551</v>
      </c>
      <c r="Q1147" t="s">
        <v>551</v>
      </c>
      <c r="R1147" t="s">
        <v>551</v>
      </c>
      <c r="S1147" t="s">
        <v>551</v>
      </c>
      <c r="T1147" t="s">
        <v>551</v>
      </c>
      <c r="U1147" t="s">
        <v>551</v>
      </c>
      <c r="V1147" t="s">
        <v>551</v>
      </c>
      <c r="W1147" t="s">
        <v>551</v>
      </c>
      <c r="X1147" t="s">
        <v>551</v>
      </c>
      <c r="Y1147" t="s">
        <v>551</v>
      </c>
      <c r="Z1147" t="s">
        <v>551</v>
      </c>
      <c r="AA1147" t="s">
        <v>551</v>
      </c>
      <c r="AB1147" t="s">
        <v>551</v>
      </c>
      <c r="AC1147" t="s">
        <v>601</v>
      </c>
      <c r="AD1147" t="s">
        <v>600</v>
      </c>
      <c r="AE1147">
        <v>25</v>
      </c>
      <c r="AF1147">
        <v>21</v>
      </c>
      <c r="AH1147" t="s">
        <v>494</v>
      </c>
      <c r="AJ1147" t="s">
        <v>86</v>
      </c>
      <c r="AK1147" t="s">
        <v>201</v>
      </c>
      <c r="AM1147">
        <v>2061</v>
      </c>
      <c r="AN1147">
        <v>2725</v>
      </c>
    </row>
    <row r="1148" spans="1:40" x14ac:dyDescent="0.25">
      <c r="A1148" t="s">
        <v>551</v>
      </c>
      <c r="B1148" t="s">
        <v>551</v>
      </c>
      <c r="C1148" t="s">
        <v>551</v>
      </c>
      <c r="D1148" t="s">
        <v>551</v>
      </c>
      <c r="E1148" t="s">
        <v>551</v>
      </c>
      <c r="F1148" t="s">
        <v>551</v>
      </c>
      <c r="G1148" t="s">
        <v>551</v>
      </c>
      <c r="H1148" t="s">
        <v>551</v>
      </c>
      <c r="I1148" t="s">
        <v>551</v>
      </c>
      <c r="J1148" t="s">
        <v>551</v>
      </c>
      <c r="K1148" t="s">
        <v>551</v>
      </c>
      <c r="L1148" t="s">
        <v>551</v>
      </c>
      <c r="M1148" t="s">
        <v>551</v>
      </c>
      <c r="N1148" t="s">
        <v>551</v>
      </c>
      <c r="O1148" t="s">
        <v>551</v>
      </c>
      <c r="P1148" t="s">
        <v>551</v>
      </c>
      <c r="Q1148" t="s">
        <v>551</v>
      </c>
      <c r="R1148" t="s">
        <v>551</v>
      </c>
      <c r="S1148" t="s">
        <v>551</v>
      </c>
      <c r="T1148" t="s">
        <v>551</v>
      </c>
      <c r="U1148" t="s">
        <v>551</v>
      </c>
      <c r="V1148" t="s">
        <v>551</v>
      </c>
      <c r="W1148" t="s">
        <v>551</v>
      </c>
      <c r="X1148" t="s">
        <v>551</v>
      </c>
      <c r="Y1148" t="s">
        <v>551</v>
      </c>
      <c r="Z1148" t="s">
        <v>551</v>
      </c>
      <c r="AA1148" t="s">
        <v>551</v>
      </c>
      <c r="AB1148" t="s">
        <v>551</v>
      </c>
      <c r="AC1148" t="s">
        <v>601</v>
      </c>
      <c r="AD1148" t="s">
        <v>600</v>
      </c>
      <c r="AE1148">
        <v>25</v>
      </c>
      <c r="AF1148">
        <v>22</v>
      </c>
      <c r="AG1148">
        <v>3</v>
      </c>
      <c r="AH1148" t="s">
        <v>587</v>
      </c>
      <c r="AJ1148" t="s">
        <v>145</v>
      </c>
      <c r="AK1148" t="s">
        <v>194</v>
      </c>
      <c r="AM1148">
        <v>825</v>
      </c>
      <c r="AN1148">
        <v>518</v>
      </c>
    </row>
    <row r="1149" spans="1:40" x14ac:dyDescent="0.25">
      <c r="A1149" t="s">
        <v>551</v>
      </c>
      <c r="B1149" t="s">
        <v>551</v>
      </c>
      <c r="C1149" t="s">
        <v>551</v>
      </c>
      <c r="D1149" t="s">
        <v>551</v>
      </c>
      <c r="E1149" t="s">
        <v>551</v>
      </c>
      <c r="F1149" t="s">
        <v>551</v>
      </c>
      <c r="G1149" t="s">
        <v>551</v>
      </c>
      <c r="H1149" t="s">
        <v>551</v>
      </c>
      <c r="I1149" t="s">
        <v>551</v>
      </c>
      <c r="J1149" t="s">
        <v>551</v>
      </c>
      <c r="K1149" t="s">
        <v>551</v>
      </c>
      <c r="L1149" t="s">
        <v>551</v>
      </c>
      <c r="M1149" t="s">
        <v>551</v>
      </c>
      <c r="N1149" t="s">
        <v>551</v>
      </c>
      <c r="O1149" t="s">
        <v>551</v>
      </c>
      <c r="P1149" t="s">
        <v>551</v>
      </c>
      <c r="Q1149" t="s">
        <v>551</v>
      </c>
      <c r="R1149" t="s">
        <v>551</v>
      </c>
      <c r="S1149" t="s">
        <v>551</v>
      </c>
      <c r="T1149" t="s">
        <v>551</v>
      </c>
      <c r="U1149" t="s">
        <v>551</v>
      </c>
      <c r="V1149" t="s">
        <v>551</v>
      </c>
      <c r="W1149" t="s">
        <v>551</v>
      </c>
      <c r="X1149" t="s">
        <v>551</v>
      </c>
      <c r="Y1149" t="s">
        <v>551</v>
      </c>
      <c r="Z1149" t="s">
        <v>551</v>
      </c>
      <c r="AA1149" t="s">
        <v>551</v>
      </c>
      <c r="AB1149" t="s">
        <v>551</v>
      </c>
      <c r="AC1149" t="s">
        <v>601</v>
      </c>
      <c r="AD1149" t="s">
        <v>600</v>
      </c>
      <c r="AE1149">
        <v>25</v>
      </c>
      <c r="AF1149">
        <v>23</v>
      </c>
      <c r="AH1149" t="s">
        <v>547</v>
      </c>
      <c r="AJ1149" t="s">
        <v>122</v>
      </c>
      <c r="AK1149" t="s">
        <v>202</v>
      </c>
      <c r="AM1149">
        <v>2206</v>
      </c>
      <c r="AN1149">
        <v>282</v>
      </c>
    </row>
    <row r="1150" spans="1:40" x14ac:dyDescent="0.25">
      <c r="A1150" t="s">
        <v>551</v>
      </c>
      <c r="B1150" t="s">
        <v>551</v>
      </c>
      <c r="C1150" t="s">
        <v>551</v>
      </c>
      <c r="D1150" t="s">
        <v>551</v>
      </c>
      <c r="E1150" t="s">
        <v>551</v>
      </c>
      <c r="F1150" t="s">
        <v>551</v>
      </c>
      <c r="G1150" t="s">
        <v>551</v>
      </c>
      <c r="H1150" t="s">
        <v>551</v>
      </c>
      <c r="I1150" t="s">
        <v>551</v>
      </c>
      <c r="J1150" t="s">
        <v>551</v>
      </c>
      <c r="K1150" t="s">
        <v>551</v>
      </c>
      <c r="L1150" t="s">
        <v>551</v>
      </c>
      <c r="M1150" t="s">
        <v>551</v>
      </c>
      <c r="N1150" t="s">
        <v>551</v>
      </c>
      <c r="O1150" t="s">
        <v>551</v>
      </c>
      <c r="P1150" t="s">
        <v>551</v>
      </c>
      <c r="Q1150" t="s">
        <v>551</v>
      </c>
      <c r="R1150" t="s">
        <v>551</v>
      </c>
      <c r="S1150" t="s">
        <v>551</v>
      </c>
      <c r="T1150" t="s">
        <v>551</v>
      </c>
      <c r="U1150" t="s">
        <v>551</v>
      </c>
      <c r="V1150" t="s">
        <v>551</v>
      </c>
      <c r="W1150" t="s">
        <v>551</v>
      </c>
      <c r="X1150" t="s">
        <v>551</v>
      </c>
      <c r="Y1150" t="s">
        <v>551</v>
      </c>
      <c r="Z1150" t="s">
        <v>551</v>
      </c>
      <c r="AA1150" t="s">
        <v>551</v>
      </c>
      <c r="AB1150" t="s">
        <v>551</v>
      </c>
      <c r="AC1150" t="s">
        <v>601</v>
      </c>
      <c r="AD1150" t="s">
        <v>600</v>
      </c>
      <c r="AE1150">
        <v>25</v>
      </c>
      <c r="AF1150">
        <v>24</v>
      </c>
      <c r="AH1150" t="s">
        <v>494</v>
      </c>
      <c r="AJ1150" t="s">
        <v>86</v>
      </c>
      <c r="AK1150" t="s">
        <v>201</v>
      </c>
      <c r="AM1150">
        <v>1420</v>
      </c>
      <c r="AN1150">
        <v>1579</v>
      </c>
    </row>
    <row r="1151" spans="1:40" x14ac:dyDescent="0.25">
      <c r="A1151" t="s">
        <v>551</v>
      </c>
      <c r="B1151" t="s">
        <v>551</v>
      </c>
      <c r="C1151" t="s">
        <v>551</v>
      </c>
      <c r="D1151" t="s">
        <v>551</v>
      </c>
      <c r="E1151" t="s">
        <v>551</v>
      </c>
      <c r="F1151" t="s">
        <v>551</v>
      </c>
      <c r="G1151" t="s">
        <v>551</v>
      </c>
      <c r="H1151" t="s">
        <v>551</v>
      </c>
      <c r="I1151" t="s">
        <v>551</v>
      </c>
      <c r="J1151" t="s">
        <v>551</v>
      </c>
      <c r="K1151" t="s">
        <v>551</v>
      </c>
      <c r="L1151" t="s">
        <v>551</v>
      </c>
      <c r="M1151" t="s">
        <v>551</v>
      </c>
      <c r="N1151" t="s">
        <v>551</v>
      </c>
      <c r="O1151" t="s">
        <v>551</v>
      </c>
      <c r="P1151" t="s">
        <v>551</v>
      </c>
      <c r="Q1151" t="s">
        <v>551</v>
      </c>
      <c r="R1151" t="s">
        <v>551</v>
      </c>
      <c r="S1151" t="s">
        <v>551</v>
      </c>
      <c r="T1151" t="s">
        <v>551</v>
      </c>
      <c r="U1151" t="s">
        <v>551</v>
      </c>
      <c r="V1151" t="s">
        <v>551</v>
      </c>
      <c r="W1151" t="s">
        <v>551</v>
      </c>
      <c r="X1151" t="s">
        <v>551</v>
      </c>
      <c r="Y1151" t="s">
        <v>551</v>
      </c>
      <c r="Z1151" t="s">
        <v>551</v>
      </c>
      <c r="AA1151" t="s">
        <v>551</v>
      </c>
      <c r="AB1151" t="s">
        <v>551</v>
      </c>
      <c r="AC1151" t="s">
        <v>601</v>
      </c>
      <c r="AD1151" t="s">
        <v>600</v>
      </c>
      <c r="AE1151">
        <v>25</v>
      </c>
      <c r="AF1151">
        <v>25</v>
      </c>
      <c r="AG1151">
        <v>1</v>
      </c>
      <c r="AH1151" t="s">
        <v>574</v>
      </c>
      <c r="AJ1151" t="s">
        <v>138</v>
      </c>
      <c r="AK1151" t="s">
        <v>189</v>
      </c>
      <c r="AM1151">
        <v>1676</v>
      </c>
      <c r="AN1151">
        <v>2705</v>
      </c>
    </row>
    <row r="1152" spans="1:40" x14ac:dyDescent="0.25">
      <c r="A1152" t="s">
        <v>551</v>
      </c>
      <c r="B1152" t="s">
        <v>551</v>
      </c>
      <c r="C1152" t="s">
        <v>551</v>
      </c>
      <c r="D1152" t="s">
        <v>551</v>
      </c>
      <c r="E1152" t="s">
        <v>551</v>
      </c>
      <c r="F1152" t="s">
        <v>551</v>
      </c>
      <c r="G1152" t="s">
        <v>551</v>
      </c>
      <c r="H1152" t="s">
        <v>551</v>
      </c>
      <c r="I1152" t="s">
        <v>551</v>
      </c>
      <c r="J1152" t="s">
        <v>551</v>
      </c>
      <c r="K1152" t="s">
        <v>551</v>
      </c>
      <c r="L1152" t="s">
        <v>551</v>
      </c>
      <c r="M1152" t="s">
        <v>551</v>
      </c>
      <c r="N1152" t="s">
        <v>551</v>
      </c>
      <c r="O1152" t="s">
        <v>551</v>
      </c>
      <c r="P1152" t="s">
        <v>551</v>
      </c>
      <c r="Q1152" t="s">
        <v>551</v>
      </c>
      <c r="R1152" t="s">
        <v>551</v>
      </c>
      <c r="S1152" t="s">
        <v>551</v>
      </c>
      <c r="T1152" t="s">
        <v>551</v>
      </c>
      <c r="U1152" t="s">
        <v>551</v>
      </c>
      <c r="V1152" t="s">
        <v>551</v>
      </c>
      <c r="W1152" t="s">
        <v>551</v>
      </c>
      <c r="X1152" t="s">
        <v>551</v>
      </c>
      <c r="Y1152" t="s">
        <v>551</v>
      </c>
      <c r="Z1152" t="s">
        <v>551</v>
      </c>
      <c r="AA1152" t="s">
        <v>551</v>
      </c>
      <c r="AB1152" t="s">
        <v>551</v>
      </c>
      <c r="AC1152" t="s">
        <v>603</v>
      </c>
      <c r="AD1152" t="s">
        <v>602</v>
      </c>
      <c r="AE1152">
        <v>25</v>
      </c>
      <c r="AF1152">
        <v>1</v>
      </c>
      <c r="AG1152">
        <v>3</v>
      </c>
      <c r="AH1152" t="s">
        <v>492</v>
      </c>
      <c r="AJ1152" t="s">
        <v>84</v>
      </c>
      <c r="AK1152" t="s">
        <v>194</v>
      </c>
      <c r="AM1152">
        <v>1134</v>
      </c>
      <c r="AN1152">
        <v>308</v>
      </c>
    </row>
    <row r="1153" spans="1:40" x14ac:dyDescent="0.25">
      <c r="A1153" t="s">
        <v>551</v>
      </c>
      <c r="B1153" t="s">
        <v>551</v>
      </c>
      <c r="C1153" t="s">
        <v>551</v>
      </c>
      <c r="D1153" t="s">
        <v>551</v>
      </c>
      <c r="E1153" t="s">
        <v>551</v>
      </c>
      <c r="F1153" t="s">
        <v>551</v>
      </c>
      <c r="G1153" t="s">
        <v>551</v>
      </c>
      <c r="H1153" t="s">
        <v>551</v>
      </c>
      <c r="I1153" t="s">
        <v>551</v>
      </c>
      <c r="J1153" t="s">
        <v>551</v>
      </c>
      <c r="K1153" t="s">
        <v>551</v>
      </c>
      <c r="L1153" t="s">
        <v>551</v>
      </c>
      <c r="M1153" t="s">
        <v>551</v>
      </c>
      <c r="N1153" t="s">
        <v>551</v>
      </c>
      <c r="O1153" t="s">
        <v>551</v>
      </c>
      <c r="P1153" t="s">
        <v>551</v>
      </c>
      <c r="Q1153" t="s">
        <v>551</v>
      </c>
      <c r="R1153" t="s">
        <v>551</v>
      </c>
      <c r="S1153" t="s">
        <v>551</v>
      </c>
      <c r="T1153" t="s">
        <v>551</v>
      </c>
      <c r="U1153" t="s">
        <v>551</v>
      </c>
      <c r="V1153" t="s">
        <v>551</v>
      </c>
      <c r="W1153" t="s">
        <v>551</v>
      </c>
      <c r="X1153" t="s">
        <v>551</v>
      </c>
      <c r="Y1153" t="s">
        <v>551</v>
      </c>
      <c r="Z1153" t="s">
        <v>551</v>
      </c>
      <c r="AA1153" t="s">
        <v>551</v>
      </c>
      <c r="AB1153" t="s">
        <v>551</v>
      </c>
      <c r="AC1153" t="s">
        <v>603</v>
      </c>
      <c r="AD1153" t="s">
        <v>602</v>
      </c>
      <c r="AE1153">
        <v>25</v>
      </c>
      <c r="AF1153">
        <v>2</v>
      </c>
      <c r="AH1153" t="s">
        <v>494</v>
      </c>
      <c r="AJ1153" t="s">
        <v>86</v>
      </c>
      <c r="AK1153" t="s">
        <v>201</v>
      </c>
      <c r="AM1153">
        <v>3610</v>
      </c>
      <c r="AN1153">
        <v>1862</v>
      </c>
    </row>
    <row r="1154" spans="1:40" x14ac:dyDescent="0.25">
      <c r="A1154" t="s">
        <v>551</v>
      </c>
      <c r="B1154" t="s">
        <v>551</v>
      </c>
      <c r="C1154" t="s">
        <v>551</v>
      </c>
      <c r="D1154" t="s">
        <v>551</v>
      </c>
      <c r="E1154" t="s">
        <v>551</v>
      </c>
      <c r="F1154" t="s">
        <v>551</v>
      </c>
      <c r="G1154" t="s">
        <v>551</v>
      </c>
      <c r="H1154" t="s">
        <v>551</v>
      </c>
      <c r="I1154" t="s">
        <v>551</v>
      </c>
      <c r="J1154" t="s">
        <v>551</v>
      </c>
      <c r="K1154" t="s">
        <v>551</v>
      </c>
      <c r="L1154" t="s">
        <v>551</v>
      </c>
      <c r="M1154" t="s">
        <v>551</v>
      </c>
      <c r="N1154" t="s">
        <v>551</v>
      </c>
      <c r="O1154" t="s">
        <v>551</v>
      </c>
      <c r="P1154" t="s">
        <v>551</v>
      </c>
      <c r="Q1154" t="s">
        <v>551</v>
      </c>
      <c r="R1154" t="s">
        <v>551</v>
      </c>
      <c r="S1154" t="s">
        <v>551</v>
      </c>
      <c r="T1154" t="s">
        <v>551</v>
      </c>
      <c r="U1154" t="s">
        <v>551</v>
      </c>
      <c r="V1154" t="s">
        <v>551</v>
      </c>
      <c r="W1154" t="s">
        <v>551</v>
      </c>
      <c r="X1154" t="s">
        <v>551</v>
      </c>
      <c r="Y1154" t="s">
        <v>551</v>
      </c>
      <c r="Z1154" t="s">
        <v>551</v>
      </c>
      <c r="AA1154" t="s">
        <v>551</v>
      </c>
      <c r="AB1154" t="s">
        <v>551</v>
      </c>
      <c r="AC1154" t="s">
        <v>603</v>
      </c>
      <c r="AD1154" t="s">
        <v>602</v>
      </c>
      <c r="AE1154">
        <v>25</v>
      </c>
      <c r="AF1154">
        <v>3</v>
      </c>
      <c r="AG1154">
        <v>3</v>
      </c>
      <c r="AH1154" t="s">
        <v>492</v>
      </c>
      <c r="AJ1154" t="s">
        <v>84</v>
      </c>
      <c r="AK1154" t="s">
        <v>194</v>
      </c>
      <c r="AM1154">
        <v>843</v>
      </c>
      <c r="AN1154">
        <v>634</v>
      </c>
    </row>
    <row r="1155" spans="1:40" x14ac:dyDescent="0.25">
      <c r="A1155" t="s">
        <v>551</v>
      </c>
      <c r="B1155" t="s">
        <v>551</v>
      </c>
      <c r="C1155" t="s">
        <v>551</v>
      </c>
      <c r="D1155" t="s">
        <v>551</v>
      </c>
      <c r="E1155" t="s">
        <v>551</v>
      </c>
      <c r="F1155" t="s">
        <v>551</v>
      </c>
      <c r="G1155" t="s">
        <v>551</v>
      </c>
      <c r="H1155" t="s">
        <v>551</v>
      </c>
      <c r="I1155" t="s">
        <v>551</v>
      </c>
      <c r="J1155" t="s">
        <v>551</v>
      </c>
      <c r="K1155" t="s">
        <v>551</v>
      </c>
      <c r="L1155" t="s">
        <v>551</v>
      </c>
      <c r="M1155" t="s">
        <v>551</v>
      </c>
      <c r="N1155" t="s">
        <v>551</v>
      </c>
      <c r="O1155" t="s">
        <v>551</v>
      </c>
      <c r="P1155" t="s">
        <v>551</v>
      </c>
      <c r="Q1155" t="s">
        <v>551</v>
      </c>
      <c r="R1155" t="s">
        <v>551</v>
      </c>
      <c r="S1155" t="s">
        <v>551</v>
      </c>
      <c r="T1155" t="s">
        <v>551</v>
      </c>
      <c r="U1155" t="s">
        <v>551</v>
      </c>
      <c r="V1155" t="s">
        <v>551</v>
      </c>
      <c r="W1155" t="s">
        <v>551</v>
      </c>
      <c r="X1155" t="s">
        <v>551</v>
      </c>
      <c r="Y1155" t="s">
        <v>551</v>
      </c>
      <c r="Z1155" t="s">
        <v>551</v>
      </c>
      <c r="AA1155" t="s">
        <v>551</v>
      </c>
      <c r="AB1155" t="s">
        <v>551</v>
      </c>
      <c r="AC1155" t="s">
        <v>603</v>
      </c>
      <c r="AD1155" t="s">
        <v>602</v>
      </c>
      <c r="AE1155">
        <v>25</v>
      </c>
      <c r="AF1155">
        <v>4</v>
      </c>
      <c r="AG1155">
        <v>3</v>
      </c>
      <c r="AH1155" t="s">
        <v>491</v>
      </c>
      <c r="AJ1155" t="s">
        <v>82</v>
      </c>
      <c r="AK1155" t="s">
        <v>194</v>
      </c>
      <c r="AM1155">
        <v>302</v>
      </c>
      <c r="AN1155">
        <v>2202</v>
      </c>
    </row>
    <row r="1156" spans="1:40" x14ac:dyDescent="0.25">
      <c r="A1156" t="s">
        <v>551</v>
      </c>
      <c r="B1156" t="s">
        <v>551</v>
      </c>
      <c r="C1156" t="s">
        <v>551</v>
      </c>
      <c r="D1156" t="s">
        <v>551</v>
      </c>
      <c r="E1156" t="s">
        <v>551</v>
      </c>
      <c r="F1156" t="s">
        <v>551</v>
      </c>
      <c r="G1156" t="s">
        <v>551</v>
      </c>
      <c r="H1156" t="s">
        <v>551</v>
      </c>
      <c r="I1156" t="s">
        <v>551</v>
      </c>
      <c r="J1156" t="s">
        <v>551</v>
      </c>
      <c r="K1156" t="s">
        <v>551</v>
      </c>
      <c r="L1156" t="s">
        <v>551</v>
      </c>
      <c r="M1156" t="s">
        <v>551</v>
      </c>
      <c r="N1156" t="s">
        <v>551</v>
      </c>
      <c r="O1156" t="s">
        <v>551</v>
      </c>
      <c r="P1156" t="s">
        <v>551</v>
      </c>
      <c r="Q1156" t="s">
        <v>551</v>
      </c>
      <c r="R1156" t="s">
        <v>551</v>
      </c>
      <c r="S1156" t="s">
        <v>551</v>
      </c>
      <c r="T1156" t="s">
        <v>551</v>
      </c>
      <c r="U1156" t="s">
        <v>551</v>
      </c>
      <c r="V1156" t="s">
        <v>551</v>
      </c>
      <c r="W1156" t="s">
        <v>551</v>
      </c>
      <c r="X1156" t="s">
        <v>551</v>
      </c>
      <c r="Y1156" t="s">
        <v>551</v>
      </c>
      <c r="Z1156" t="s">
        <v>551</v>
      </c>
      <c r="AA1156" t="s">
        <v>551</v>
      </c>
      <c r="AB1156" t="s">
        <v>551</v>
      </c>
      <c r="AC1156" t="s">
        <v>603</v>
      </c>
      <c r="AD1156" t="s">
        <v>602</v>
      </c>
      <c r="AE1156">
        <v>25</v>
      </c>
      <c r="AF1156">
        <v>5</v>
      </c>
      <c r="AG1156">
        <v>3</v>
      </c>
      <c r="AH1156" t="s">
        <v>491</v>
      </c>
      <c r="AJ1156" t="s">
        <v>82</v>
      </c>
      <c r="AK1156" t="s">
        <v>194</v>
      </c>
      <c r="AM1156">
        <v>398</v>
      </c>
      <c r="AN1156">
        <v>546</v>
      </c>
    </row>
    <row r="1157" spans="1:40" x14ac:dyDescent="0.25">
      <c r="A1157" t="s">
        <v>551</v>
      </c>
      <c r="B1157" t="s">
        <v>551</v>
      </c>
      <c r="C1157" t="s">
        <v>551</v>
      </c>
      <c r="D1157" t="s">
        <v>551</v>
      </c>
      <c r="E1157" t="s">
        <v>551</v>
      </c>
      <c r="F1157" t="s">
        <v>551</v>
      </c>
      <c r="G1157" t="s">
        <v>551</v>
      </c>
      <c r="H1157" t="s">
        <v>551</v>
      </c>
      <c r="I1157" t="s">
        <v>551</v>
      </c>
      <c r="J1157" t="s">
        <v>551</v>
      </c>
      <c r="K1157" t="s">
        <v>551</v>
      </c>
      <c r="L1157" t="s">
        <v>551</v>
      </c>
      <c r="M1157" t="s">
        <v>551</v>
      </c>
      <c r="N1157" t="s">
        <v>551</v>
      </c>
      <c r="O1157" t="s">
        <v>551</v>
      </c>
      <c r="P1157" t="s">
        <v>551</v>
      </c>
      <c r="Q1157" t="s">
        <v>551</v>
      </c>
      <c r="R1157" t="s">
        <v>551</v>
      </c>
      <c r="S1157" t="s">
        <v>551</v>
      </c>
      <c r="T1157" t="s">
        <v>551</v>
      </c>
      <c r="U1157" t="s">
        <v>551</v>
      </c>
      <c r="V1157" t="s">
        <v>551</v>
      </c>
      <c r="W1157" t="s">
        <v>551</v>
      </c>
      <c r="X1157" t="s">
        <v>551</v>
      </c>
      <c r="Y1157" t="s">
        <v>551</v>
      </c>
      <c r="Z1157" t="s">
        <v>551</v>
      </c>
      <c r="AA1157" t="s">
        <v>551</v>
      </c>
      <c r="AB1157" t="s">
        <v>551</v>
      </c>
      <c r="AC1157" t="s">
        <v>603</v>
      </c>
      <c r="AD1157" t="s">
        <v>602</v>
      </c>
      <c r="AE1157">
        <v>25</v>
      </c>
      <c r="AF1157">
        <v>6</v>
      </c>
      <c r="AH1157" t="s">
        <v>494</v>
      </c>
      <c r="AJ1157" t="s">
        <v>86</v>
      </c>
      <c r="AK1157" t="s">
        <v>201</v>
      </c>
      <c r="AM1157">
        <v>3915</v>
      </c>
      <c r="AN1157">
        <v>172</v>
      </c>
    </row>
    <row r="1158" spans="1:40" x14ac:dyDescent="0.25">
      <c r="A1158" t="s">
        <v>551</v>
      </c>
      <c r="B1158" t="s">
        <v>551</v>
      </c>
      <c r="C1158" t="s">
        <v>551</v>
      </c>
      <c r="D1158" t="s">
        <v>551</v>
      </c>
      <c r="E1158" t="s">
        <v>551</v>
      </c>
      <c r="F1158" t="s">
        <v>551</v>
      </c>
      <c r="G1158" t="s">
        <v>551</v>
      </c>
      <c r="H1158" t="s">
        <v>551</v>
      </c>
      <c r="I1158" t="s">
        <v>551</v>
      </c>
      <c r="J1158" t="s">
        <v>551</v>
      </c>
      <c r="K1158" t="s">
        <v>551</v>
      </c>
      <c r="L1158" t="s">
        <v>551</v>
      </c>
      <c r="M1158" t="s">
        <v>551</v>
      </c>
      <c r="N1158" t="s">
        <v>551</v>
      </c>
      <c r="O1158" t="s">
        <v>551</v>
      </c>
      <c r="P1158" t="s">
        <v>551</v>
      </c>
      <c r="Q1158" t="s">
        <v>551</v>
      </c>
      <c r="R1158" t="s">
        <v>551</v>
      </c>
      <c r="S1158" t="s">
        <v>551</v>
      </c>
      <c r="T1158" t="s">
        <v>551</v>
      </c>
      <c r="U1158" t="s">
        <v>551</v>
      </c>
      <c r="V1158" t="s">
        <v>551</v>
      </c>
      <c r="W1158" t="s">
        <v>551</v>
      </c>
      <c r="X1158" t="s">
        <v>551</v>
      </c>
      <c r="Y1158" t="s">
        <v>551</v>
      </c>
      <c r="Z1158" t="s">
        <v>551</v>
      </c>
      <c r="AA1158" t="s">
        <v>551</v>
      </c>
      <c r="AB1158" t="s">
        <v>551</v>
      </c>
      <c r="AC1158" t="s">
        <v>603</v>
      </c>
      <c r="AD1158" t="s">
        <v>602</v>
      </c>
      <c r="AE1158">
        <v>25</v>
      </c>
      <c r="AF1158">
        <v>7</v>
      </c>
      <c r="AG1158">
        <v>3</v>
      </c>
      <c r="AH1158" t="s">
        <v>492</v>
      </c>
      <c r="AJ1158" t="s">
        <v>84</v>
      </c>
      <c r="AK1158" t="s">
        <v>194</v>
      </c>
      <c r="AM1158">
        <v>3820</v>
      </c>
      <c r="AN1158">
        <v>323</v>
      </c>
    </row>
    <row r="1159" spans="1:40" x14ac:dyDescent="0.25">
      <c r="A1159" t="s">
        <v>551</v>
      </c>
      <c r="B1159" t="s">
        <v>551</v>
      </c>
      <c r="C1159" t="s">
        <v>551</v>
      </c>
      <c r="D1159" t="s">
        <v>551</v>
      </c>
      <c r="E1159" t="s">
        <v>551</v>
      </c>
      <c r="F1159" t="s">
        <v>551</v>
      </c>
      <c r="G1159" t="s">
        <v>551</v>
      </c>
      <c r="H1159" t="s">
        <v>551</v>
      </c>
      <c r="I1159" t="s">
        <v>551</v>
      </c>
      <c r="J1159" t="s">
        <v>551</v>
      </c>
      <c r="K1159" t="s">
        <v>551</v>
      </c>
      <c r="L1159" t="s">
        <v>551</v>
      </c>
      <c r="M1159" t="s">
        <v>551</v>
      </c>
      <c r="N1159" t="s">
        <v>551</v>
      </c>
      <c r="O1159" t="s">
        <v>551</v>
      </c>
      <c r="P1159" t="s">
        <v>551</v>
      </c>
      <c r="Q1159" t="s">
        <v>551</v>
      </c>
      <c r="R1159" t="s">
        <v>551</v>
      </c>
      <c r="S1159" t="s">
        <v>551</v>
      </c>
      <c r="T1159" t="s">
        <v>551</v>
      </c>
      <c r="U1159" t="s">
        <v>551</v>
      </c>
      <c r="V1159" t="s">
        <v>551</v>
      </c>
      <c r="W1159" t="s">
        <v>551</v>
      </c>
      <c r="X1159" t="s">
        <v>551</v>
      </c>
      <c r="Y1159" t="s">
        <v>551</v>
      </c>
      <c r="Z1159" t="s">
        <v>551</v>
      </c>
      <c r="AA1159" t="s">
        <v>551</v>
      </c>
      <c r="AB1159" t="s">
        <v>551</v>
      </c>
      <c r="AC1159" t="s">
        <v>603</v>
      </c>
      <c r="AD1159" t="s">
        <v>602</v>
      </c>
      <c r="AE1159">
        <v>25</v>
      </c>
      <c r="AF1159">
        <v>8</v>
      </c>
      <c r="AH1159" t="s">
        <v>494</v>
      </c>
      <c r="AJ1159" t="s">
        <v>86</v>
      </c>
      <c r="AK1159" t="s">
        <v>201</v>
      </c>
      <c r="AM1159">
        <v>2484</v>
      </c>
      <c r="AN1159">
        <v>1723</v>
      </c>
    </row>
    <row r="1160" spans="1:40" x14ac:dyDescent="0.25">
      <c r="A1160" t="s">
        <v>551</v>
      </c>
      <c r="B1160" t="s">
        <v>551</v>
      </c>
      <c r="C1160" t="s">
        <v>551</v>
      </c>
      <c r="D1160" t="s">
        <v>551</v>
      </c>
      <c r="E1160" t="s">
        <v>551</v>
      </c>
      <c r="F1160" t="s">
        <v>551</v>
      </c>
      <c r="G1160" t="s">
        <v>551</v>
      </c>
      <c r="H1160" t="s">
        <v>551</v>
      </c>
      <c r="I1160" t="s">
        <v>551</v>
      </c>
      <c r="J1160" t="s">
        <v>551</v>
      </c>
      <c r="K1160" t="s">
        <v>551</v>
      </c>
      <c r="L1160" t="s">
        <v>551</v>
      </c>
      <c r="M1160" t="s">
        <v>551</v>
      </c>
      <c r="N1160" t="s">
        <v>551</v>
      </c>
      <c r="O1160" t="s">
        <v>551</v>
      </c>
      <c r="P1160" t="s">
        <v>551</v>
      </c>
      <c r="Q1160" t="s">
        <v>551</v>
      </c>
      <c r="R1160" t="s">
        <v>551</v>
      </c>
      <c r="S1160" t="s">
        <v>551</v>
      </c>
      <c r="T1160" t="s">
        <v>551</v>
      </c>
      <c r="U1160" t="s">
        <v>551</v>
      </c>
      <c r="V1160" t="s">
        <v>551</v>
      </c>
      <c r="W1160" t="s">
        <v>551</v>
      </c>
      <c r="X1160" t="s">
        <v>551</v>
      </c>
      <c r="Y1160" t="s">
        <v>551</v>
      </c>
      <c r="Z1160" t="s">
        <v>551</v>
      </c>
      <c r="AA1160" t="s">
        <v>551</v>
      </c>
      <c r="AB1160" t="s">
        <v>551</v>
      </c>
      <c r="AC1160" t="s">
        <v>603</v>
      </c>
      <c r="AD1160" t="s">
        <v>602</v>
      </c>
      <c r="AE1160">
        <v>25</v>
      </c>
      <c r="AF1160">
        <v>9</v>
      </c>
      <c r="AH1160" t="s">
        <v>494</v>
      </c>
      <c r="AJ1160" t="s">
        <v>86</v>
      </c>
      <c r="AK1160" t="s">
        <v>201</v>
      </c>
      <c r="AM1160">
        <v>3929</v>
      </c>
      <c r="AN1160">
        <v>1887</v>
      </c>
    </row>
    <row r="1161" spans="1:40" x14ac:dyDescent="0.25">
      <c r="A1161" t="s">
        <v>551</v>
      </c>
      <c r="B1161" t="s">
        <v>551</v>
      </c>
      <c r="C1161" t="s">
        <v>551</v>
      </c>
      <c r="D1161" t="s">
        <v>551</v>
      </c>
      <c r="E1161" t="s">
        <v>551</v>
      </c>
      <c r="F1161" t="s">
        <v>551</v>
      </c>
      <c r="G1161" t="s">
        <v>551</v>
      </c>
      <c r="H1161" t="s">
        <v>551</v>
      </c>
      <c r="I1161" t="s">
        <v>551</v>
      </c>
      <c r="J1161" t="s">
        <v>551</v>
      </c>
      <c r="K1161" t="s">
        <v>551</v>
      </c>
      <c r="L1161" t="s">
        <v>551</v>
      </c>
      <c r="M1161" t="s">
        <v>551</v>
      </c>
      <c r="N1161" t="s">
        <v>551</v>
      </c>
      <c r="O1161" t="s">
        <v>551</v>
      </c>
      <c r="P1161" t="s">
        <v>551</v>
      </c>
      <c r="Q1161" t="s">
        <v>551</v>
      </c>
      <c r="R1161" t="s">
        <v>551</v>
      </c>
      <c r="S1161" t="s">
        <v>551</v>
      </c>
      <c r="T1161" t="s">
        <v>551</v>
      </c>
      <c r="U1161" t="s">
        <v>551</v>
      </c>
      <c r="V1161" t="s">
        <v>551</v>
      </c>
      <c r="W1161" t="s">
        <v>551</v>
      </c>
      <c r="X1161" t="s">
        <v>551</v>
      </c>
      <c r="Y1161" t="s">
        <v>551</v>
      </c>
      <c r="Z1161" t="s">
        <v>551</v>
      </c>
      <c r="AA1161" t="s">
        <v>551</v>
      </c>
      <c r="AB1161" t="s">
        <v>551</v>
      </c>
      <c r="AC1161" t="s">
        <v>603</v>
      </c>
      <c r="AD1161" t="s">
        <v>602</v>
      </c>
      <c r="AE1161">
        <v>25</v>
      </c>
      <c r="AF1161">
        <v>10</v>
      </c>
      <c r="AH1161" t="s">
        <v>494</v>
      </c>
      <c r="AJ1161" t="s">
        <v>86</v>
      </c>
      <c r="AK1161" t="s">
        <v>201</v>
      </c>
      <c r="AM1161">
        <v>1707</v>
      </c>
      <c r="AN1161">
        <v>2133</v>
      </c>
    </row>
    <row r="1162" spans="1:40" x14ac:dyDescent="0.25">
      <c r="A1162" t="s">
        <v>551</v>
      </c>
      <c r="B1162" t="s">
        <v>551</v>
      </c>
      <c r="C1162" t="s">
        <v>551</v>
      </c>
      <c r="D1162" t="s">
        <v>551</v>
      </c>
      <c r="E1162" t="s">
        <v>551</v>
      </c>
      <c r="F1162" t="s">
        <v>551</v>
      </c>
      <c r="G1162" t="s">
        <v>551</v>
      </c>
      <c r="H1162" t="s">
        <v>551</v>
      </c>
      <c r="I1162" t="s">
        <v>551</v>
      </c>
      <c r="J1162" t="s">
        <v>551</v>
      </c>
      <c r="K1162" t="s">
        <v>551</v>
      </c>
      <c r="L1162" t="s">
        <v>551</v>
      </c>
      <c r="M1162" t="s">
        <v>551</v>
      </c>
      <c r="N1162" t="s">
        <v>551</v>
      </c>
      <c r="O1162" t="s">
        <v>551</v>
      </c>
      <c r="P1162" t="s">
        <v>551</v>
      </c>
      <c r="Q1162" t="s">
        <v>551</v>
      </c>
      <c r="R1162" t="s">
        <v>551</v>
      </c>
      <c r="S1162" t="s">
        <v>551</v>
      </c>
      <c r="T1162" t="s">
        <v>551</v>
      </c>
      <c r="U1162" t="s">
        <v>551</v>
      </c>
      <c r="V1162" t="s">
        <v>551</v>
      </c>
      <c r="W1162" t="s">
        <v>551</v>
      </c>
      <c r="X1162" t="s">
        <v>551</v>
      </c>
      <c r="Y1162" t="s">
        <v>551</v>
      </c>
      <c r="Z1162" t="s">
        <v>551</v>
      </c>
      <c r="AA1162" t="s">
        <v>551</v>
      </c>
      <c r="AB1162" t="s">
        <v>551</v>
      </c>
      <c r="AC1162" t="s">
        <v>603</v>
      </c>
      <c r="AD1162" t="s">
        <v>602</v>
      </c>
      <c r="AE1162">
        <v>25</v>
      </c>
      <c r="AF1162">
        <v>11</v>
      </c>
      <c r="AH1162" t="s">
        <v>494</v>
      </c>
      <c r="AJ1162" t="s">
        <v>86</v>
      </c>
      <c r="AK1162" t="s">
        <v>201</v>
      </c>
      <c r="AM1162">
        <v>1261</v>
      </c>
      <c r="AN1162">
        <v>2665</v>
      </c>
    </row>
    <row r="1163" spans="1:40" x14ac:dyDescent="0.25">
      <c r="A1163" t="s">
        <v>551</v>
      </c>
      <c r="B1163" t="s">
        <v>551</v>
      </c>
      <c r="C1163" t="s">
        <v>551</v>
      </c>
      <c r="D1163" t="s">
        <v>551</v>
      </c>
      <c r="E1163" t="s">
        <v>551</v>
      </c>
      <c r="F1163" t="s">
        <v>551</v>
      </c>
      <c r="G1163" t="s">
        <v>551</v>
      </c>
      <c r="H1163" t="s">
        <v>551</v>
      </c>
      <c r="I1163" t="s">
        <v>551</v>
      </c>
      <c r="J1163" t="s">
        <v>551</v>
      </c>
      <c r="K1163" t="s">
        <v>551</v>
      </c>
      <c r="L1163" t="s">
        <v>551</v>
      </c>
      <c r="M1163" t="s">
        <v>551</v>
      </c>
      <c r="N1163" t="s">
        <v>551</v>
      </c>
      <c r="O1163" t="s">
        <v>551</v>
      </c>
      <c r="P1163" t="s">
        <v>551</v>
      </c>
      <c r="Q1163" t="s">
        <v>551</v>
      </c>
      <c r="R1163" t="s">
        <v>551</v>
      </c>
      <c r="S1163" t="s">
        <v>551</v>
      </c>
      <c r="T1163" t="s">
        <v>551</v>
      </c>
      <c r="U1163" t="s">
        <v>551</v>
      </c>
      <c r="V1163" t="s">
        <v>551</v>
      </c>
      <c r="W1163" t="s">
        <v>551</v>
      </c>
      <c r="X1163" t="s">
        <v>551</v>
      </c>
      <c r="Y1163" t="s">
        <v>551</v>
      </c>
      <c r="Z1163" t="s">
        <v>551</v>
      </c>
      <c r="AA1163" t="s">
        <v>551</v>
      </c>
      <c r="AB1163" t="s">
        <v>551</v>
      </c>
      <c r="AC1163" t="s">
        <v>603</v>
      </c>
      <c r="AD1163" t="s">
        <v>602</v>
      </c>
      <c r="AE1163">
        <v>25</v>
      </c>
      <c r="AF1163">
        <v>12</v>
      </c>
      <c r="AH1163" t="s">
        <v>495</v>
      </c>
      <c r="AJ1163" t="s">
        <v>88</v>
      </c>
      <c r="AK1163" t="s">
        <v>203</v>
      </c>
      <c r="AM1163">
        <v>297</v>
      </c>
      <c r="AN1163">
        <v>2921</v>
      </c>
    </row>
    <row r="1164" spans="1:40" x14ac:dyDescent="0.25">
      <c r="A1164" t="s">
        <v>551</v>
      </c>
      <c r="B1164" t="s">
        <v>551</v>
      </c>
      <c r="C1164" t="s">
        <v>551</v>
      </c>
      <c r="D1164" t="s">
        <v>551</v>
      </c>
      <c r="E1164" t="s">
        <v>551</v>
      </c>
      <c r="F1164" t="s">
        <v>551</v>
      </c>
      <c r="G1164" t="s">
        <v>551</v>
      </c>
      <c r="H1164" t="s">
        <v>551</v>
      </c>
      <c r="I1164" t="s">
        <v>551</v>
      </c>
      <c r="J1164" t="s">
        <v>551</v>
      </c>
      <c r="K1164" t="s">
        <v>551</v>
      </c>
      <c r="L1164" t="s">
        <v>551</v>
      </c>
      <c r="M1164" t="s">
        <v>551</v>
      </c>
      <c r="N1164" t="s">
        <v>551</v>
      </c>
      <c r="O1164" t="s">
        <v>551</v>
      </c>
      <c r="P1164" t="s">
        <v>551</v>
      </c>
      <c r="Q1164" t="s">
        <v>551</v>
      </c>
      <c r="R1164" t="s">
        <v>551</v>
      </c>
      <c r="S1164" t="s">
        <v>551</v>
      </c>
      <c r="T1164" t="s">
        <v>551</v>
      </c>
      <c r="U1164" t="s">
        <v>551</v>
      </c>
      <c r="V1164" t="s">
        <v>551</v>
      </c>
      <c r="W1164" t="s">
        <v>551</v>
      </c>
      <c r="X1164" t="s">
        <v>551</v>
      </c>
      <c r="Y1164" t="s">
        <v>551</v>
      </c>
      <c r="Z1164" t="s">
        <v>551</v>
      </c>
      <c r="AA1164" t="s">
        <v>551</v>
      </c>
      <c r="AB1164" t="s">
        <v>551</v>
      </c>
      <c r="AC1164" t="s">
        <v>603</v>
      </c>
      <c r="AD1164" t="s">
        <v>602</v>
      </c>
      <c r="AE1164">
        <v>25</v>
      </c>
      <c r="AF1164">
        <v>13</v>
      </c>
      <c r="AH1164" t="s">
        <v>494</v>
      </c>
      <c r="AJ1164" t="s">
        <v>86</v>
      </c>
      <c r="AK1164" t="s">
        <v>201</v>
      </c>
      <c r="AM1164">
        <v>3768</v>
      </c>
      <c r="AN1164">
        <v>1738</v>
      </c>
    </row>
    <row r="1165" spans="1:40" x14ac:dyDescent="0.25">
      <c r="A1165" t="s">
        <v>551</v>
      </c>
      <c r="B1165" t="s">
        <v>551</v>
      </c>
      <c r="C1165" t="s">
        <v>551</v>
      </c>
      <c r="D1165" t="s">
        <v>551</v>
      </c>
      <c r="E1165" t="s">
        <v>551</v>
      </c>
      <c r="F1165" t="s">
        <v>551</v>
      </c>
      <c r="G1165" t="s">
        <v>551</v>
      </c>
      <c r="H1165" t="s">
        <v>551</v>
      </c>
      <c r="I1165" t="s">
        <v>551</v>
      </c>
      <c r="J1165" t="s">
        <v>551</v>
      </c>
      <c r="K1165" t="s">
        <v>551</v>
      </c>
      <c r="L1165" t="s">
        <v>551</v>
      </c>
      <c r="M1165" t="s">
        <v>551</v>
      </c>
      <c r="N1165" t="s">
        <v>551</v>
      </c>
      <c r="O1165" t="s">
        <v>551</v>
      </c>
      <c r="P1165" t="s">
        <v>551</v>
      </c>
      <c r="Q1165" t="s">
        <v>551</v>
      </c>
      <c r="R1165" t="s">
        <v>551</v>
      </c>
      <c r="S1165" t="s">
        <v>551</v>
      </c>
      <c r="T1165" t="s">
        <v>551</v>
      </c>
      <c r="U1165" t="s">
        <v>551</v>
      </c>
      <c r="V1165" t="s">
        <v>551</v>
      </c>
      <c r="W1165" t="s">
        <v>551</v>
      </c>
      <c r="X1165" t="s">
        <v>551</v>
      </c>
      <c r="Y1165" t="s">
        <v>551</v>
      </c>
      <c r="Z1165" t="s">
        <v>551</v>
      </c>
      <c r="AA1165" t="s">
        <v>551</v>
      </c>
      <c r="AB1165" t="s">
        <v>551</v>
      </c>
      <c r="AC1165" t="s">
        <v>603</v>
      </c>
      <c r="AD1165" t="s">
        <v>602</v>
      </c>
      <c r="AE1165">
        <v>25</v>
      </c>
      <c r="AF1165">
        <v>14</v>
      </c>
      <c r="AG1165">
        <v>3</v>
      </c>
      <c r="AH1165" t="s">
        <v>492</v>
      </c>
      <c r="AJ1165" t="s">
        <v>84</v>
      </c>
      <c r="AK1165" t="s">
        <v>194</v>
      </c>
      <c r="AM1165">
        <v>2983</v>
      </c>
      <c r="AN1165">
        <v>2018</v>
      </c>
    </row>
    <row r="1166" spans="1:40" x14ac:dyDescent="0.25">
      <c r="A1166" t="s">
        <v>551</v>
      </c>
      <c r="B1166" t="s">
        <v>551</v>
      </c>
      <c r="C1166" t="s">
        <v>551</v>
      </c>
      <c r="D1166" t="s">
        <v>551</v>
      </c>
      <c r="E1166" t="s">
        <v>551</v>
      </c>
      <c r="F1166" t="s">
        <v>551</v>
      </c>
      <c r="G1166" t="s">
        <v>551</v>
      </c>
      <c r="H1166" t="s">
        <v>551</v>
      </c>
      <c r="I1166" t="s">
        <v>551</v>
      </c>
      <c r="J1166" t="s">
        <v>551</v>
      </c>
      <c r="K1166" t="s">
        <v>551</v>
      </c>
      <c r="L1166" t="s">
        <v>551</v>
      </c>
      <c r="M1166" t="s">
        <v>551</v>
      </c>
      <c r="N1166" t="s">
        <v>551</v>
      </c>
      <c r="O1166" t="s">
        <v>551</v>
      </c>
      <c r="P1166" t="s">
        <v>551</v>
      </c>
      <c r="Q1166" t="s">
        <v>551</v>
      </c>
      <c r="R1166" t="s">
        <v>551</v>
      </c>
      <c r="S1166" t="s">
        <v>551</v>
      </c>
      <c r="T1166" t="s">
        <v>551</v>
      </c>
      <c r="U1166" t="s">
        <v>551</v>
      </c>
      <c r="V1166" t="s">
        <v>551</v>
      </c>
      <c r="W1166" t="s">
        <v>551</v>
      </c>
      <c r="X1166" t="s">
        <v>551</v>
      </c>
      <c r="Y1166" t="s">
        <v>551</v>
      </c>
      <c r="Z1166" t="s">
        <v>551</v>
      </c>
      <c r="AA1166" t="s">
        <v>551</v>
      </c>
      <c r="AB1166" t="s">
        <v>551</v>
      </c>
      <c r="AC1166" t="s">
        <v>603</v>
      </c>
      <c r="AD1166" t="s">
        <v>602</v>
      </c>
      <c r="AE1166">
        <v>25</v>
      </c>
      <c r="AF1166">
        <v>15</v>
      </c>
      <c r="AG1166">
        <v>3</v>
      </c>
      <c r="AH1166" t="s">
        <v>491</v>
      </c>
      <c r="AJ1166" t="s">
        <v>82</v>
      </c>
      <c r="AK1166" t="s">
        <v>194</v>
      </c>
      <c r="AM1166">
        <v>3186</v>
      </c>
      <c r="AN1166">
        <v>2250</v>
      </c>
    </row>
    <row r="1167" spans="1:40" x14ac:dyDescent="0.25">
      <c r="A1167" t="s">
        <v>551</v>
      </c>
      <c r="B1167" t="s">
        <v>551</v>
      </c>
      <c r="C1167" t="s">
        <v>551</v>
      </c>
      <c r="D1167" t="s">
        <v>551</v>
      </c>
      <c r="E1167" t="s">
        <v>551</v>
      </c>
      <c r="F1167" t="s">
        <v>551</v>
      </c>
      <c r="G1167" t="s">
        <v>551</v>
      </c>
      <c r="H1167" t="s">
        <v>551</v>
      </c>
      <c r="I1167" t="s">
        <v>551</v>
      </c>
      <c r="J1167" t="s">
        <v>551</v>
      </c>
      <c r="K1167" t="s">
        <v>551</v>
      </c>
      <c r="L1167" t="s">
        <v>551</v>
      </c>
      <c r="M1167" t="s">
        <v>551</v>
      </c>
      <c r="N1167" t="s">
        <v>551</v>
      </c>
      <c r="O1167" t="s">
        <v>551</v>
      </c>
      <c r="P1167" t="s">
        <v>551</v>
      </c>
      <c r="Q1167" t="s">
        <v>551</v>
      </c>
      <c r="R1167" t="s">
        <v>551</v>
      </c>
      <c r="S1167" t="s">
        <v>551</v>
      </c>
      <c r="T1167" t="s">
        <v>551</v>
      </c>
      <c r="U1167" t="s">
        <v>551</v>
      </c>
      <c r="V1167" t="s">
        <v>551</v>
      </c>
      <c r="W1167" t="s">
        <v>551</v>
      </c>
      <c r="X1167" t="s">
        <v>551</v>
      </c>
      <c r="Y1167" t="s">
        <v>551</v>
      </c>
      <c r="Z1167" t="s">
        <v>551</v>
      </c>
      <c r="AA1167" t="s">
        <v>551</v>
      </c>
      <c r="AB1167" t="s">
        <v>551</v>
      </c>
      <c r="AC1167" t="s">
        <v>603</v>
      </c>
      <c r="AD1167" t="s">
        <v>602</v>
      </c>
      <c r="AE1167">
        <v>25</v>
      </c>
      <c r="AF1167">
        <v>16</v>
      </c>
      <c r="AH1167" t="s">
        <v>494</v>
      </c>
      <c r="AJ1167" t="s">
        <v>86</v>
      </c>
      <c r="AK1167" t="s">
        <v>201</v>
      </c>
      <c r="AM1167">
        <v>3411</v>
      </c>
      <c r="AN1167">
        <v>193</v>
      </c>
    </row>
    <row r="1168" spans="1:40" x14ac:dyDescent="0.25">
      <c r="A1168" t="s">
        <v>551</v>
      </c>
      <c r="B1168" t="s">
        <v>551</v>
      </c>
      <c r="C1168" t="s">
        <v>551</v>
      </c>
      <c r="D1168" t="s">
        <v>551</v>
      </c>
      <c r="E1168" t="s">
        <v>551</v>
      </c>
      <c r="F1168" t="s">
        <v>551</v>
      </c>
      <c r="G1168" t="s">
        <v>551</v>
      </c>
      <c r="H1168" t="s">
        <v>551</v>
      </c>
      <c r="I1168" t="s">
        <v>551</v>
      </c>
      <c r="J1168" t="s">
        <v>551</v>
      </c>
      <c r="K1168" t="s">
        <v>551</v>
      </c>
      <c r="L1168" t="s">
        <v>551</v>
      </c>
      <c r="M1168" t="s">
        <v>551</v>
      </c>
      <c r="N1168" t="s">
        <v>551</v>
      </c>
      <c r="O1168" t="s">
        <v>551</v>
      </c>
      <c r="P1168" t="s">
        <v>551</v>
      </c>
      <c r="Q1168" t="s">
        <v>551</v>
      </c>
      <c r="R1168" t="s">
        <v>551</v>
      </c>
      <c r="S1168" t="s">
        <v>551</v>
      </c>
      <c r="T1168" t="s">
        <v>551</v>
      </c>
      <c r="U1168" t="s">
        <v>551</v>
      </c>
      <c r="V1168" t="s">
        <v>551</v>
      </c>
      <c r="W1168" t="s">
        <v>551</v>
      </c>
      <c r="X1168" t="s">
        <v>551</v>
      </c>
      <c r="Y1168" t="s">
        <v>551</v>
      </c>
      <c r="Z1168" t="s">
        <v>551</v>
      </c>
      <c r="AA1168" t="s">
        <v>551</v>
      </c>
      <c r="AB1168" t="s">
        <v>551</v>
      </c>
      <c r="AC1168" t="s">
        <v>603</v>
      </c>
      <c r="AD1168" t="s">
        <v>602</v>
      </c>
      <c r="AE1168">
        <v>25</v>
      </c>
      <c r="AF1168">
        <v>17</v>
      </c>
      <c r="AH1168" t="s">
        <v>494</v>
      </c>
      <c r="AJ1168" t="s">
        <v>86</v>
      </c>
      <c r="AK1168" t="s">
        <v>201</v>
      </c>
      <c r="AM1168">
        <v>3532</v>
      </c>
      <c r="AN1168">
        <v>2261</v>
      </c>
    </row>
    <row r="1169" spans="1:40" x14ac:dyDescent="0.25">
      <c r="A1169" t="s">
        <v>551</v>
      </c>
      <c r="B1169" t="s">
        <v>551</v>
      </c>
      <c r="C1169" t="s">
        <v>551</v>
      </c>
      <c r="D1169" t="s">
        <v>551</v>
      </c>
      <c r="E1169" t="s">
        <v>551</v>
      </c>
      <c r="F1169" t="s">
        <v>551</v>
      </c>
      <c r="G1169" t="s">
        <v>551</v>
      </c>
      <c r="H1169" t="s">
        <v>551</v>
      </c>
      <c r="I1169" t="s">
        <v>551</v>
      </c>
      <c r="J1169" t="s">
        <v>551</v>
      </c>
      <c r="K1169" t="s">
        <v>551</v>
      </c>
      <c r="L1169" t="s">
        <v>551</v>
      </c>
      <c r="M1169" t="s">
        <v>551</v>
      </c>
      <c r="N1169" t="s">
        <v>551</v>
      </c>
      <c r="O1169" t="s">
        <v>551</v>
      </c>
      <c r="P1169" t="s">
        <v>551</v>
      </c>
      <c r="Q1169" t="s">
        <v>551</v>
      </c>
      <c r="R1169" t="s">
        <v>551</v>
      </c>
      <c r="S1169" t="s">
        <v>551</v>
      </c>
      <c r="T1169" t="s">
        <v>551</v>
      </c>
      <c r="U1169" t="s">
        <v>551</v>
      </c>
      <c r="V1169" t="s">
        <v>551</v>
      </c>
      <c r="W1169" t="s">
        <v>551</v>
      </c>
      <c r="X1169" t="s">
        <v>551</v>
      </c>
      <c r="Y1169" t="s">
        <v>551</v>
      </c>
      <c r="Z1169" t="s">
        <v>551</v>
      </c>
      <c r="AA1169" t="s">
        <v>551</v>
      </c>
      <c r="AB1169" t="s">
        <v>551</v>
      </c>
      <c r="AC1169" t="s">
        <v>603</v>
      </c>
      <c r="AD1169" t="s">
        <v>602</v>
      </c>
      <c r="AE1169">
        <v>25</v>
      </c>
      <c r="AF1169">
        <v>18</v>
      </c>
      <c r="AH1169" t="s">
        <v>494</v>
      </c>
      <c r="AJ1169" t="s">
        <v>86</v>
      </c>
      <c r="AK1169" t="s">
        <v>201</v>
      </c>
      <c r="AM1169">
        <v>2041</v>
      </c>
      <c r="AN1169">
        <v>2231</v>
      </c>
    </row>
    <row r="1170" spans="1:40" x14ac:dyDescent="0.25">
      <c r="A1170" t="s">
        <v>551</v>
      </c>
      <c r="B1170" t="s">
        <v>551</v>
      </c>
      <c r="C1170" t="s">
        <v>551</v>
      </c>
      <c r="D1170" t="s">
        <v>551</v>
      </c>
      <c r="E1170" t="s">
        <v>551</v>
      </c>
      <c r="F1170" t="s">
        <v>551</v>
      </c>
      <c r="G1170" t="s">
        <v>551</v>
      </c>
      <c r="H1170" t="s">
        <v>551</v>
      </c>
      <c r="I1170" t="s">
        <v>551</v>
      </c>
      <c r="J1170" t="s">
        <v>551</v>
      </c>
      <c r="K1170" t="s">
        <v>551</v>
      </c>
      <c r="L1170" t="s">
        <v>551</v>
      </c>
      <c r="M1170" t="s">
        <v>551</v>
      </c>
      <c r="N1170" t="s">
        <v>551</v>
      </c>
      <c r="O1170" t="s">
        <v>551</v>
      </c>
      <c r="P1170" t="s">
        <v>551</v>
      </c>
      <c r="Q1170" t="s">
        <v>551</v>
      </c>
      <c r="R1170" t="s">
        <v>551</v>
      </c>
      <c r="S1170" t="s">
        <v>551</v>
      </c>
      <c r="T1170" t="s">
        <v>551</v>
      </c>
      <c r="U1170" t="s">
        <v>551</v>
      </c>
      <c r="V1170" t="s">
        <v>551</v>
      </c>
      <c r="W1170" t="s">
        <v>551</v>
      </c>
      <c r="X1170" t="s">
        <v>551</v>
      </c>
      <c r="Y1170" t="s">
        <v>551</v>
      </c>
      <c r="Z1170" t="s">
        <v>551</v>
      </c>
      <c r="AA1170" t="s">
        <v>551</v>
      </c>
      <c r="AB1170" t="s">
        <v>551</v>
      </c>
      <c r="AC1170" t="s">
        <v>603</v>
      </c>
      <c r="AD1170" t="s">
        <v>602</v>
      </c>
      <c r="AE1170">
        <v>25</v>
      </c>
      <c r="AF1170">
        <v>19</v>
      </c>
      <c r="AG1170">
        <v>3</v>
      </c>
      <c r="AH1170" t="s">
        <v>491</v>
      </c>
      <c r="AJ1170" t="s">
        <v>82</v>
      </c>
      <c r="AK1170" t="s">
        <v>194</v>
      </c>
      <c r="AM1170">
        <v>627</v>
      </c>
      <c r="AN1170">
        <v>1596</v>
      </c>
    </row>
    <row r="1171" spans="1:40" x14ac:dyDescent="0.25">
      <c r="A1171" t="s">
        <v>551</v>
      </c>
      <c r="B1171" t="s">
        <v>551</v>
      </c>
      <c r="C1171" t="s">
        <v>551</v>
      </c>
      <c r="D1171" t="s">
        <v>551</v>
      </c>
      <c r="E1171" t="s">
        <v>551</v>
      </c>
      <c r="F1171" t="s">
        <v>551</v>
      </c>
      <c r="G1171" t="s">
        <v>551</v>
      </c>
      <c r="H1171" t="s">
        <v>551</v>
      </c>
      <c r="I1171" t="s">
        <v>551</v>
      </c>
      <c r="J1171" t="s">
        <v>551</v>
      </c>
      <c r="K1171" t="s">
        <v>551</v>
      </c>
      <c r="L1171" t="s">
        <v>551</v>
      </c>
      <c r="M1171" t="s">
        <v>551</v>
      </c>
      <c r="N1171" t="s">
        <v>551</v>
      </c>
      <c r="O1171" t="s">
        <v>551</v>
      </c>
      <c r="P1171" t="s">
        <v>551</v>
      </c>
      <c r="Q1171" t="s">
        <v>551</v>
      </c>
      <c r="R1171" t="s">
        <v>551</v>
      </c>
      <c r="S1171" t="s">
        <v>551</v>
      </c>
      <c r="T1171" t="s">
        <v>551</v>
      </c>
      <c r="U1171" t="s">
        <v>551</v>
      </c>
      <c r="V1171" t="s">
        <v>551</v>
      </c>
      <c r="W1171" t="s">
        <v>551</v>
      </c>
      <c r="X1171" t="s">
        <v>551</v>
      </c>
      <c r="Y1171" t="s">
        <v>551</v>
      </c>
      <c r="Z1171" t="s">
        <v>551</v>
      </c>
      <c r="AA1171" t="s">
        <v>551</v>
      </c>
      <c r="AB1171" t="s">
        <v>551</v>
      </c>
      <c r="AC1171" t="s">
        <v>603</v>
      </c>
      <c r="AD1171" t="s">
        <v>602</v>
      </c>
      <c r="AE1171">
        <v>25</v>
      </c>
      <c r="AF1171">
        <v>20</v>
      </c>
      <c r="AH1171" t="s">
        <v>494</v>
      </c>
      <c r="AJ1171" t="s">
        <v>86</v>
      </c>
      <c r="AK1171" t="s">
        <v>201</v>
      </c>
      <c r="AM1171">
        <v>3404</v>
      </c>
      <c r="AN1171">
        <v>1211</v>
      </c>
    </row>
    <row r="1172" spans="1:40" x14ac:dyDescent="0.25">
      <c r="A1172" t="s">
        <v>551</v>
      </c>
      <c r="B1172" t="s">
        <v>551</v>
      </c>
      <c r="C1172" t="s">
        <v>551</v>
      </c>
      <c r="D1172" t="s">
        <v>551</v>
      </c>
      <c r="E1172" t="s">
        <v>551</v>
      </c>
      <c r="F1172" t="s">
        <v>551</v>
      </c>
      <c r="G1172" t="s">
        <v>551</v>
      </c>
      <c r="H1172" t="s">
        <v>551</v>
      </c>
      <c r="I1172" t="s">
        <v>551</v>
      </c>
      <c r="J1172" t="s">
        <v>551</v>
      </c>
      <c r="K1172" t="s">
        <v>551</v>
      </c>
      <c r="L1172" t="s">
        <v>551</v>
      </c>
      <c r="M1172" t="s">
        <v>551</v>
      </c>
      <c r="N1172" t="s">
        <v>551</v>
      </c>
      <c r="O1172" t="s">
        <v>551</v>
      </c>
      <c r="P1172" t="s">
        <v>551</v>
      </c>
      <c r="Q1172" t="s">
        <v>551</v>
      </c>
      <c r="R1172" t="s">
        <v>551</v>
      </c>
      <c r="S1172" t="s">
        <v>551</v>
      </c>
      <c r="T1172" t="s">
        <v>551</v>
      </c>
      <c r="U1172" t="s">
        <v>551</v>
      </c>
      <c r="V1172" t="s">
        <v>551</v>
      </c>
      <c r="W1172" t="s">
        <v>551</v>
      </c>
      <c r="X1172" t="s">
        <v>551</v>
      </c>
      <c r="Y1172" t="s">
        <v>551</v>
      </c>
      <c r="Z1172" t="s">
        <v>551</v>
      </c>
      <c r="AA1172" t="s">
        <v>551</v>
      </c>
      <c r="AB1172" t="s">
        <v>551</v>
      </c>
      <c r="AC1172" t="s">
        <v>603</v>
      </c>
      <c r="AD1172" t="s">
        <v>602</v>
      </c>
      <c r="AE1172">
        <v>25</v>
      </c>
      <c r="AF1172">
        <v>21</v>
      </c>
      <c r="AG1172">
        <v>3</v>
      </c>
      <c r="AH1172" t="s">
        <v>492</v>
      </c>
      <c r="AJ1172" t="s">
        <v>84</v>
      </c>
      <c r="AK1172" t="s">
        <v>194</v>
      </c>
      <c r="AM1172">
        <v>395</v>
      </c>
      <c r="AN1172">
        <v>1018</v>
      </c>
    </row>
    <row r="1173" spans="1:40" x14ac:dyDescent="0.25">
      <c r="A1173" t="s">
        <v>551</v>
      </c>
      <c r="B1173" t="s">
        <v>551</v>
      </c>
      <c r="C1173" t="s">
        <v>551</v>
      </c>
      <c r="D1173" t="s">
        <v>551</v>
      </c>
      <c r="E1173" t="s">
        <v>551</v>
      </c>
      <c r="F1173" t="s">
        <v>551</v>
      </c>
      <c r="G1173" t="s">
        <v>551</v>
      </c>
      <c r="H1173" t="s">
        <v>551</v>
      </c>
      <c r="I1173" t="s">
        <v>551</v>
      </c>
      <c r="J1173" t="s">
        <v>551</v>
      </c>
      <c r="K1173" t="s">
        <v>551</v>
      </c>
      <c r="L1173" t="s">
        <v>551</v>
      </c>
      <c r="M1173" t="s">
        <v>551</v>
      </c>
      <c r="N1173" t="s">
        <v>551</v>
      </c>
      <c r="O1173" t="s">
        <v>551</v>
      </c>
      <c r="P1173" t="s">
        <v>551</v>
      </c>
      <c r="Q1173" t="s">
        <v>551</v>
      </c>
      <c r="R1173" t="s">
        <v>551</v>
      </c>
      <c r="S1173" t="s">
        <v>551</v>
      </c>
      <c r="T1173" t="s">
        <v>551</v>
      </c>
      <c r="U1173" t="s">
        <v>551</v>
      </c>
      <c r="V1173" t="s">
        <v>551</v>
      </c>
      <c r="W1173" t="s">
        <v>551</v>
      </c>
      <c r="X1173" t="s">
        <v>551</v>
      </c>
      <c r="Y1173" t="s">
        <v>551</v>
      </c>
      <c r="Z1173" t="s">
        <v>551</v>
      </c>
      <c r="AA1173" t="s">
        <v>551</v>
      </c>
      <c r="AB1173" t="s">
        <v>551</v>
      </c>
      <c r="AC1173" t="s">
        <v>603</v>
      </c>
      <c r="AD1173" t="s">
        <v>602</v>
      </c>
      <c r="AE1173">
        <v>25</v>
      </c>
      <c r="AF1173">
        <v>22</v>
      </c>
      <c r="AG1173">
        <v>3</v>
      </c>
      <c r="AH1173" t="s">
        <v>491</v>
      </c>
      <c r="AJ1173" t="s">
        <v>82</v>
      </c>
      <c r="AK1173" t="s">
        <v>194</v>
      </c>
      <c r="AM1173">
        <v>265</v>
      </c>
      <c r="AN1173">
        <v>1729</v>
      </c>
    </row>
    <row r="1174" spans="1:40" x14ac:dyDescent="0.25">
      <c r="A1174" t="s">
        <v>551</v>
      </c>
      <c r="B1174" t="s">
        <v>551</v>
      </c>
      <c r="C1174" t="s">
        <v>551</v>
      </c>
      <c r="D1174" t="s">
        <v>551</v>
      </c>
      <c r="E1174" t="s">
        <v>551</v>
      </c>
      <c r="F1174" t="s">
        <v>551</v>
      </c>
      <c r="G1174" t="s">
        <v>551</v>
      </c>
      <c r="H1174" t="s">
        <v>551</v>
      </c>
      <c r="I1174" t="s">
        <v>551</v>
      </c>
      <c r="J1174" t="s">
        <v>551</v>
      </c>
      <c r="K1174" t="s">
        <v>551</v>
      </c>
      <c r="L1174" t="s">
        <v>551</v>
      </c>
      <c r="M1174" t="s">
        <v>551</v>
      </c>
      <c r="N1174" t="s">
        <v>551</v>
      </c>
      <c r="O1174" t="s">
        <v>551</v>
      </c>
      <c r="P1174" t="s">
        <v>551</v>
      </c>
      <c r="Q1174" t="s">
        <v>551</v>
      </c>
      <c r="R1174" t="s">
        <v>551</v>
      </c>
      <c r="S1174" t="s">
        <v>551</v>
      </c>
      <c r="T1174" t="s">
        <v>551</v>
      </c>
      <c r="U1174" t="s">
        <v>551</v>
      </c>
      <c r="V1174" t="s">
        <v>551</v>
      </c>
      <c r="W1174" t="s">
        <v>551</v>
      </c>
      <c r="X1174" t="s">
        <v>551</v>
      </c>
      <c r="Y1174" t="s">
        <v>551</v>
      </c>
      <c r="Z1174" t="s">
        <v>551</v>
      </c>
      <c r="AA1174" t="s">
        <v>551</v>
      </c>
      <c r="AB1174" t="s">
        <v>551</v>
      </c>
      <c r="AC1174" t="s">
        <v>603</v>
      </c>
      <c r="AD1174" t="s">
        <v>602</v>
      </c>
      <c r="AE1174">
        <v>25</v>
      </c>
      <c r="AF1174">
        <v>23</v>
      </c>
      <c r="AG1174">
        <v>3</v>
      </c>
      <c r="AH1174" t="s">
        <v>492</v>
      </c>
      <c r="AJ1174" t="s">
        <v>84</v>
      </c>
      <c r="AK1174" t="s">
        <v>194</v>
      </c>
      <c r="AM1174">
        <v>3715</v>
      </c>
      <c r="AN1174">
        <v>503</v>
      </c>
    </row>
    <row r="1175" spans="1:40" x14ac:dyDescent="0.25">
      <c r="A1175" t="s">
        <v>551</v>
      </c>
      <c r="B1175" t="s">
        <v>551</v>
      </c>
      <c r="C1175" t="s">
        <v>551</v>
      </c>
      <c r="D1175" t="s">
        <v>551</v>
      </c>
      <c r="E1175" t="s">
        <v>551</v>
      </c>
      <c r="F1175" t="s">
        <v>551</v>
      </c>
      <c r="G1175" t="s">
        <v>551</v>
      </c>
      <c r="H1175" t="s">
        <v>551</v>
      </c>
      <c r="I1175" t="s">
        <v>551</v>
      </c>
      <c r="J1175" t="s">
        <v>551</v>
      </c>
      <c r="K1175" t="s">
        <v>551</v>
      </c>
      <c r="L1175" t="s">
        <v>551</v>
      </c>
      <c r="M1175" t="s">
        <v>551</v>
      </c>
      <c r="N1175" t="s">
        <v>551</v>
      </c>
      <c r="O1175" t="s">
        <v>551</v>
      </c>
      <c r="P1175" t="s">
        <v>551</v>
      </c>
      <c r="Q1175" t="s">
        <v>551</v>
      </c>
      <c r="R1175" t="s">
        <v>551</v>
      </c>
      <c r="S1175" t="s">
        <v>551</v>
      </c>
      <c r="T1175" t="s">
        <v>551</v>
      </c>
      <c r="U1175" t="s">
        <v>551</v>
      </c>
      <c r="V1175" t="s">
        <v>551</v>
      </c>
      <c r="W1175" t="s">
        <v>551</v>
      </c>
      <c r="X1175" t="s">
        <v>551</v>
      </c>
      <c r="Y1175" t="s">
        <v>551</v>
      </c>
      <c r="Z1175" t="s">
        <v>551</v>
      </c>
      <c r="AA1175" t="s">
        <v>551</v>
      </c>
      <c r="AB1175" t="s">
        <v>551</v>
      </c>
      <c r="AC1175" t="s">
        <v>603</v>
      </c>
      <c r="AD1175" t="s">
        <v>602</v>
      </c>
      <c r="AE1175">
        <v>25</v>
      </c>
      <c r="AF1175">
        <v>24</v>
      </c>
      <c r="AH1175" t="s">
        <v>494</v>
      </c>
      <c r="AJ1175" t="s">
        <v>86</v>
      </c>
      <c r="AK1175" t="s">
        <v>201</v>
      </c>
      <c r="AM1175">
        <v>1598</v>
      </c>
      <c r="AN1175">
        <v>2452</v>
      </c>
    </row>
    <row r="1176" spans="1:40" x14ac:dyDescent="0.25">
      <c r="A1176" t="s">
        <v>551</v>
      </c>
      <c r="B1176" t="s">
        <v>551</v>
      </c>
      <c r="C1176" t="s">
        <v>551</v>
      </c>
      <c r="D1176" t="s">
        <v>551</v>
      </c>
      <c r="E1176" t="s">
        <v>551</v>
      </c>
      <c r="F1176" t="s">
        <v>551</v>
      </c>
      <c r="G1176" t="s">
        <v>551</v>
      </c>
      <c r="H1176" t="s">
        <v>551</v>
      </c>
      <c r="I1176" t="s">
        <v>551</v>
      </c>
      <c r="J1176" t="s">
        <v>551</v>
      </c>
      <c r="K1176" t="s">
        <v>551</v>
      </c>
      <c r="L1176" t="s">
        <v>551</v>
      </c>
      <c r="M1176" t="s">
        <v>551</v>
      </c>
      <c r="N1176" t="s">
        <v>551</v>
      </c>
      <c r="O1176" t="s">
        <v>551</v>
      </c>
      <c r="P1176" t="s">
        <v>551</v>
      </c>
      <c r="Q1176" t="s">
        <v>551</v>
      </c>
      <c r="R1176" t="s">
        <v>551</v>
      </c>
      <c r="S1176" t="s">
        <v>551</v>
      </c>
      <c r="T1176" t="s">
        <v>551</v>
      </c>
      <c r="U1176" t="s">
        <v>551</v>
      </c>
      <c r="V1176" t="s">
        <v>551</v>
      </c>
      <c r="W1176" t="s">
        <v>551</v>
      </c>
      <c r="X1176" t="s">
        <v>551</v>
      </c>
      <c r="Y1176" t="s">
        <v>551</v>
      </c>
      <c r="Z1176" t="s">
        <v>551</v>
      </c>
      <c r="AA1176" t="s">
        <v>551</v>
      </c>
      <c r="AB1176" t="s">
        <v>551</v>
      </c>
      <c r="AC1176" t="s">
        <v>603</v>
      </c>
      <c r="AD1176" t="s">
        <v>602</v>
      </c>
      <c r="AE1176">
        <v>25</v>
      </c>
      <c r="AF1176">
        <v>25</v>
      </c>
      <c r="AG1176">
        <v>3</v>
      </c>
      <c r="AH1176" t="s">
        <v>492</v>
      </c>
      <c r="AJ1176" t="s">
        <v>84</v>
      </c>
      <c r="AK1176" t="s">
        <v>194</v>
      </c>
      <c r="AM1176">
        <v>720</v>
      </c>
      <c r="AN1176">
        <v>520</v>
      </c>
    </row>
    <row r="1177" spans="1:40" x14ac:dyDescent="0.25">
      <c r="A1177" t="s">
        <v>551</v>
      </c>
      <c r="B1177" t="s">
        <v>551</v>
      </c>
      <c r="C1177" t="s">
        <v>551</v>
      </c>
      <c r="D1177" t="s">
        <v>551</v>
      </c>
      <c r="E1177" t="s">
        <v>551</v>
      </c>
      <c r="F1177" t="s">
        <v>551</v>
      </c>
      <c r="G1177" t="s">
        <v>551</v>
      </c>
      <c r="H1177" t="s">
        <v>551</v>
      </c>
      <c r="I1177" t="s">
        <v>551</v>
      </c>
      <c r="J1177" t="s">
        <v>551</v>
      </c>
      <c r="K1177" t="s">
        <v>551</v>
      </c>
      <c r="L1177" t="s">
        <v>551</v>
      </c>
      <c r="M1177" t="s">
        <v>551</v>
      </c>
      <c r="N1177" t="s">
        <v>551</v>
      </c>
      <c r="O1177" t="s">
        <v>551</v>
      </c>
      <c r="P1177" t="s">
        <v>551</v>
      </c>
      <c r="Q1177" t="s">
        <v>551</v>
      </c>
      <c r="R1177" t="s">
        <v>551</v>
      </c>
      <c r="S1177" t="s">
        <v>551</v>
      </c>
      <c r="T1177" t="s">
        <v>551</v>
      </c>
      <c r="U1177" t="s">
        <v>551</v>
      </c>
      <c r="V1177" t="s">
        <v>551</v>
      </c>
      <c r="W1177" t="s">
        <v>551</v>
      </c>
      <c r="X1177" t="s">
        <v>551</v>
      </c>
      <c r="Y1177" t="s">
        <v>551</v>
      </c>
      <c r="Z1177" t="s">
        <v>551</v>
      </c>
      <c r="AA1177" t="s">
        <v>551</v>
      </c>
      <c r="AB1177" t="s">
        <v>551</v>
      </c>
      <c r="AC1177" t="s">
        <v>605</v>
      </c>
      <c r="AD1177" t="s">
        <v>604</v>
      </c>
      <c r="AE1177">
        <v>25</v>
      </c>
      <c r="AF1177">
        <v>1</v>
      </c>
      <c r="AG1177">
        <v>3</v>
      </c>
      <c r="AH1177" t="s">
        <v>492</v>
      </c>
      <c r="AJ1177" t="s">
        <v>84</v>
      </c>
      <c r="AK1177" t="s">
        <v>194</v>
      </c>
      <c r="AM1177">
        <v>3012</v>
      </c>
      <c r="AN1177">
        <v>1546</v>
      </c>
    </row>
    <row r="1178" spans="1:40" x14ac:dyDescent="0.25">
      <c r="A1178" t="s">
        <v>551</v>
      </c>
      <c r="B1178" t="s">
        <v>551</v>
      </c>
      <c r="C1178" t="s">
        <v>551</v>
      </c>
      <c r="D1178" t="s">
        <v>551</v>
      </c>
      <c r="E1178" t="s">
        <v>551</v>
      </c>
      <c r="F1178" t="s">
        <v>551</v>
      </c>
      <c r="G1178" t="s">
        <v>551</v>
      </c>
      <c r="H1178" t="s">
        <v>551</v>
      </c>
      <c r="I1178" t="s">
        <v>551</v>
      </c>
      <c r="J1178" t="s">
        <v>551</v>
      </c>
      <c r="K1178" t="s">
        <v>551</v>
      </c>
      <c r="L1178" t="s">
        <v>551</v>
      </c>
      <c r="M1178" t="s">
        <v>551</v>
      </c>
      <c r="N1178" t="s">
        <v>551</v>
      </c>
      <c r="O1178" t="s">
        <v>551</v>
      </c>
      <c r="P1178" t="s">
        <v>551</v>
      </c>
      <c r="Q1178" t="s">
        <v>551</v>
      </c>
      <c r="R1178" t="s">
        <v>551</v>
      </c>
      <c r="S1178" t="s">
        <v>551</v>
      </c>
      <c r="T1178" t="s">
        <v>551</v>
      </c>
      <c r="U1178" t="s">
        <v>551</v>
      </c>
      <c r="V1178" t="s">
        <v>551</v>
      </c>
      <c r="W1178" t="s">
        <v>551</v>
      </c>
      <c r="X1178" t="s">
        <v>551</v>
      </c>
      <c r="Y1178" t="s">
        <v>551</v>
      </c>
      <c r="Z1178" t="s">
        <v>551</v>
      </c>
      <c r="AA1178" t="s">
        <v>551</v>
      </c>
      <c r="AB1178" t="s">
        <v>551</v>
      </c>
      <c r="AC1178" t="s">
        <v>605</v>
      </c>
      <c r="AD1178" t="s">
        <v>604</v>
      </c>
      <c r="AE1178">
        <v>25</v>
      </c>
      <c r="AF1178">
        <v>2</v>
      </c>
      <c r="AH1178" t="s">
        <v>495</v>
      </c>
      <c r="AJ1178" t="s">
        <v>88</v>
      </c>
      <c r="AK1178" t="s">
        <v>203</v>
      </c>
      <c r="AM1178">
        <v>2647</v>
      </c>
      <c r="AN1178">
        <v>381</v>
      </c>
    </row>
    <row r="1179" spans="1:40" x14ac:dyDescent="0.25">
      <c r="A1179" t="s">
        <v>551</v>
      </c>
      <c r="B1179" t="s">
        <v>551</v>
      </c>
      <c r="C1179" t="s">
        <v>551</v>
      </c>
      <c r="D1179" t="s">
        <v>551</v>
      </c>
      <c r="E1179" t="s">
        <v>551</v>
      </c>
      <c r="F1179" t="s">
        <v>551</v>
      </c>
      <c r="G1179" t="s">
        <v>551</v>
      </c>
      <c r="H1179" t="s">
        <v>551</v>
      </c>
      <c r="I1179" t="s">
        <v>551</v>
      </c>
      <c r="J1179" t="s">
        <v>551</v>
      </c>
      <c r="K1179" t="s">
        <v>551</v>
      </c>
      <c r="L1179" t="s">
        <v>551</v>
      </c>
      <c r="M1179" t="s">
        <v>551</v>
      </c>
      <c r="N1179" t="s">
        <v>551</v>
      </c>
      <c r="O1179" t="s">
        <v>551</v>
      </c>
      <c r="P1179" t="s">
        <v>551</v>
      </c>
      <c r="Q1179" t="s">
        <v>551</v>
      </c>
      <c r="R1179" t="s">
        <v>551</v>
      </c>
      <c r="S1179" t="s">
        <v>551</v>
      </c>
      <c r="T1179" t="s">
        <v>551</v>
      </c>
      <c r="U1179" t="s">
        <v>551</v>
      </c>
      <c r="V1179" t="s">
        <v>551</v>
      </c>
      <c r="W1179" t="s">
        <v>551</v>
      </c>
      <c r="X1179" t="s">
        <v>551</v>
      </c>
      <c r="Y1179" t="s">
        <v>551</v>
      </c>
      <c r="Z1179" t="s">
        <v>551</v>
      </c>
      <c r="AA1179" t="s">
        <v>551</v>
      </c>
      <c r="AB1179" t="s">
        <v>551</v>
      </c>
      <c r="AC1179" t="s">
        <v>605</v>
      </c>
      <c r="AD1179" t="s">
        <v>604</v>
      </c>
      <c r="AE1179">
        <v>25</v>
      </c>
      <c r="AF1179">
        <v>3</v>
      </c>
      <c r="AH1179" t="s">
        <v>499</v>
      </c>
      <c r="AJ1179" t="s">
        <v>92</v>
      </c>
      <c r="AK1179" t="s">
        <v>201</v>
      </c>
      <c r="AM1179">
        <v>3865</v>
      </c>
      <c r="AN1179">
        <v>232</v>
      </c>
    </row>
    <row r="1180" spans="1:40" x14ac:dyDescent="0.25">
      <c r="A1180" t="s">
        <v>551</v>
      </c>
      <c r="B1180" t="s">
        <v>551</v>
      </c>
      <c r="C1180" t="s">
        <v>551</v>
      </c>
      <c r="D1180" t="s">
        <v>551</v>
      </c>
      <c r="E1180" t="s">
        <v>551</v>
      </c>
      <c r="F1180" t="s">
        <v>551</v>
      </c>
      <c r="G1180" t="s">
        <v>551</v>
      </c>
      <c r="H1180" t="s">
        <v>551</v>
      </c>
      <c r="I1180" t="s">
        <v>551</v>
      </c>
      <c r="J1180" t="s">
        <v>551</v>
      </c>
      <c r="K1180" t="s">
        <v>551</v>
      </c>
      <c r="L1180" t="s">
        <v>551</v>
      </c>
      <c r="M1180" t="s">
        <v>551</v>
      </c>
      <c r="N1180" t="s">
        <v>551</v>
      </c>
      <c r="O1180" t="s">
        <v>551</v>
      </c>
      <c r="P1180" t="s">
        <v>551</v>
      </c>
      <c r="Q1180" t="s">
        <v>551</v>
      </c>
      <c r="R1180" t="s">
        <v>551</v>
      </c>
      <c r="S1180" t="s">
        <v>551</v>
      </c>
      <c r="T1180" t="s">
        <v>551</v>
      </c>
      <c r="U1180" t="s">
        <v>551</v>
      </c>
      <c r="V1180" t="s">
        <v>551</v>
      </c>
      <c r="W1180" t="s">
        <v>551</v>
      </c>
      <c r="X1180" t="s">
        <v>551</v>
      </c>
      <c r="Y1180" t="s">
        <v>551</v>
      </c>
      <c r="Z1180" t="s">
        <v>551</v>
      </c>
      <c r="AA1180" t="s">
        <v>551</v>
      </c>
      <c r="AB1180" t="s">
        <v>551</v>
      </c>
      <c r="AC1180" t="s">
        <v>605</v>
      </c>
      <c r="AD1180" t="s">
        <v>604</v>
      </c>
      <c r="AE1180">
        <v>25</v>
      </c>
      <c r="AF1180">
        <v>4</v>
      </c>
      <c r="AG1180">
        <v>3</v>
      </c>
      <c r="AH1180" t="s">
        <v>492</v>
      </c>
      <c r="AJ1180" t="s">
        <v>84</v>
      </c>
      <c r="AK1180" t="s">
        <v>194</v>
      </c>
      <c r="AM1180">
        <v>957</v>
      </c>
      <c r="AN1180">
        <v>2073</v>
      </c>
    </row>
    <row r="1181" spans="1:40" x14ac:dyDescent="0.25">
      <c r="A1181" t="s">
        <v>551</v>
      </c>
      <c r="B1181" t="s">
        <v>551</v>
      </c>
      <c r="C1181" t="s">
        <v>551</v>
      </c>
      <c r="D1181" t="s">
        <v>551</v>
      </c>
      <c r="E1181" t="s">
        <v>551</v>
      </c>
      <c r="F1181" t="s">
        <v>551</v>
      </c>
      <c r="G1181" t="s">
        <v>551</v>
      </c>
      <c r="H1181" t="s">
        <v>551</v>
      </c>
      <c r="I1181" t="s">
        <v>551</v>
      </c>
      <c r="J1181" t="s">
        <v>551</v>
      </c>
      <c r="K1181" t="s">
        <v>551</v>
      </c>
      <c r="L1181" t="s">
        <v>551</v>
      </c>
      <c r="M1181" t="s">
        <v>551</v>
      </c>
      <c r="N1181" t="s">
        <v>551</v>
      </c>
      <c r="O1181" t="s">
        <v>551</v>
      </c>
      <c r="P1181" t="s">
        <v>551</v>
      </c>
      <c r="Q1181" t="s">
        <v>551</v>
      </c>
      <c r="R1181" t="s">
        <v>551</v>
      </c>
      <c r="S1181" t="s">
        <v>551</v>
      </c>
      <c r="T1181" t="s">
        <v>551</v>
      </c>
      <c r="U1181" t="s">
        <v>551</v>
      </c>
      <c r="V1181" t="s">
        <v>551</v>
      </c>
      <c r="W1181" t="s">
        <v>551</v>
      </c>
      <c r="X1181" t="s">
        <v>551</v>
      </c>
      <c r="Y1181" t="s">
        <v>551</v>
      </c>
      <c r="Z1181" t="s">
        <v>551</v>
      </c>
      <c r="AA1181" t="s">
        <v>551</v>
      </c>
      <c r="AB1181" t="s">
        <v>551</v>
      </c>
      <c r="AC1181" t="s">
        <v>605</v>
      </c>
      <c r="AD1181" t="s">
        <v>604</v>
      </c>
      <c r="AE1181">
        <v>25</v>
      </c>
      <c r="AF1181">
        <v>5</v>
      </c>
      <c r="AH1181" t="s">
        <v>494</v>
      </c>
      <c r="AJ1181" t="s">
        <v>86</v>
      </c>
      <c r="AK1181" t="s">
        <v>201</v>
      </c>
      <c r="AM1181">
        <v>487</v>
      </c>
      <c r="AN1181">
        <v>1924</v>
      </c>
    </row>
    <row r="1182" spans="1:40" x14ac:dyDescent="0.25">
      <c r="A1182" t="s">
        <v>551</v>
      </c>
      <c r="B1182" t="s">
        <v>551</v>
      </c>
      <c r="C1182" t="s">
        <v>551</v>
      </c>
      <c r="D1182" t="s">
        <v>551</v>
      </c>
      <c r="E1182" t="s">
        <v>551</v>
      </c>
      <c r="F1182" t="s">
        <v>551</v>
      </c>
      <c r="G1182" t="s">
        <v>551</v>
      </c>
      <c r="H1182" t="s">
        <v>551</v>
      </c>
      <c r="I1182" t="s">
        <v>551</v>
      </c>
      <c r="J1182" t="s">
        <v>551</v>
      </c>
      <c r="K1182" t="s">
        <v>551</v>
      </c>
      <c r="L1182" t="s">
        <v>551</v>
      </c>
      <c r="M1182" t="s">
        <v>551</v>
      </c>
      <c r="N1182" t="s">
        <v>551</v>
      </c>
      <c r="O1182" t="s">
        <v>551</v>
      </c>
      <c r="P1182" t="s">
        <v>551</v>
      </c>
      <c r="Q1182" t="s">
        <v>551</v>
      </c>
      <c r="R1182" t="s">
        <v>551</v>
      </c>
      <c r="S1182" t="s">
        <v>551</v>
      </c>
      <c r="T1182" t="s">
        <v>551</v>
      </c>
      <c r="U1182" t="s">
        <v>551</v>
      </c>
      <c r="V1182" t="s">
        <v>551</v>
      </c>
      <c r="W1182" t="s">
        <v>551</v>
      </c>
      <c r="X1182" t="s">
        <v>551</v>
      </c>
      <c r="Y1182" t="s">
        <v>551</v>
      </c>
      <c r="Z1182" t="s">
        <v>551</v>
      </c>
      <c r="AA1182" t="s">
        <v>551</v>
      </c>
      <c r="AB1182" t="s">
        <v>551</v>
      </c>
      <c r="AC1182" t="s">
        <v>605</v>
      </c>
      <c r="AD1182" t="s">
        <v>604</v>
      </c>
      <c r="AE1182">
        <v>25</v>
      </c>
      <c r="AF1182">
        <v>6</v>
      </c>
      <c r="AH1182" t="s">
        <v>494</v>
      </c>
      <c r="AJ1182" t="s">
        <v>86</v>
      </c>
      <c r="AK1182" t="s">
        <v>201</v>
      </c>
      <c r="AM1182">
        <v>2737</v>
      </c>
      <c r="AN1182">
        <v>2399</v>
      </c>
    </row>
    <row r="1183" spans="1:40" x14ac:dyDescent="0.25">
      <c r="A1183" t="s">
        <v>551</v>
      </c>
      <c r="B1183" t="s">
        <v>551</v>
      </c>
      <c r="C1183" t="s">
        <v>551</v>
      </c>
      <c r="D1183" t="s">
        <v>551</v>
      </c>
      <c r="E1183" t="s">
        <v>551</v>
      </c>
      <c r="F1183" t="s">
        <v>551</v>
      </c>
      <c r="G1183" t="s">
        <v>551</v>
      </c>
      <c r="H1183" t="s">
        <v>551</v>
      </c>
      <c r="I1183" t="s">
        <v>551</v>
      </c>
      <c r="J1183" t="s">
        <v>551</v>
      </c>
      <c r="K1183" t="s">
        <v>551</v>
      </c>
      <c r="L1183" t="s">
        <v>551</v>
      </c>
      <c r="M1183" t="s">
        <v>551</v>
      </c>
      <c r="N1183" t="s">
        <v>551</v>
      </c>
      <c r="O1183" t="s">
        <v>551</v>
      </c>
      <c r="P1183" t="s">
        <v>551</v>
      </c>
      <c r="Q1183" t="s">
        <v>551</v>
      </c>
      <c r="R1183" t="s">
        <v>551</v>
      </c>
      <c r="S1183" t="s">
        <v>551</v>
      </c>
      <c r="T1183" t="s">
        <v>551</v>
      </c>
      <c r="U1183" t="s">
        <v>551</v>
      </c>
      <c r="V1183" t="s">
        <v>551</v>
      </c>
      <c r="W1183" t="s">
        <v>551</v>
      </c>
      <c r="X1183" t="s">
        <v>551</v>
      </c>
      <c r="Y1183" t="s">
        <v>551</v>
      </c>
      <c r="Z1183" t="s">
        <v>551</v>
      </c>
      <c r="AA1183" t="s">
        <v>551</v>
      </c>
      <c r="AB1183" t="s">
        <v>551</v>
      </c>
      <c r="AC1183" t="s">
        <v>605</v>
      </c>
      <c r="AD1183" t="s">
        <v>604</v>
      </c>
      <c r="AE1183">
        <v>25</v>
      </c>
      <c r="AF1183">
        <v>7</v>
      </c>
      <c r="AG1183">
        <v>3</v>
      </c>
      <c r="AH1183" t="s">
        <v>491</v>
      </c>
      <c r="AJ1183" t="s">
        <v>82</v>
      </c>
      <c r="AK1183" t="s">
        <v>194</v>
      </c>
      <c r="AM1183">
        <v>837</v>
      </c>
      <c r="AN1183">
        <v>2003</v>
      </c>
    </row>
    <row r="1184" spans="1:40" x14ac:dyDescent="0.25">
      <c r="A1184" t="s">
        <v>551</v>
      </c>
      <c r="B1184" t="s">
        <v>551</v>
      </c>
      <c r="C1184" t="s">
        <v>551</v>
      </c>
      <c r="D1184" t="s">
        <v>551</v>
      </c>
      <c r="E1184" t="s">
        <v>551</v>
      </c>
      <c r="F1184" t="s">
        <v>551</v>
      </c>
      <c r="G1184" t="s">
        <v>551</v>
      </c>
      <c r="H1184" t="s">
        <v>551</v>
      </c>
      <c r="I1184" t="s">
        <v>551</v>
      </c>
      <c r="J1184" t="s">
        <v>551</v>
      </c>
      <c r="K1184" t="s">
        <v>551</v>
      </c>
      <c r="L1184" t="s">
        <v>551</v>
      </c>
      <c r="M1184" t="s">
        <v>551</v>
      </c>
      <c r="N1184" t="s">
        <v>551</v>
      </c>
      <c r="O1184" t="s">
        <v>551</v>
      </c>
      <c r="P1184" t="s">
        <v>551</v>
      </c>
      <c r="Q1184" t="s">
        <v>551</v>
      </c>
      <c r="R1184" t="s">
        <v>551</v>
      </c>
      <c r="S1184" t="s">
        <v>551</v>
      </c>
      <c r="T1184" t="s">
        <v>551</v>
      </c>
      <c r="U1184" t="s">
        <v>551</v>
      </c>
      <c r="V1184" t="s">
        <v>551</v>
      </c>
      <c r="W1184" t="s">
        <v>551</v>
      </c>
      <c r="X1184" t="s">
        <v>551</v>
      </c>
      <c r="Y1184" t="s">
        <v>551</v>
      </c>
      <c r="Z1184" t="s">
        <v>551</v>
      </c>
      <c r="AA1184" t="s">
        <v>551</v>
      </c>
      <c r="AB1184" t="s">
        <v>551</v>
      </c>
      <c r="AC1184" t="s">
        <v>605</v>
      </c>
      <c r="AD1184" t="s">
        <v>604</v>
      </c>
      <c r="AE1184">
        <v>25</v>
      </c>
      <c r="AF1184">
        <v>8</v>
      </c>
      <c r="AG1184">
        <v>3</v>
      </c>
      <c r="AH1184" t="s">
        <v>491</v>
      </c>
      <c r="AJ1184" t="s">
        <v>82</v>
      </c>
      <c r="AK1184" t="s">
        <v>194</v>
      </c>
      <c r="AM1184">
        <v>1315</v>
      </c>
      <c r="AN1184">
        <v>2131</v>
      </c>
    </row>
    <row r="1185" spans="1:40" x14ac:dyDescent="0.25">
      <c r="A1185" t="s">
        <v>551</v>
      </c>
      <c r="B1185" t="s">
        <v>551</v>
      </c>
      <c r="C1185" t="s">
        <v>551</v>
      </c>
      <c r="D1185" t="s">
        <v>551</v>
      </c>
      <c r="E1185" t="s">
        <v>551</v>
      </c>
      <c r="F1185" t="s">
        <v>551</v>
      </c>
      <c r="G1185" t="s">
        <v>551</v>
      </c>
      <c r="H1185" t="s">
        <v>551</v>
      </c>
      <c r="I1185" t="s">
        <v>551</v>
      </c>
      <c r="J1185" t="s">
        <v>551</v>
      </c>
      <c r="K1185" t="s">
        <v>551</v>
      </c>
      <c r="L1185" t="s">
        <v>551</v>
      </c>
      <c r="M1185" t="s">
        <v>551</v>
      </c>
      <c r="N1185" t="s">
        <v>551</v>
      </c>
      <c r="O1185" t="s">
        <v>551</v>
      </c>
      <c r="P1185" t="s">
        <v>551</v>
      </c>
      <c r="Q1185" t="s">
        <v>551</v>
      </c>
      <c r="R1185" t="s">
        <v>551</v>
      </c>
      <c r="S1185" t="s">
        <v>551</v>
      </c>
      <c r="T1185" t="s">
        <v>551</v>
      </c>
      <c r="U1185" t="s">
        <v>551</v>
      </c>
      <c r="V1185" t="s">
        <v>551</v>
      </c>
      <c r="W1185" t="s">
        <v>551</v>
      </c>
      <c r="X1185" t="s">
        <v>551</v>
      </c>
      <c r="Y1185" t="s">
        <v>551</v>
      </c>
      <c r="Z1185" t="s">
        <v>551</v>
      </c>
      <c r="AA1185" t="s">
        <v>551</v>
      </c>
      <c r="AB1185" t="s">
        <v>551</v>
      </c>
      <c r="AC1185" t="s">
        <v>605</v>
      </c>
      <c r="AD1185" t="s">
        <v>604</v>
      </c>
      <c r="AE1185">
        <v>25</v>
      </c>
      <c r="AF1185">
        <v>9</v>
      </c>
      <c r="AH1185" t="s">
        <v>494</v>
      </c>
      <c r="AJ1185" t="s">
        <v>86</v>
      </c>
      <c r="AK1185" t="s">
        <v>201</v>
      </c>
      <c r="AM1185">
        <v>147</v>
      </c>
      <c r="AN1185">
        <v>580</v>
      </c>
    </row>
    <row r="1186" spans="1:40" x14ac:dyDescent="0.25">
      <c r="A1186" t="s">
        <v>551</v>
      </c>
      <c r="B1186" t="s">
        <v>551</v>
      </c>
      <c r="C1186" t="s">
        <v>551</v>
      </c>
      <c r="D1186" t="s">
        <v>551</v>
      </c>
      <c r="E1186" t="s">
        <v>551</v>
      </c>
      <c r="F1186" t="s">
        <v>551</v>
      </c>
      <c r="G1186" t="s">
        <v>551</v>
      </c>
      <c r="H1186" t="s">
        <v>551</v>
      </c>
      <c r="I1186" t="s">
        <v>551</v>
      </c>
      <c r="J1186" t="s">
        <v>551</v>
      </c>
      <c r="K1186" t="s">
        <v>551</v>
      </c>
      <c r="L1186" t="s">
        <v>551</v>
      </c>
      <c r="M1186" t="s">
        <v>551</v>
      </c>
      <c r="N1186" t="s">
        <v>551</v>
      </c>
      <c r="O1186" t="s">
        <v>551</v>
      </c>
      <c r="P1186" t="s">
        <v>551</v>
      </c>
      <c r="Q1186" t="s">
        <v>551</v>
      </c>
      <c r="R1186" t="s">
        <v>551</v>
      </c>
      <c r="S1186" t="s">
        <v>551</v>
      </c>
      <c r="T1186" t="s">
        <v>551</v>
      </c>
      <c r="U1186" t="s">
        <v>551</v>
      </c>
      <c r="V1186" t="s">
        <v>551</v>
      </c>
      <c r="W1186" t="s">
        <v>551</v>
      </c>
      <c r="X1186" t="s">
        <v>551</v>
      </c>
      <c r="Y1186" t="s">
        <v>551</v>
      </c>
      <c r="Z1186" t="s">
        <v>551</v>
      </c>
      <c r="AA1186" t="s">
        <v>551</v>
      </c>
      <c r="AB1186" t="s">
        <v>551</v>
      </c>
      <c r="AC1186" t="s">
        <v>605</v>
      </c>
      <c r="AD1186" t="s">
        <v>604</v>
      </c>
      <c r="AE1186">
        <v>25</v>
      </c>
      <c r="AF1186">
        <v>10</v>
      </c>
      <c r="AG1186">
        <v>3</v>
      </c>
      <c r="AH1186" t="s">
        <v>491</v>
      </c>
      <c r="AJ1186" t="s">
        <v>82</v>
      </c>
      <c r="AK1186" t="s">
        <v>194</v>
      </c>
      <c r="AM1186">
        <v>3594</v>
      </c>
      <c r="AN1186">
        <v>2966</v>
      </c>
    </row>
    <row r="1187" spans="1:40" x14ac:dyDescent="0.25">
      <c r="A1187" t="s">
        <v>551</v>
      </c>
      <c r="B1187" t="s">
        <v>551</v>
      </c>
      <c r="C1187" t="s">
        <v>551</v>
      </c>
      <c r="D1187" t="s">
        <v>551</v>
      </c>
      <c r="E1187" t="s">
        <v>551</v>
      </c>
      <c r="F1187" t="s">
        <v>551</v>
      </c>
      <c r="G1187" t="s">
        <v>551</v>
      </c>
      <c r="H1187" t="s">
        <v>551</v>
      </c>
      <c r="I1187" t="s">
        <v>551</v>
      </c>
      <c r="J1187" t="s">
        <v>551</v>
      </c>
      <c r="K1187" t="s">
        <v>551</v>
      </c>
      <c r="L1187" t="s">
        <v>551</v>
      </c>
      <c r="M1187" t="s">
        <v>551</v>
      </c>
      <c r="N1187" t="s">
        <v>551</v>
      </c>
      <c r="O1187" t="s">
        <v>551</v>
      </c>
      <c r="P1187" t="s">
        <v>551</v>
      </c>
      <c r="Q1187" t="s">
        <v>551</v>
      </c>
      <c r="R1187" t="s">
        <v>551</v>
      </c>
      <c r="S1187" t="s">
        <v>551</v>
      </c>
      <c r="T1187" t="s">
        <v>551</v>
      </c>
      <c r="U1187" t="s">
        <v>551</v>
      </c>
      <c r="V1187" t="s">
        <v>551</v>
      </c>
      <c r="W1187" t="s">
        <v>551</v>
      </c>
      <c r="X1187" t="s">
        <v>551</v>
      </c>
      <c r="Y1187" t="s">
        <v>551</v>
      </c>
      <c r="Z1187" t="s">
        <v>551</v>
      </c>
      <c r="AA1187" t="s">
        <v>551</v>
      </c>
      <c r="AB1187" t="s">
        <v>551</v>
      </c>
      <c r="AC1187" t="s">
        <v>605</v>
      </c>
      <c r="AD1187" t="s">
        <v>604</v>
      </c>
      <c r="AE1187">
        <v>25</v>
      </c>
      <c r="AF1187">
        <v>11</v>
      </c>
      <c r="AH1187" t="s">
        <v>494</v>
      </c>
      <c r="AJ1187" t="s">
        <v>86</v>
      </c>
      <c r="AK1187" t="s">
        <v>201</v>
      </c>
      <c r="AM1187">
        <v>1650</v>
      </c>
      <c r="AN1187">
        <v>2345</v>
      </c>
    </row>
    <row r="1188" spans="1:40" x14ac:dyDescent="0.25">
      <c r="A1188" t="s">
        <v>551</v>
      </c>
      <c r="B1188" t="s">
        <v>551</v>
      </c>
      <c r="C1188" t="s">
        <v>551</v>
      </c>
      <c r="D1188" t="s">
        <v>551</v>
      </c>
      <c r="E1188" t="s">
        <v>551</v>
      </c>
      <c r="F1188" t="s">
        <v>551</v>
      </c>
      <c r="G1188" t="s">
        <v>551</v>
      </c>
      <c r="H1188" t="s">
        <v>551</v>
      </c>
      <c r="I1188" t="s">
        <v>551</v>
      </c>
      <c r="J1188" t="s">
        <v>551</v>
      </c>
      <c r="K1188" t="s">
        <v>551</v>
      </c>
      <c r="L1188" t="s">
        <v>551</v>
      </c>
      <c r="M1188" t="s">
        <v>551</v>
      </c>
      <c r="N1188" t="s">
        <v>551</v>
      </c>
      <c r="O1188" t="s">
        <v>551</v>
      </c>
      <c r="P1188" t="s">
        <v>551</v>
      </c>
      <c r="Q1188" t="s">
        <v>551</v>
      </c>
      <c r="R1188" t="s">
        <v>551</v>
      </c>
      <c r="S1188" t="s">
        <v>551</v>
      </c>
      <c r="T1188" t="s">
        <v>551</v>
      </c>
      <c r="U1188" t="s">
        <v>551</v>
      </c>
      <c r="V1188" t="s">
        <v>551</v>
      </c>
      <c r="W1188" t="s">
        <v>551</v>
      </c>
      <c r="X1188" t="s">
        <v>551</v>
      </c>
      <c r="Y1188" t="s">
        <v>551</v>
      </c>
      <c r="Z1188" t="s">
        <v>551</v>
      </c>
      <c r="AA1188" t="s">
        <v>551</v>
      </c>
      <c r="AB1188" t="s">
        <v>551</v>
      </c>
      <c r="AC1188" t="s">
        <v>605</v>
      </c>
      <c r="AD1188" t="s">
        <v>604</v>
      </c>
      <c r="AE1188">
        <v>25</v>
      </c>
      <c r="AF1188">
        <v>12</v>
      </c>
      <c r="AG1188">
        <v>3</v>
      </c>
      <c r="AH1188" t="s">
        <v>492</v>
      </c>
      <c r="AJ1188" t="s">
        <v>84</v>
      </c>
      <c r="AK1188" t="s">
        <v>194</v>
      </c>
      <c r="AM1188">
        <v>1387</v>
      </c>
      <c r="AN1188">
        <v>2744</v>
      </c>
    </row>
    <row r="1189" spans="1:40" x14ac:dyDescent="0.25">
      <c r="A1189" t="s">
        <v>551</v>
      </c>
      <c r="B1189" t="s">
        <v>551</v>
      </c>
      <c r="C1189" t="s">
        <v>551</v>
      </c>
      <c r="D1189" t="s">
        <v>551</v>
      </c>
      <c r="E1189" t="s">
        <v>551</v>
      </c>
      <c r="F1189" t="s">
        <v>551</v>
      </c>
      <c r="G1189" t="s">
        <v>551</v>
      </c>
      <c r="H1189" t="s">
        <v>551</v>
      </c>
      <c r="I1189" t="s">
        <v>551</v>
      </c>
      <c r="J1189" t="s">
        <v>551</v>
      </c>
      <c r="K1189" t="s">
        <v>551</v>
      </c>
      <c r="L1189" t="s">
        <v>551</v>
      </c>
      <c r="M1189" t="s">
        <v>551</v>
      </c>
      <c r="N1189" t="s">
        <v>551</v>
      </c>
      <c r="O1189" t="s">
        <v>551</v>
      </c>
      <c r="P1189" t="s">
        <v>551</v>
      </c>
      <c r="Q1189" t="s">
        <v>551</v>
      </c>
      <c r="R1189" t="s">
        <v>551</v>
      </c>
      <c r="S1189" t="s">
        <v>551</v>
      </c>
      <c r="T1189" t="s">
        <v>551</v>
      </c>
      <c r="U1189" t="s">
        <v>551</v>
      </c>
      <c r="V1189" t="s">
        <v>551</v>
      </c>
      <c r="W1189" t="s">
        <v>551</v>
      </c>
      <c r="X1189" t="s">
        <v>551</v>
      </c>
      <c r="Y1189" t="s">
        <v>551</v>
      </c>
      <c r="Z1189" t="s">
        <v>551</v>
      </c>
      <c r="AA1189" t="s">
        <v>551</v>
      </c>
      <c r="AB1189" t="s">
        <v>551</v>
      </c>
      <c r="AC1189" t="s">
        <v>605</v>
      </c>
      <c r="AD1189" t="s">
        <v>604</v>
      </c>
      <c r="AE1189">
        <v>25</v>
      </c>
      <c r="AF1189">
        <v>13</v>
      </c>
      <c r="AG1189">
        <v>3</v>
      </c>
      <c r="AH1189" t="s">
        <v>492</v>
      </c>
      <c r="AJ1189" t="s">
        <v>84</v>
      </c>
      <c r="AK1189" t="s">
        <v>194</v>
      </c>
      <c r="AM1189">
        <v>1807</v>
      </c>
      <c r="AN1189">
        <v>2517</v>
      </c>
    </row>
    <row r="1190" spans="1:40" x14ac:dyDescent="0.25">
      <c r="A1190" t="s">
        <v>551</v>
      </c>
      <c r="B1190" t="s">
        <v>551</v>
      </c>
      <c r="C1190" t="s">
        <v>551</v>
      </c>
      <c r="D1190" t="s">
        <v>551</v>
      </c>
      <c r="E1190" t="s">
        <v>551</v>
      </c>
      <c r="F1190" t="s">
        <v>551</v>
      </c>
      <c r="G1190" t="s">
        <v>551</v>
      </c>
      <c r="H1190" t="s">
        <v>551</v>
      </c>
      <c r="I1190" t="s">
        <v>551</v>
      </c>
      <c r="J1190" t="s">
        <v>551</v>
      </c>
      <c r="K1190" t="s">
        <v>551</v>
      </c>
      <c r="L1190" t="s">
        <v>551</v>
      </c>
      <c r="M1190" t="s">
        <v>551</v>
      </c>
      <c r="N1190" t="s">
        <v>551</v>
      </c>
      <c r="O1190" t="s">
        <v>551</v>
      </c>
      <c r="P1190" t="s">
        <v>551</v>
      </c>
      <c r="Q1190" t="s">
        <v>551</v>
      </c>
      <c r="R1190" t="s">
        <v>551</v>
      </c>
      <c r="S1190" t="s">
        <v>551</v>
      </c>
      <c r="T1190" t="s">
        <v>551</v>
      </c>
      <c r="U1190" t="s">
        <v>551</v>
      </c>
      <c r="V1190" t="s">
        <v>551</v>
      </c>
      <c r="W1190" t="s">
        <v>551</v>
      </c>
      <c r="X1190" t="s">
        <v>551</v>
      </c>
      <c r="Y1190" t="s">
        <v>551</v>
      </c>
      <c r="Z1190" t="s">
        <v>551</v>
      </c>
      <c r="AA1190" t="s">
        <v>551</v>
      </c>
      <c r="AB1190" t="s">
        <v>551</v>
      </c>
      <c r="AC1190" t="s">
        <v>605</v>
      </c>
      <c r="AD1190" t="s">
        <v>604</v>
      </c>
      <c r="AE1190">
        <v>25</v>
      </c>
      <c r="AF1190">
        <v>14</v>
      </c>
      <c r="AG1190">
        <v>3</v>
      </c>
      <c r="AH1190" t="s">
        <v>492</v>
      </c>
      <c r="AJ1190" t="s">
        <v>84</v>
      </c>
      <c r="AK1190" t="s">
        <v>194</v>
      </c>
      <c r="AM1190">
        <v>3239</v>
      </c>
      <c r="AN1190">
        <v>258</v>
      </c>
    </row>
    <row r="1191" spans="1:40" x14ac:dyDescent="0.25">
      <c r="A1191" t="s">
        <v>551</v>
      </c>
      <c r="B1191" t="s">
        <v>551</v>
      </c>
      <c r="C1191" t="s">
        <v>551</v>
      </c>
      <c r="D1191" t="s">
        <v>551</v>
      </c>
      <c r="E1191" t="s">
        <v>551</v>
      </c>
      <c r="F1191" t="s">
        <v>551</v>
      </c>
      <c r="G1191" t="s">
        <v>551</v>
      </c>
      <c r="H1191" t="s">
        <v>551</v>
      </c>
      <c r="I1191" t="s">
        <v>551</v>
      </c>
      <c r="J1191" t="s">
        <v>551</v>
      </c>
      <c r="K1191" t="s">
        <v>551</v>
      </c>
      <c r="L1191" t="s">
        <v>551</v>
      </c>
      <c r="M1191" t="s">
        <v>551</v>
      </c>
      <c r="N1191" t="s">
        <v>551</v>
      </c>
      <c r="O1191" t="s">
        <v>551</v>
      </c>
      <c r="P1191" t="s">
        <v>551</v>
      </c>
      <c r="Q1191" t="s">
        <v>551</v>
      </c>
      <c r="R1191" t="s">
        <v>551</v>
      </c>
      <c r="S1191" t="s">
        <v>551</v>
      </c>
      <c r="T1191" t="s">
        <v>551</v>
      </c>
      <c r="U1191" t="s">
        <v>551</v>
      </c>
      <c r="V1191" t="s">
        <v>551</v>
      </c>
      <c r="W1191" t="s">
        <v>551</v>
      </c>
      <c r="X1191" t="s">
        <v>551</v>
      </c>
      <c r="Y1191" t="s">
        <v>551</v>
      </c>
      <c r="Z1191" t="s">
        <v>551</v>
      </c>
      <c r="AA1191" t="s">
        <v>551</v>
      </c>
      <c r="AB1191" t="s">
        <v>551</v>
      </c>
      <c r="AC1191" t="s">
        <v>605</v>
      </c>
      <c r="AD1191" t="s">
        <v>604</v>
      </c>
      <c r="AE1191">
        <v>25</v>
      </c>
      <c r="AF1191">
        <v>15</v>
      </c>
      <c r="AG1191">
        <v>3</v>
      </c>
      <c r="AH1191" t="s">
        <v>587</v>
      </c>
      <c r="AJ1191" t="s">
        <v>145</v>
      </c>
      <c r="AK1191" t="s">
        <v>194</v>
      </c>
      <c r="AM1191">
        <v>1655</v>
      </c>
      <c r="AN1191">
        <v>2056</v>
      </c>
    </row>
    <row r="1192" spans="1:40" x14ac:dyDescent="0.25">
      <c r="A1192" t="s">
        <v>551</v>
      </c>
      <c r="B1192" t="s">
        <v>551</v>
      </c>
      <c r="C1192" t="s">
        <v>551</v>
      </c>
      <c r="D1192" t="s">
        <v>551</v>
      </c>
      <c r="E1192" t="s">
        <v>551</v>
      </c>
      <c r="F1192" t="s">
        <v>551</v>
      </c>
      <c r="G1192" t="s">
        <v>551</v>
      </c>
      <c r="H1192" t="s">
        <v>551</v>
      </c>
      <c r="I1192" t="s">
        <v>551</v>
      </c>
      <c r="J1192" t="s">
        <v>551</v>
      </c>
      <c r="K1192" t="s">
        <v>551</v>
      </c>
      <c r="L1192" t="s">
        <v>551</v>
      </c>
      <c r="M1192" t="s">
        <v>551</v>
      </c>
      <c r="N1192" t="s">
        <v>551</v>
      </c>
      <c r="O1192" t="s">
        <v>551</v>
      </c>
      <c r="P1192" t="s">
        <v>551</v>
      </c>
      <c r="Q1192" t="s">
        <v>551</v>
      </c>
      <c r="R1192" t="s">
        <v>551</v>
      </c>
      <c r="S1192" t="s">
        <v>551</v>
      </c>
      <c r="T1192" t="s">
        <v>551</v>
      </c>
      <c r="U1192" t="s">
        <v>551</v>
      </c>
      <c r="V1192" t="s">
        <v>551</v>
      </c>
      <c r="W1192" t="s">
        <v>551</v>
      </c>
      <c r="X1192" t="s">
        <v>551</v>
      </c>
      <c r="Y1192" t="s">
        <v>551</v>
      </c>
      <c r="Z1192" t="s">
        <v>551</v>
      </c>
      <c r="AA1192" t="s">
        <v>551</v>
      </c>
      <c r="AB1192" t="s">
        <v>551</v>
      </c>
      <c r="AC1192" t="s">
        <v>605</v>
      </c>
      <c r="AD1192" t="s">
        <v>604</v>
      </c>
      <c r="AE1192">
        <v>25</v>
      </c>
      <c r="AF1192">
        <v>16</v>
      </c>
      <c r="AH1192" t="s">
        <v>494</v>
      </c>
      <c r="AJ1192" t="s">
        <v>86</v>
      </c>
      <c r="AK1192" t="s">
        <v>201</v>
      </c>
      <c r="AM1192">
        <v>1767</v>
      </c>
      <c r="AN1192">
        <v>2401</v>
      </c>
    </row>
    <row r="1193" spans="1:40" x14ac:dyDescent="0.25">
      <c r="A1193" t="s">
        <v>551</v>
      </c>
      <c r="B1193" t="s">
        <v>551</v>
      </c>
      <c r="C1193" t="s">
        <v>551</v>
      </c>
      <c r="D1193" t="s">
        <v>551</v>
      </c>
      <c r="E1193" t="s">
        <v>551</v>
      </c>
      <c r="F1193" t="s">
        <v>551</v>
      </c>
      <c r="G1193" t="s">
        <v>551</v>
      </c>
      <c r="H1193" t="s">
        <v>551</v>
      </c>
      <c r="I1193" t="s">
        <v>551</v>
      </c>
      <c r="J1193" t="s">
        <v>551</v>
      </c>
      <c r="K1193" t="s">
        <v>551</v>
      </c>
      <c r="L1193" t="s">
        <v>551</v>
      </c>
      <c r="M1193" t="s">
        <v>551</v>
      </c>
      <c r="N1193" t="s">
        <v>551</v>
      </c>
      <c r="O1193" t="s">
        <v>551</v>
      </c>
      <c r="P1193" t="s">
        <v>551</v>
      </c>
      <c r="Q1193" t="s">
        <v>551</v>
      </c>
      <c r="R1193" t="s">
        <v>551</v>
      </c>
      <c r="S1193" t="s">
        <v>551</v>
      </c>
      <c r="T1193" t="s">
        <v>551</v>
      </c>
      <c r="U1193" t="s">
        <v>551</v>
      </c>
      <c r="V1193" t="s">
        <v>551</v>
      </c>
      <c r="W1193" t="s">
        <v>551</v>
      </c>
      <c r="X1193" t="s">
        <v>551</v>
      </c>
      <c r="Y1193" t="s">
        <v>551</v>
      </c>
      <c r="Z1193" t="s">
        <v>551</v>
      </c>
      <c r="AA1193" t="s">
        <v>551</v>
      </c>
      <c r="AB1193" t="s">
        <v>551</v>
      </c>
      <c r="AC1193" t="s">
        <v>605</v>
      </c>
      <c r="AD1193" t="s">
        <v>604</v>
      </c>
      <c r="AE1193">
        <v>25</v>
      </c>
      <c r="AF1193">
        <v>17</v>
      </c>
      <c r="AG1193">
        <v>3</v>
      </c>
      <c r="AH1193" t="s">
        <v>492</v>
      </c>
      <c r="AJ1193" t="s">
        <v>84</v>
      </c>
      <c r="AK1193" t="s">
        <v>194</v>
      </c>
      <c r="AM1193">
        <v>2775</v>
      </c>
      <c r="AN1193">
        <v>2586</v>
      </c>
    </row>
    <row r="1194" spans="1:40" x14ac:dyDescent="0.25">
      <c r="A1194" t="s">
        <v>551</v>
      </c>
      <c r="B1194" t="s">
        <v>551</v>
      </c>
      <c r="C1194" t="s">
        <v>551</v>
      </c>
      <c r="D1194" t="s">
        <v>551</v>
      </c>
      <c r="E1194" t="s">
        <v>551</v>
      </c>
      <c r="F1194" t="s">
        <v>551</v>
      </c>
      <c r="G1194" t="s">
        <v>551</v>
      </c>
      <c r="H1194" t="s">
        <v>551</v>
      </c>
      <c r="I1194" t="s">
        <v>551</v>
      </c>
      <c r="J1194" t="s">
        <v>551</v>
      </c>
      <c r="K1194" t="s">
        <v>551</v>
      </c>
      <c r="L1194" t="s">
        <v>551</v>
      </c>
      <c r="M1194" t="s">
        <v>551</v>
      </c>
      <c r="N1194" t="s">
        <v>551</v>
      </c>
      <c r="O1194" t="s">
        <v>551</v>
      </c>
      <c r="P1194" t="s">
        <v>551</v>
      </c>
      <c r="Q1194" t="s">
        <v>551</v>
      </c>
      <c r="R1194" t="s">
        <v>551</v>
      </c>
      <c r="S1194" t="s">
        <v>551</v>
      </c>
      <c r="T1194" t="s">
        <v>551</v>
      </c>
      <c r="U1194" t="s">
        <v>551</v>
      </c>
      <c r="V1194" t="s">
        <v>551</v>
      </c>
      <c r="W1194" t="s">
        <v>551</v>
      </c>
      <c r="X1194" t="s">
        <v>551</v>
      </c>
      <c r="Y1194" t="s">
        <v>551</v>
      </c>
      <c r="Z1194" t="s">
        <v>551</v>
      </c>
      <c r="AA1194" t="s">
        <v>551</v>
      </c>
      <c r="AB1194" t="s">
        <v>551</v>
      </c>
      <c r="AC1194" t="s">
        <v>605</v>
      </c>
      <c r="AD1194" t="s">
        <v>604</v>
      </c>
      <c r="AE1194">
        <v>25</v>
      </c>
      <c r="AF1194">
        <v>18</v>
      </c>
      <c r="AG1194">
        <v>3</v>
      </c>
      <c r="AH1194" t="s">
        <v>587</v>
      </c>
      <c r="AJ1194" t="s">
        <v>145</v>
      </c>
      <c r="AK1194" t="s">
        <v>194</v>
      </c>
      <c r="AM1194">
        <v>139</v>
      </c>
      <c r="AN1194">
        <v>2075</v>
      </c>
    </row>
    <row r="1195" spans="1:40" x14ac:dyDescent="0.25">
      <c r="A1195" t="s">
        <v>551</v>
      </c>
      <c r="B1195" t="s">
        <v>551</v>
      </c>
      <c r="C1195" t="s">
        <v>551</v>
      </c>
      <c r="D1195" t="s">
        <v>551</v>
      </c>
      <c r="E1195" t="s">
        <v>551</v>
      </c>
      <c r="F1195" t="s">
        <v>551</v>
      </c>
      <c r="G1195" t="s">
        <v>551</v>
      </c>
      <c r="H1195" t="s">
        <v>551</v>
      </c>
      <c r="I1195" t="s">
        <v>551</v>
      </c>
      <c r="J1195" t="s">
        <v>551</v>
      </c>
      <c r="K1195" t="s">
        <v>551</v>
      </c>
      <c r="L1195" t="s">
        <v>551</v>
      </c>
      <c r="M1195" t="s">
        <v>551</v>
      </c>
      <c r="N1195" t="s">
        <v>551</v>
      </c>
      <c r="O1195" t="s">
        <v>551</v>
      </c>
      <c r="P1195" t="s">
        <v>551</v>
      </c>
      <c r="Q1195" t="s">
        <v>551</v>
      </c>
      <c r="R1195" t="s">
        <v>551</v>
      </c>
      <c r="S1195" t="s">
        <v>551</v>
      </c>
      <c r="T1195" t="s">
        <v>551</v>
      </c>
      <c r="U1195" t="s">
        <v>551</v>
      </c>
      <c r="V1195" t="s">
        <v>551</v>
      </c>
      <c r="W1195" t="s">
        <v>551</v>
      </c>
      <c r="X1195" t="s">
        <v>551</v>
      </c>
      <c r="Y1195" t="s">
        <v>551</v>
      </c>
      <c r="Z1195" t="s">
        <v>551</v>
      </c>
      <c r="AA1195" t="s">
        <v>551</v>
      </c>
      <c r="AB1195" t="s">
        <v>551</v>
      </c>
      <c r="AC1195" t="s">
        <v>605</v>
      </c>
      <c r="AD1195" t="s">
        <v>604</v>
      </c>
      <c r="AE1195">
        <v>25</v>
      </c>
      <c r="AF1195">
        <v>19</v>
      </c>
      <c r="AG1195">
        <v>3</v>
      </c>
      <c r="AH1195" t="s">
        <v>491</v>
      </c>
      <c r="AJ1195" t="s">
        <v>82</v>
      </c>
      <c r="AK1195" t="s">
        <v>194</v>
      </c>
      <c r="AM1195">
        <v>299</v>
      </c>
      <c r="AN1195">
        <v>1602</v>
      </c>
    </row>
    <row r="1196" spans="1:40" x14ac:dyDescent="0.25">
      <c r="A1196" t="s">
        <v>551</v>
      </c>
      <c r="B1196" t="s">
        <v>551</v>
      </c>
      <c r="C1196" t="s">
        <v>551</v>
      </c>
      <c r="D1196" t="s">
        <v>551</v>
      </c>
      <c r="E1196" t="s">
        <v>551</v>
      </c>
      <c r="F1196" t="s">
        <v>551</v>
      </c>
      <c r="G1196" t="s">
        <v>551</v>
      </c>
      <c r="H1196" t="s">
        <v>551</v>
      </c>
      <c r="I1196" t="s">
        <v>551</v>
      </c>
      <c r="J1196" t="s">
        <v>551</v>
      </c>
      <c r="K1196" t="s">
        <v>551</v>
      </c>
      <c r="L1196" t="s">
        <v>551</v>
      </c>
      <c r="M1196" t="s">
        <v>551</v>
      </c>
      <c r="N1196" t="s">
        <v>551</v>
      </c>
      <c r="O1196" t="s">
        <v>551</v>
      </c>
      <c r="P1196" t="s">
        <v>551</v>
      </c>
      <c r="Q1196" t="s">
        <v>551</v>
      </c>
      <c r="R1196" t="s">
        <v>551</v>
      </c>
      <c r="S1196" t="s">
        <v>551</v>
      </c>
      <c r="T1196" t="s">
        <v>551</v>
      </c>
      <c r="U1196" t="s">
        <v>551</v>
      </c>
      <c r="V1196" t="s">
        <v>551</v>
      </c>
      <c r="W1196" t="s">
        <v>551</v>
      </c>
      <c r="X1196" t="s">
        <v>551</v>
      </c>
      <c r="Y1196" t="s">
        <v>551</v>
      </c>
      <c r="Z1196" t="s">
        <v>551</v>
      </c>
      <c r="AA1196" t="s">
        <v>551</v>
      </c>
      <c r="AB1196" t="s">
        <v>551</v>
      </c>
      <c r="AC1196" t="s">
        <v>605</v>
      </c>
      <c r="AD1196" t="s">
        <v>604</v>
      </c>
      <c r="AE1196">
        <v>25</v>
      </c>
      <c r="AF1196">
        <v>20</v>
      </c>
      <c r="AG1196">
        <v>3</v>
      </c>
      <c r="AH1196" t="s">
        <v>491</v>
      </c>
      <c r="AJ1196" t="s">
        <v>82</v>
      </c>
      <c r="AK1196" t="s">
        <v>194</v>
      </c>
      <c r="AM1196">
        <v>773</v>
      </c>
      <c r="AN1196">
        <v>475</v>
      </c>
    </row>
    <row r="1197" spans="1:40" x14ac:dyDescent="0.25">
      <c r="A1197" t="s">
        <v>551</v>
      </c>
      <c r="B1197" t="s">
        <v>551</v>
      </c>
      <c r="C1197" t="s">
        <v>551</v>
      </c>
      <c r="D1197" t="s">
        <v>551</v>
      </c>
      <c r="E1197" t="s">
        <v>551</v>
      </c>
      <c r="F1197" t="s">
        <v>551</v>
      </c>
      <c r="G1197" t="s">
        <v>551</v>
      </c>
      <c r="H1197" t="s">
        <v>551</v>
      </c>
      <c r="I1197" t="s">
        <v>551</v>
      </c>
      <c r="J1197" t="s">
        <v>551</v>
      </c>
      <c r="K1197" t="s">
        <v>551</v>
      </c>
      <c r="L1197" t="s">
        <v>551</v>
      </c>
      <c r="M1197" t="s">
        <v>551</v>
      </c>
      <c r="N1197" t="s">
        <v>551</v>
      </c>
      <c r="O1197" t="s">
        <v>551</v>
      </c>
      <c r="P1197" t="s">
        <v>551</v>
      </c>
      <c r="Q1197" t="s">
        <v>551</v>
      </c>
      <c r="R1197" t="s">
        <v>551</v>
      </c>
      <c r="S1197" t="s">
        <v>551</v>
      </c>
      <c r="T1197" t="s">
        <v>551</v>
      </c>
      <c r="U1197" t="s">
        <v>551</v>
      </c>
      <c r="V1197" t="s">
        <v>551</v>
      </c>
      <c r="W1197" t="s">
        <v>551</v>
      </c>
      <c r="X1197" t="s">
        <v>551</v>
      </c>
      <c r="Y1197" t="s">
        <v>551</v>
      </c>
      <c r="Z1197" t="s">
        <v>551</v>
      </c>
      <c r="AA1197" t="s">
        <v>551</v>
      </c>
      <c r="AB1197" t="s">
        <v>551</v>
      </c>
      <c r="AC1197" t="s">
        <v>605</v>
      </c>
      <c r="AD1197" t="s">
        <v>604</v>
      </c>
      <c r="AE1197">
        <v>25</v>
      </c>
      <c r="AF1197">
        <v>21</v>
      </c>
      <c r="AG1197">
        <v>3</v>
      </c>
      <c r="AH1197" t="s">
        <v>491</v>
      </c>
      <c r="AJ1197" t="s">
        <v>82</v>
      </c>
      <c r="AK1197" t="s">
        <v>194</v>
      </c>
      <c r="AM1197">
        <v>3439</v>
      </c>
      <c r="AN1197">
        <v>2889</v>
      </c>
    </row>
    <row r="1198" spans="1:40" x14ac:dyDescent="0.25">
      <c r="A1198" t="s">
        <v>551</v>
      </c>
      <c r="B1198" t="s">
        <v>551</v>
      </c>
      <c r="C1198" t="s">
        <v>551</v>
      </c>
      <c r="D1198" t="s">
        <v>551</v>
      </c>
      <c r="E1198" t="s">
        <v>551</v>
      </c>
      <c r="F1198" t="s">
        <v>551</v>
      </c>
      <c r="G1198" t="s">
        <v>551</v>
      </c>
      <c r="H1198" t="s">
        <v>551</v>
      </c>
      <c r="I1198" t="s">
        <v>551</v>
      </c>
      <c r="J1198" t="s">
        <v>551</v>
      </c>
      <c r="K1198" t="s">
        <v>551</v>
      </c>
      <c r="L1198" t="s">
        <v>551</v>
      </c>
      <c r="M1198" t="s">
        <v>551</v>
      </c>
      <c r="N1198" t="s">
        <v>551</v>
      </c>
      <c r="O1198" t="s">
        <v>551</v>
      </c>
      <c r="P1198" t="s">
        <v>551</v>
      </c>
      <c r="Q1198" t="s">
        <v>551</v>
      </c>
      <c r="R1198" t="s">
        <v>551</v>
      </c>
      <c r="S1198" t="s">
        <v>551</v>
      </c>
      <c r="T1198" t="s">
        <v>551</v>
      </c>
      <c r="U1198" t="s">
        <v>551</v>
      </c>
      <c r="V1198" t="s">
        <v>551</v>
      </c>
      <c r="W1198" t="s">
        <v>551</v>
      </c>
      <c r="X1198" t="s">
        <v>551</v>
      </c>
      <c r="Y1198" t="s">
        <v>551</v>
      </c>
      <c r="Z1198" t="s">
        <v>551</v>
      </c>
      <c r="AA1198" t="s">
        <v>551</v>
      </c>
      <c r="AB1198" t="s">
        <v>551</v>
      </c>
      <c r="AC1198" t="s">
        <v>605</v>
      </c>
      <c r="AD1198" t="s">
        <v>604</v>
      </c>
      <c r="AE1198">
        <v>25</v>
      </c>
      <c r="AF1198">
        <v>22</v>
      </c>
      <c r="AG1198">
        <v>3</v>
      </c>
      <c r="AH1198" t="s">
        <v>491</v>
      </c>
      <c r="AJ1198" t="s">
        <v>82</v>
      </c>
      <c r="AK1198" t="s">
        <v>194</v>
      </c>
      <c r="AM1198">
        <v>2957</v>
      </c>
      <c r="AN1198">
        <v>979</v>
      </c>
    </row>
    <row r="1199" spans="1:40" x14ac:dyDescent="0.25">
      <c r="A1199" t="s">
        <v>551</v>
      </c>
      <c r="B1199" t="s">
        <v>551</v>
      </c>
      <c r="C1199" t="s">
        <v>551</v>
      </c>
      <c r="D1199" t="s">
        <v>551</v>
      </c>
      <c r="E1199" t="s">
        <v>551</v>
      </c>
      <c r="F1199" t="s">
        <v>551</v>
      </c>
      <c r="G1199" t="s">
        <v>551</v>
      </c>
      <c r="H1199" t="s">
        <v>551</v>
      </c>
      <c r="I1199" t="s">
        <v>551</v>
      </c>
      <c r="J1199" t="s">
        <v>551</v>
      </c>
      <c r="K1199" t="s">
        <v>551</v>
      </c>
      <c r="L1199" t="s">
        <v>551</v>
      </c>
      <c r="M1199" t="s">
        <v>551</v>
      </c>
      <c r="N1199" t="s">
        <v>551</v>
      </c>
      <c r="O1199" t="s">
        <v>551</v>
      </c>
      <c r="P1199" t="s">
        <v>551</v>
      </c>
      <c r="Q1199" t="s">
        <v>551</v>
      </c>
      <c r="R1199" t="s">
        <v>551</v>
      </c>
      <c r="S1199" t="s">
        <v>551</v>
      </c>
      <c r="T1199" t="s">
        <v>551</v>
      </c>
      <c r="U1199" t="s">
        <v>551</v>
      </c>
      <c r="V1199" t="s">
        <v>551</v>
      </c>
      <c r="W1199" t="s">
        <v>551</v>
      </c>
      <c r="X1199" t="s">
        <v>551</v>
      </c>
      <c r="Y1199" t="s">
        <v>551</v>
      </c>
      <c r="Z1199" t="s">
        <v>551</v>
      </c>
      <c r="AA1199" t="s">
        <v>551</v>
      </c>
      <c r="AB1199" t="s">
        <v>551</v>
      </c>
      <c r="AC1199" t="s">
        <v>605</v>
      </c>
      <c r="AD1199" t="s">
        <v>604</v>
      </c>
      <c r="AE1199">
        <v>25</v>
      </c>
      <c r="AF1199">
        <v>23</v>
      </c>
      <c r="AG1199">
        <v>3</v>
      </c>
      <c r="AH1199" t="s">
        <v>491</v>
      </c>
      <c r="AJ1199" t="s">
        <v>82</v>
      </c>
      <c r="AK1199" t="s">
        <v>194</v>
      </c>
      <c r="AM1199">
        <v>134</v>
      </c>
      <c r="AN1199">
        <v>1473</v>
      </c>
    </row>
    <row r="1200" spans="1:40" x14ac:dyDescent="0.25">
      <c r="A1200" t="s">
        <v>551</v>
      </c>
      <c r="B1200" t="s">
        <v>551</v>
      </c>
      <c r="C1200" t="s">
        <v>551</v>
      </c>
      <c r="D1200" t="s">
        <v>551</v>
      </c>
      <c r="E1200" t="s">
        <v>551</v>
      </c>
      <c r="F1200" t="s">
        <v>551</v>
      </c>
      <c r="G1200" t="s">
        <v>551</v>
      </c>
      <c r="H1200" t="s">
        <v>551</v>
      </c>
      <c r="I1200" t="s">
        <v>551</v>
      </c>
      <c r="J1200" t="s">
        <v>551</v>
      </c>
      <c r="K1200" t="s">
        <v>551</v>
      </c>
      <c r="L1200" t="s">
        <v>551</v>
      </c>
      <c r="M1200" t="s">
        <v>551</v>
      </c>
      <c r="N1200" t="s">
        <v>551</v>
      </c>
      <c r="O1200" t="s">
        <v>551</v>
      </c>
      <c r="P1200" t="s">
        <v>551</v>
      </c>
      <c r="Q1200" t="s">
        <v>551</v>
      </c>
      <c r="R1200" t="s">
        <v>551</v>
      </c>
      <c r="S1200" t="s">
        <v>551</v>
      </c>
      <c r="T1200" t="s">
        <v>551</v>
      </c>
      <c r="U1200" t="s">
        <v>551</v>
      </c>
      <c r="V1200" t="s">
        <v>551</v>
      </c>
      <c r="W1200" t="s">
        <v>551</v>
      </c>
      <c r="X1200" t="s">
        <v>551</v>
      </c>
      <c r="Y1200" t="s">
        <v>551</v>
      </c>
      <c r="Z1200" t="s">
        <v>551</v>
      </c>
      <c r="AA1200" t="s">
        <v>551</v>
      </c>
      <c r="AB1200" t="s">
        <v>551</v>
      </c>
      <c r="AC1200" t="s">
        <v>605</v>
      </c>
      <c r="AD1200" t="s">
        <v>604</v>
      </c>
      <c r="AE1200">
        <v>25</v>
      </c>
      <c r="AF1200">
        <v>24</v>
      </c>
      <c r="AH1200" t="s">
        <v>499</v>
      </c>
      <c r="AJ1200" t="s">
        <v>92</v>
      </c>
      <c r="AK1200" t="s">
        <v>201</v>
      </c>
      <c r="AM1200">
        <v>1751</v>
      </c>
      <c r="AN1200">
        <v>1530</v>
      </c>
    </row>
    <row r="1201" spans="1:40" x14ac:dyDescent="0.25">
      <c r="A1201" t="s">
        <v>551</v>
      </c>
      <c r="B1201" t="s">
        <v>551</v>
      </c>
      <c r="C1201" t="s">
        <v>551</v>
      </c>
      <c r="D1201" t="s">
        <v>551</v>
      </c>
      <c r="E1201" t="s">
        <v>551</v>
      </c>
      <c r="F1201" t="s">
        <v>551</v>
      </c>
      <c r="G1201" t="s">
        <v>551</v>
      </c>
      <c r="H1201" t="s">
        <v>551</v>
      </c>
      <c r="I1201" t="s">
        <v>551</v>
      </c>
      <c r="J1201" t="s">
        <v>551</v>
      </c>
      <c r="K1201" t="s">
        <v>551</v>
      </c>
      <c r="L1201" t="s">
        <v>551</v>
      </c>
      <c r="M1201" t="s">
        <v>551</v>
      </c>
      <c r="N1201" t="s">
        <v>551</v>
      </c>
      <c r="O1201" t="s">
        <v>551</v>
      </c>
      <c r="P1201" t="s">
        <v>551</v>
      </c>
      <c r="Q1201" t="s">
        <v>551</v>
      </c>
      <c r="R1201" t="s">
        <v>551</v>
      </c>
      <c r="S1201" t="s">
        <v>551</v>
      </c>
      <c r="T1201" t="s">
        <v>551</v>
      </c>
      <c r="U1201" t="s">
        <v>551</v>
      </c>
      <c r="V1201" t="s">
        <v>551</v>
      </c>
      <c r="W1201" t="s">
        <v>551</v>
      </c>
      <c r="X1201" t="s">
        <v>551</v>
      </c>
      <c r="Y1201" t="s">
        <v>551</v>
      </c>
      <c r="Z1201" t="s">
        <v>551</v>
      </c>
      <c r="AA1201" t="s">
        <v>551</v>
      </c>
      <c r="AB1201" t="s">
        <v>551</v>
      </c>
      <c r="AC1201" t="s">
        <v>605</v>
      </c>
      <c r="AD1201" t="s">
        <v>604</v>
      </c>
      <c r="AE1201">
        <v>25</v>
      </c>
      <c r="AF1201">
        <v>25</v>
      </c>
      <c r="AG1201">
        <v>3</v>
      </c>
      <c r="AH1201" t="s">
        <v>491</v>
      </c>
      <c r="AJ1201" t="s">
        <v>82</v>
      </c>
      <c r="AK1201" t="s">
        <v>194</v>
      </c>
      <c r="AM1201">
        <v>2195</v>
      </c>
      <c r="AN1201">
        <v>1158</v>
      </c>
    </row>
    <row r="1202" spans="1:40" x14ac:dyDescent="0.25">
      <c r="A1202" t="s">
        <v>551</v>
      </c>
      <c r="B1202" t="s">
        <v>551</v>
      </c>
      <c r="C1202" t="s">
        <v>551</v>
      </c>
      <c r="D1202" t="s">
        <v>551</v>
      </c>
      <c r="E1202" t="s">
        <v>551</v>
      </c>
      <c r="F1202" t="s">
        <v>551</v>
      </c>
      <c r="G1202" t="s">
        <v>551</v>
      </c>
      <c r="H1202" t="s">
        <v>551</v>
      </c>
      <c r="I1202" t="s">
        <v>551</v>
      </c>
      <c r="J1202" t="s">
        <v>551</v>
      </c>
      <c r="K1202" t="s">
        <v>551</v>
      </c>
      <c r="L1202" t="s">
        <v>551</v>
      </c>
      <c r="M1202" t="s">
        <v>551</v>
      </c>
      <c r="N1202" t="s">
        <v>551</v>
      </c>
      <c r="O1202" t="s">
        <v>551</v>
      </c>
      <c r="P1202" t="s">
        <v>551</v>
      </c>
      <c r="Q1202" t="s">
        <v>551</v>
      </c>
      <c r="R1202" t="s">
        <v>551</v>
      </c>
      <c r="S1202" t="s">
        <v>551</v>
      </c>
      <c r="T1202" t="s">
        <v>551</v>
      </c>
      <c r="U1202" t="s">
        <v>551</v>
      </c>
      <c r="V1202" t="s">
        <v>551</v>
      </c>
      <c r="W1202" t="s">
        <v>551</v>
      </c>
      <c r="X1202" t="s">
        <v>551</v>
      </c>
      <c r="Y1202" t="s">
        <v>551</v>
      </c>
      <c r="Z1202" t="s">
        <v>551</v>
      </c>
      <c r="AA1202" t="s">
        <v>551</v>
      </c>
      <c r="AB1202" t="s">
        <v>551</v>
      </c>
      <c r="AC1202" t="s">
        <v>607</v>
      </c>
      <c r="AD1202" t="s">
        <v>606</v>
      </c>
      <c r="AE1202">
        <v>25</v>
      </c>
      <c r="AF1202">
        <v>1</v>
      </c>
      <c r="AH1202" t="s">
        <v>494</v>
      </c>
      <c r="AJ1202" t="s">
        <v>86</v>
      </c>
      <c r="AK1202" t="s">
        <v>201</v>
      </c>
      <c r="AM1202">
        <v>1175</v>
      </c>
      <c r="AN1202">
        <v>2301</v>
      </c>
    </row>
    <row r="1203" spans="1:40" x14ac:dyDescent="0.25">
      <c r="A1203" t="s">
        <v>551</v>
      </c>
      <c r="B1203" t="s">
        <v>551</v>
      </c>
      <c r="C1203" t="s">
        <v>551</v>
      </c>
      <c r="D1203" t="s">
        <v>551</v>
      </c>
      <c r="E1203" t="s">
        <v>551</v>
      </c>
      <c r="F1203" t="s">
        <v>551</v>
      </c>
      <c r="G1203" t="s">
        <v>551</v>
      </c>
      <c r="H1203" t="s">
        <v>551</v>
      </c>
      <c r="I1203" t="s">
        <v>551</v>
      </c>
      <c r="J1203" t="s">
        <v>551</v>
      </c>
      <c r="K1203" t="s">
        <v>551</v>
      </c>
      <c r="L1203" t="s">
        <v>551</v>
      </c>
      <c r="M1203" t="s">
        <v>551</v>
      </c>
      <c r="N1203" t="s">
        <v>551</v>
      </c>
      <c r="O1203" t="s">
        <v>551</v>
      </c>
      <c r="P1203" t="s">
        <v>551</v>
      </c>
      <c r="Q1203" t="s">
        <v>551</v>
      </c>
      <c r="R1203" t="s">
        <v>551</v>
      </c>
      <c r="S1203" t="s">
        <v>551</v>
      </c>
      <c r="T1203" t="s">
        <v>551</v>
      </c>
      <c r="U1203" t="s">
        <v>551</v>
      </c>
      <c r="V1203" t="s">
        <v>551</v>
      </c>
      <c r="W1203" t="s">
        <v>551</v>
      </c>
      <c r="X1203" t="s">
        <v>551</v>
      </c>
      <c r="Y1203" t="s">
        <v>551</v>
      </c>
      <c r="Z1203" t="s">
        <v>551</v>
      </c>
      <c r="AA1203" t="s">
        <v>551</v>
      </c>
      <c r="AB1203" t="s">
        <v>551</v>
      </c>
      <c r="AC1203" t="s">
        <v>607</v>
      </c>
      <c r="AD1203" t="s">
        <v>606</v>
      </c>
      <c r="AE1203">
        <v>25</v>
      </c>
      <c r="AF1203">
        <v>2</v>
      </c>
      <c r="AH1203" t="s">
        <v>494</v>
      </c>
      <c r="AJ1203" t="s">
        <v>86</v>
      </c>
      <c r="AK1203" t="s">
        <v>201</v>
      </c>
      <c r="AM1203">
        <v>1160</v>
      </c>
      <c r="AN1203">
        <v>361</v>
      </c>
    </row>
    <row r="1204" spans="1:40" x14ac:dyDescent="0.25">
      <c r="A1204" t="s">
        <v>551</v>
      </c>
      <c r="B1204" t="s">
        <v>551</v>
      </c>
      <c r="C1204" t="s">
        <v>551</v>
      </c>
      <c r="D1204" t="s">
        <v>551</v>
      </c>
      <c r="E1204" t="s">
        <v>551</v>
      </c>
      <c r="F1204" t="s">
        <v>551</v>
      </c>
      <c r="G1204" t="s">
        <v>551</v>
      </c>
      <c r="H1204" t="s">
        <v>551</v>
      </c>
      <c r="I1204" t="s">
        <v>551</v>
      </c>
      <c r="J1204" t="s">
        <v>551</v>
      </c>
      <c r="K1204" t="s">
        <v>551</v>
      </c>
      <c r="L1204" t="s">
        <v>551</v>
      </c>
      <c r="M1204" t="s">
        <v>551</v>
      </c>
      <c r="N1204" t="s">
        <v>551</v>
      </c>
      <c r="O1204" t="s">
        <v>551</v>
      </c>
      <c r="P1204" t="s">
        <v>551</v>
      </c>
      <c r="Q1204" t="s">
        <v>551</v>
      </c>
      <c r="R1204" t="s">
        <v>551</v>
      </c>
      <c r="S1204" t="s">
        <v>551</v>
      </c>
      <c r="T1204" t="s">
        <v>551</v>
      </c>
      <c r="U1204" t="s">
        <v>551</v>
      </c>
      <c r="V1204" t="s">
        <v>551</v>
      </c>
      <c r="W1204" t="s">
        <v>551</v>
      </c>
      <c r="X1204" t="s">
        <v>551</v>
      </c>
      <c r="Y1204" t="s">
        <v>551</v>
      </c>
      <c r="Z1204" t="s">
        <v>551</v>
      </c>
      <c r="AA1204" t="s">
        <v>551</v>
      </c>
      <c r="AB1204" t="s">
        <v>551</v>
      </c>
      <c r="AC1204" t="s">
        <v>607</v>
      </c>
      <c r="AD1204" t="s">
        <v>606</v>
      </c>
      <c r="AE1204">
        <v>25</v>
      </c>
      <c r="AF1204">
        <v>3</v>
      </c>
      <c r="AG1204">
        <v>3</v>
      </c>
      <c r="AH1204" t="s">
        <v>491</v>
      </c>
      <c r="AJ1204" t="s">
        <v>82</v>
      </c>
      <c r="AK1204" t="s">
        <v>194</v>
      </c>
      <c r="AM1204">
        <v>2315</v>
      </c>
      <c r="AN1204">
        <v>916</v>
      </c>
    </row>
    <row r="1205" spans="1:40" x14ac:dyDescent="0.25">
      <c r="A1205" t="s">
        <v>551</v>
      </c>
      <c r="B1205" t="s">
        <v>551</v>
      </c>
      <c r="C1205" t="s">
        <v>551</v>
      </c>
      <c r="D1205" t="s">
        <v>551</v>
      </c>
      <c r="E1205" t="s">
        <v>551</v>
      </c>
      <c r="F1205" t="s">
        <v>551</v>
      </c>
      <c r="G1205" t="s">
        <v>551</v>
      </c>
      <c r="H1205" t="s">
        <v>551</v>
      </c>
      <c r="I1205" t="s">
        <v>551</v>
      </c>
      <c r="J1205" t="s">
        <v>551</v>
      </c>
      <c r="K1205" t="s">
        <v>551</v>
      </c>
      <c r="L1205" t="s">
        <v>551</v>
      </c>
      <c r="M1205" t="s">
        <v>551</v>
      </c>
      <c r="N1205" t="s">
        <v>551</v>
      </c>
      <c r="O1205" t="s">
        <v>551</v>
      </c>
      <c r="P1205" t="s">
        <v>551</v>
      </c>
      <c r="Q1205" t="s">
        <v>551</v>
      </c>
      <c r="R1205" t="s">
        <v>551</v>
      </c>
      <c r="S1205" t="s">
        <v>551</v>
      </c>
      <c r="T1205" t="s">
        <v>551</v>
      </c>
      <c r="U1205" t="s">
        <v>551</v>
      </c>
      <c r="V1205" t="s">
        <v>551</v>
      </c>
      <c r="W1205" t="s">
        <v>551</v>
      </c>
      <c r="X1205" t="s">
        <v>551</v>
      </c>
      <c r="Y1205" t="s">
        <v>551</v>
      </c>
      <c r="Z1205" t="s">
        <v>551</v>
      </c>
      <c r="AA1205" t="s">
        <v>551</v>
      </c>
      <c r="AB1205" t="s">
        <v>551</v>
      </c>
      <c r="AC1205" t="s">
        <v>607</v>
      </c>
      <c r="AD1205" t="s">
        <v>606</v>
      </c>
      <c r="AE1205">
        <v>25</v>
      </c>
      <c r="AF1205">
        <v>4</v>
      </c>
      <c r="AH1205" t="s">
        <v>494</v>
      </c>
      <c r="AJ1205" t="s">
        <v>86</v>
      </c>
      <c r="AK1205" t="s">
        <v>201</v>
      </c>
      <c r="AM1205">
        <v>3644</v>
      </c>
      <c r="AN1205">
        <v>605</v>
      </c>
    </row>
    <row r="1206" spans="1:40" x14ac:dyDescent="0.25">
      <c r="A1206" t="s">
        <v>551</v>
      </c>
      <c r="B1206" t="s">
        <v>551</v>
      </c>
      <c r="C1206" t="s">
        <v>551</v>
      </c>
      <c r="D1206" t="s">
        <v>551</v>
      </c>
      <c r="E1206" t="s">
        <v>551</v>
      </c>
      <c r="F1206" t="s">
        <v>551</v>
      </c>
      <c r="G1206" t="s">
        <v>551</v>
      </c>
      <c r="H1206" t="s">
        <v>551</v>
      </c>
      <c r="I1206" t="s">
        <v>551</v>
      </c>
      <c r="J1206" t="s">
        <v>551</v>
      </c>
      <c r="K1206" t="s">
        <v>551</v>
      </c>
      <c r="L1206" t="s">
        <v>551</v>
      </c>
      <c r="M1206" t="s">
        <v>551</v>
      </c>
      <c r="N1206" t="s">
        <v>551</v>
      </c>
      <c r="O1206" t="s">
        <v>551</v>
      </c>
      <c r="P1206" t="s">
        <v>551</v>
      </c>
      <c r="Q1206" t="s">
        <v>551</v>
      </c>
      <c r="R1206" t="s">
        <v>551</v>
      </c>
      <c r="S1206" t="s">
        <v>551</v>
      </c>
      <c r="T1206" t="s">
        <v>551</v>
      </c>
      <c r="U1206" t="s">
        <v>551</v>
      </c>
      <c r="V1206" t="s">
        <v>551</v>
      </c>
      <c r="W1206" t="s">
        <v>551</v>
      </c>
      <c r="X1206" t="s">
        <v>551</v>
      </c>
      <c r="Y1206" t="s">
        <v>551</v>
      </c>
      <c r="Z1206" t="s">
        <v>551</v>
      </c>
      <c r="AA1206" t="s">
        <v>551</v>
      </c>
      <c r="AB1206" t="s">
        <v>551</v>
      </c>
      <c r="AC1206" t="s">
        <v>607</v>
      </c>
      <c r="AD1206" t="s">
        <v>606</v>
      </c>
      <c r="AE1206">
        <v>25</v>
      </c>
      <c r="AF1206">
        <v>5</v>
      </c>
      <c r="AH1206" t="s">
        <v>498</v>
      </c>
      <c r="AJ1206" t="s">
        <v>91</v>
      </c>
      <c r="AK1206" t="s">
        <v>203</v>
      </c>
      <c r="AM1206">
        <v>3112</v>
      </c>
      <c r="AN1206">
        <v>2690</v>
      </c>
    </row>
    <row r="1207" spans="1:40" x14ac:dyDescent="0.25">
      <c r="A1207" t="s">
        <v>551</v>
      </c>
      <c r="B1207" t="s">
        <v>551</v>
      </c>
      <c r="C1207" t="s">
        <v>551</v>
      </c>
      <c r="D1207" t="s">
        <v>551</v>
      </c>
      <c r="E1207" t="s">
        <v>551</v>
      </c>
      <c r="F1207" t="s">
        <v>551</v>
      </c>
      <c r="G1207" t="s">
        <v>551</v>
      </c>
      <c r="H1207" t="s">
        <v>551</v>
      </c>
      <c r="I1207" t="s">
        <v>551</v>
      </c>
      <c r="J1207" t="s">
        <v>551</v>
      </c>
      <c r="K1207" t="s">
        <v>551</v>
      </c>
      <c r="L1207" t="s">
        <v>551</v>
      </c>
      <c r="M1207" t="s">
        <v>551</v>
      </c>
      <c r="N1207" t="s">
        <v>551</v>
      </c>
      <c r="O1207" t="s">
        <v>551</v>
      </c>
      <c r="P1207" t="s">
        <v>551</v>
      </c>
      <c r="Q1207" t="s">
        <v>551</v>
      </c>
      <c r="R1207" t="s">
        <v>551</v>
      </c>
      <c r="S1207" t="s">
        <v>551</v>
      </c>
      <c r="T1207" t="s">
        <v>551</v>
      </c>
      <c r="U1207" t="s">
        <v>551</v>
      </c>
      <c r="V1207" t="s">
        <v>551</v>
      </c>
      <c r="W1207" t="s">
        <v>551</v>
      </c>
      <c r="X1207" t="s">
        <v>551</v>
      </c>
      <c r="Y1207" t="s">
        <v>551</v>
      </c>
      <c r="Z1207" t="s">
        <v>551</v>
      </c>
      <c r="AA1207" t="s">
        <v>551</v>
      </c>
      <c r="AB1207" t="s">
        <v>551</v>
      </c>
      <c r="AC1207" t="s">
        <v>607</v>
      </c>
      <c r="AD1207" t="s">
        <v>606</v>
      </c>
      <c r="AE1207">
        <v>25</v>
      </c>
      <c r="AF1207">
        <v>6</v>
      </c>
      <c r="AH1207" t="s">
        <v>494</v>
      </c>
      <c r="AJ1207" t="s">
        <v>86</v>
      </c>
      <c r="AK1207" t="s">
        <v>201</v>
      </c>
      <c r="AM1207">
        <v>3243</v>
      </c>
      <c r="AN1207">
        <v>401</v>
      </c>
    </row>
    <row r="1208" spans="1:40" x14ac:dyDescent="0.25">
      <c r="A1208" t="s">
        <v>551</v>
      </c>
      <c r="B1208" t="s">
        <v>551</v>
      </c>
      <c r="C1208" t="s">
        <v>551</v>
      </c>
      <c r="D1208" t="s">
        <v>551</v>
      </c>
      <c r="E1208" t="s">
        <v>551</v>
      </c>
      <c r="F1208" t="s">
        <v>551</v>
      </c>
      <c r="G1208" t="s">
        <v>551</v>
      </c>
      <c r="H1208" t="s">
        <v>551</v>
      </c>
      <c r="I1208" t="s">
        <v>551</v>
      </c>
      <c r="J1208" t="s">
        <v>551</v>
      </c>
      <c r="K1208" t="s">
        <v>551</v>
      </c>
      <c r="L1208" t="s">
        <v>551</v>
      </c>
      <c r="M1208" t="s">
        <v>551</v>
      </c>
      <c r="N1208" t="s">
        <v>551</v>
      </c>
      <c r="O1208" t="s">
        <v>551</v>
      </c>
      <c r="P1208" t="s">
        <v>551</v>
      </c>
      <c r="Q1208" t="s">
        <v>551</v>
      </c>
      <c r="R1208" t="s">
        <v>551</v>
      </c>
      <c r="S1208" t="s">
        <v>551</v>
      </c>
      <c r="T1208" t="s">
        <v>551</v>
      </c>
      <c r="U1208" t="s">
        <v>551</v>
      </c>
      <c r="V1208" t="s">
        <v>551</v>
      </c>
      <c r="W1208" t="s">
        <v>551</v>
      </c>
      <c r="X1208" t="s">
        <v>551</v>
      </c>
      <c r="Y1208" t="s">
        <v>551</v>
      </c>
      <c r="Z1208" t="s">
        <v>551</v>
      </c>
      <c r="AA1208" t="s">
        <v>551</v>
      </c>
      <c r="AB1208" t="s">
        <v>551</v>
      </c>
      <c r="AC1208" t="s">
        <v>607</v>
      </c>
      <c r="AD1208" t="s">
        <v>606</v>
      </c>
      <c r="AE1208">
        <v>25</v>
      </c>
      <c r="AF1208">
        <v>7</v>
      </c>
      <c r="AH1208" t="s">
        <v>494</v>
      </c>
      <c r="AJ1208" t="s">
        <v>86</v>
      </c>
      <c r="AK1208" t="s">
        <v>201</v>
      </c>
      <c r="AM1208">
        <v>3842</v>
      </c>
      <c r="AN1208">
        <v>2650</v>
      </c>
    </row>
    <row r="1209" spans="1:40" x14ac:dyDescent="0.25">
      <c r="A1209" t="s">
        <v>551</v>
      </c>
      <c r="B1209" t="s">
        <v>551</v>
      </c>
      <c r="C1209" t="s">
        <v>551</v>
      </c>
      <c r="D1209" t="s">
        <v>551</v>
      </c>
      <c r="E1209" t="s">
        <v>551</v>
      </c>
      <c r="F1209" t="s">
        <v>551</v>
      </c>
      <c r="G1209" t="s">
        <v>551</v>
      </c>
      <c r="H1209" t="s">
        <v>551</v>
      </c>
      <c r="I1209" t="s">
        <v>551</v>
      </c>
      <c r="J1209" t="s">
        <v>551</v>
      </c>
      <c r="K1209" t="s">
        <v>551</v>
      </c>
      <c r="L1209" t="s">
        <v>551</v>
      </c>
      <c r="M1209" t="s">
        <v>551</v>
      </c>
      <c r="N1209" t="s">
        <v>551</v>
      </c>
      <c r="O1209" t="s">
        <v>551</v>
      </c>
      <c r="P1209" t="s">
        <v>551</v>
      </c>
      <c r="Q1209" t="s">
        <v>551</v>
      </c>
      <c r="R1209" t="s">
        <v>551</v>
      </c>
      <c r="S1209" t="s">
        <v>551</v>
      </c>
      <c r="T1209" t="s">
        <v>551</v>
      </c>
      <c r="U1209" t="s">
        <v>551</v>
      </c>
      <c r="V1209" t="s">
        <v>551</v>
      </c>
      <c r="W1209" t="s">
        <v>551</v>
      </c>
      <c r="X1209" t="s">
        <v>551</v>
      </c>
      <c r="Y1209" t="s">
        <v>551</v>
      </c>
      <c r="Z1209" t="s">
        <v>551</v>
      </c>
      <c r="AA1209" t="s">
        <v>551</v>
      </c>
      <c r="AB1209" t="s">
        <v>551</v>
      </c>
      <c r="AC1209" t="s">
        <v>607</v>
      </c>
      <c r="AD1209" t="s">
        <v>606</v>
      </c>
      <c r="AE1209">
        <v>25</v>
      </c>
      <c r="AF1209">
        <v>8</v>
      </c>
      <c r="AG1209">
        <v>3</v>
      </c>
      <c r="AH1209" t="s">
        <v>491</v>
      </c>
      <c r="AJ1209" t="s">
        <v>82</v>
      </c>
      <c r="AK1209" t="s">
        <v>194</v>
      </c>
      <c r="AM1209">
        <v>1815</v>
      </c>
      <c r="AN1209">
        <v>2484</v>
      </c>
    </row>
    <row r="1210" spans="1:40" x14ac:dyDescent="0.25">
      <c r="A1210" t="s">
        <v>551</v>
      </c>
      <c r="B1210" t="s">
        <v>551</v>
      </c>
      <c r="C1210" t="s">
        <v>551</v>
      </c>
      <c r="D1210" t="s">
        <v>551</v>
      </c>
      <c r="E1210" t="s">
        <v>551</v>
      </c>
      <c r="F1210" t="s">
        <v>551</v>
      </c>
      <c r="G1210" t="s">
        <v>551</v>
      </c>
      <c r="H1210" t="s">
        <v>551</v>
      </c>
      <c r="I1210" t="s">
        <v>551</v>
      </c>
      <c r="J1210" t="s">
        <v>551</v>
      </c>
      <c r="K1210" t="s">
        <v>551</v>
      </c>
      <c r="L1210" t="s">
        <v>551</v>
      </c>
      <c r="M1210" t="s">
        <v>551</v>
      </c>
      <c r="N1210" t="s">
        <v>551</v>
      </c>
      <c r="O1210" t="s">
        <v>551</v>
      </c>
      <c r="P1210" t="s">
        <v>551</v>
      </c>
      <c r="Q1210" t="s">
        <v>551</v>
      </c>
      <c r="R1210" t="s">
        <v>551</v>
      </c>
      <c r="S1210" t="s">
        <v>551</v>
      </c>
      <c r="T1210" t="s">
        <v>551</v>
      </c>
      <c r="U1210" t="s">
        <v>551</v>
      </c>
      <c r="V1210" t="s">
        <v>551</v>
      </c>
      <c r="W1210" t="s">
        <v>551</v>
      </c>
      <c r="X1210" t="s">
        <v>551</v>
      </c>
      <c r="Y1210" t="s">
        <v>551</v>
      </c>
      <c r="Z1210" t="s">
        <v>551</v>
      </c>
      <c r="AA1210" t="s">
        <v>551</v>
      </c>
      <c r="AB1210" t="s">
        <v>551</v>
      </c>
      <c r="AC1210" t="s">
        <v>607</v>
      </c>
      <c r="AD1210" t="s">
        <v>606</v>
      </c>
      <c r="AE1210">
        <v>25</v>
      </c>
      <c r="AF1210">
        <v>9</v>
      </c>
      <c r="AH1210" t="s">
        <v>494</v>
      </c>
      <c r="AJ1210" t="s">
        <v>86</v>
      </c>
      <c r="AK1210" t="s">
        <v>201</v>
      </c>
      <c r="AM1210">
        <v>773</v>
      </c>
      <c r="AN1210">
        <v>55</v>
      </c>
    </row>
    <row r="1211" spans="1:40" x14ac:dyDescent="0.25">
      <c r="A1211" t="s">
        <v>551</v>
      </c>
      <c r="B1211" t="s">
        <v>551</v>
      </c>
      <c r="C1211" t="s">
        <v>551</v>
      </c>
      <c r="D1211" t="s">
        <v>551</v>
      </c>
      <c r="E1211" t="s">
        <v>551</v>
      </c>
      <c r="F1211" t="s">
        <v>551</v>
      </c>
      <c r="G1211" t="s">
        <v>551</v>
      </c>
      <c r="H1211" t="s">
        <v>551</v>
      </c>
      <c r="I1211" t="s">
        <v>551</v>
      </c>
      <c r="J1211" t="s">
        <v>551</v>
      </c>
      <c r="K1211" t="s">
        <v>551</v>
      </c>
      <c r="L1211" t="s">
        <v>551</v>
      </c>
      <c r="M1211" t="s">
        <v>551</v>
      </c>
      <c r="N1211" t="s">
        <v>551</v>
      </c>
      <c r="O1211" t="s">
        <v>551</v>
      </c>
      <c r="P1211" t="s">
        <v>551</v>
      </c>
      <c r="Q1211" t="s">
        <v>551</v>
      </c>
      <c r="R1211" t="s">
        <v>551</v>
      </c>
      <c r="S1211" t="s">
        <v>551</v>
      </c>
      <c r="T1211" t="s">
        <v>551</v>
      </c>
      <c r="U1211" t="s">
        <v>551</v>
      </c>
      <c r="V1211" t="s">
        <v>551</v>
      </c>
      <c r="W1211" t="s">
        <v>551</v>
      </c>
      <c r="X1211" t="s">
        <v>551</v>
      </c>
      <c r="Y1211" t="s">
        <v>551</v>
      </c>
      <c r="Z1211" t="s">
        <v>551</v>
      </c>
      <c r="AA1211" t="s">
        <v>551</v>
      </c>
      <c r="AB1211" t="s">
        <v>551</v>
      </c>
      <c r="AC1211" t="s">
        <v>607</v>
      </c>
      <c r="AD1211" t="s">
        <v>606</v>
      </c>
      <c r="AE1211">
        <v>25</v>
      </c>
      <c r="AF1211">
        <v>10</v>
      </c>
      <c r="AG1211">
        <v>3</v>
      </c>
      <c r="AH1211" t="s">
        <v>491</v>
      </c>
      <c r="AJ1211" t="s">
        <v>82</v>
      </c>
      <c r="AK1211" t="s">
        <v>194</v>
      </c>
      <c r="AM1211">
        <v>786</v>
      </c>
      <c r="AN1211">
        <v>1610</v>
      </c>
    </row>
    <row r="1212" spans="1:40" x14ac:dyDescent="0.25">
      <c r="A1212" t="s">
        <v>551</v>
      </c>
      <c r="B1212" t="s">
        <v>551</v>
      </c>
      <c r="C1212" t="s">
        <v>551</v>
      </c>
      <c r="D1212" t="s">
        <v>551</v>
      </c>
      <c r="E1212" t="s">
        <v>551</v>
      </c>
      <c r="F1212" t="s">
        <v>551</v>
      </c>
      <c r="G1212" t="s">
        <v>551</v>
      </c>
      <c r="H1212" t="s">
        <v>551</v>
      </c>
      <c r="I1212" t="s">
        <v>551</v>
      </c>
      <c r="J1212" t="s">
        <v>551</v>
      </c>
      <c r="K1212" t="s">
        <v>551</v>
      </c>
      <c r="L1212" t="s">
        <v>551</v>
      </c>
      <c r="M1212" t="s">
        <v>551</v>
      </c>
      <c r="N1212" t="s">
        <v>551</v>
      </c>
      <c r="O1212" t="s">
        <v>551</v>
      </c>
      <c r="P1212" t="s">
        <v>551</v>
      </c>
      <c r="Q1212" t="s">
        <v>551</v>
      </c>
      <c r="R1212" t="s">
        <v>551</v>
      </c>
      <c r="S1212" t="s">
        <v>551</v>
      </c>
      <c r="T1212" t="s">
        <v>551</v>
      </c>
      <c r="U1212" t="s">
        <v>551</v>
      </c>
      <c r="V1212" t="s">
        <v>551</v>
      </c>
      <c r="W1212" t="s">
        <v>551</v>
      </c>
      <c r="X1212" t="s">
        <v>551</v>
      </c>
      <c r="Y1212" t="s">
        <v>551</v>
      </c>
      <c r="Z1212" t="s">
        <v>551</v>
      </c>
      <c r="AA1212" t="s">
        <v>551</v>
      </c>
      <c r="AB1212" t="s">
        <v>551</v>
      </c>
      <c r="AC1212" t="s">
        <v>607</v>
      </c>
      <c r="AD1212" t="s">
        <v>606</v>
      </c>
      <c r="AE1212">
        <v>25</v>
      </c>
      <c r="AF1212">
        <v>11</v>
      </c>
      <c r="AG1212">
        <v>3</v>
      </c>
      <c r="AH1212" t="s">
        <v>491</v>
      </c>
      <c r="AJ1212" t="s">
        <v>82</v>
      </c>
      <c r="AK1212" t="s">
        <v>194</v>
      </c>
      <c r="AM1212">
        <v>569</v>
      </c>
      <c r="AN1212">
        <v>2680</v>
      </c>
    </row>
    <row r="1213" spans="1:40" x14ac:dyDescent="0.25">
      <c r="A1213" t="s">
        <v>551</v>
      </c>
      <c r="B1213" t="s">
        <v>551</v>
      </c>
      <c r="C1213" t="s">
        <v>551</v>
      </c>
      <c r="D1213" t="s">
        <v>551</v>
      </c>
      <c r="E1213" t="s">
        <v>551</v>
      </c>
      <c r="F1213" t="s">
        <v>551</v>
      </c>
      <c r="G1213" t="s">
        <v>551</v>
      </c>
      <c r="H1213" t="s">
        <v>551</v>
      </c>
      <c r="I1213" t="s">
        <v>551</v>
      </c>
      <c r="J1213" t="s">
        <v>551</v>
      </c>
      <c r="K1213" t="s">
        <v>551</v>
      </c>
      <c r="L1213" t="s">
        <v>551</v>
      </c>
      <c r="M1213" t="s">
        <v>551</v>
      </c>
      <c r="N1213" t="s">
        <v>551</v>
      </c>
      <c r="O1213" t="s">
        <v>551</v>
      </c>
      <c r="P1213" t="s">
        <v>551</v>
      </c>
      <c r="Q1213" t="s">
        <v>551</v>
      </c>
      <c r="R1213" t="s">
        <v>551</v>
      </c>
      <c r="S1213" t="s">
        <v>551</v>
      </c>
      <c r="T1213" t="s">
        <v>551</v>
      </c>
      <c r="U1213" t="s">
        <v>551</v>
      </c>
      <c r="V1213" t="s">
        <v>551</v>
      </c>
      <c r="W1213" t="s">
        <v>551</v>
      </c>
      <c r="X1213" t="s">
        <v>551</v>
      </c>
      <c r="Y1213" t="s">
        <v>551</v>
      </c>
      <c r="Z1213" t="s">
        <v>551</v>
      </c>
      <c r="AA1213" t="s">
        <v>551</v>
      </c>
      <c r="AB1213" t="s">
        <v>551</v>
      </c>
      <c r="AC1213" t="s">
        <v>607</v>
      </c>
      <c r="AD1213" t="s">
        <v>606</v>
      </c>
      <c r="AE1213">
        <v>25</v>
      </c>
      <c r="AF1213">
        <v>12</v>
      </c>
      <c r="AG1213">
        <v>3</v>
      </c>
      <c r="AH1213" t="s">
        <v>491</v>
      </c>
      <c r="AJ1213" t="s">
        <v>82</v>
      </c>
      <c r="AK1213" t="s">
        <v>194</v>
      </c>
      <c r="AM1213">
        <v>1231</v>
      </c>
      <c r="AN1213">
        <v>1232</v>
      </c>
    </row>
    <row r="1214" spans="1:40" x14ac:dyDescent="0.25">
      <c r="A1214" t="s">
        <v>551</v>
      </c>
      <c r="B1214" t="s">
        <v>551</v>
      </c>
      <c r="C1214" t="s">
        <v>551</v>
      </c>
      <c r="D1214" t="s">
        <v>551</v>
      </c>
      <c r="E1214" t="s">
        <v>551</v>
      </c>
      <c r="F1214" t="s">
        <v>551</v>
      </c>
      <c r="G1214" t="s">
        <v>551</v>
      </c>
      <c r="H1214" t="s">
        <v>551</v>
      </c>
      <c r="I1214" t="s">
        <v>551</v>
      </c>
      <c r="J1214" t="s">
        <v>551</v>
      </c>
      <c r="K1214" t="s">
        <v>551</v>
      </c>
      <c r="L1214" t="s">
        <v>551</v>
      </c>
      <c r="M1214" t="s">
        <v>551</v>
      </c>
      <c r="N1214" t="s">
        <v>551</v>
      </c>
      <c r="O1214" t="s">
        <v>551</v>
      </c>
      <c r="P1214" t="s">
        <v>551</v>
      </c>
      <c r="Q1214" t="s">
        <v>551</v>
      </c>
      <c r="R1214" t="s">
        <v>551</v>
      </c>
      <c r="S1214" t="s">
        <v>551</v>
      </c>
      <c r="T1214" t="s">
        <v>551</v>
      </c>
      <c r="U1214" t="s">
        <v>551</v>
      </c>
      <c r="V1214" t="s">
        <v>551</v>
      </c>
      <c r="W1214" t="s">
        <v>551</v>
      </c>
      <c r="X1214" t="s">
        <v>551</v>
      </c>
      <c r="Y1214" t="s">
        <v>551</v>
      </c>
      <c r="Z1214" t="s">
        <v>551</v>
      </c>
      <c r="AA1214" t="s">
        <v>551</v>
      </c>
      <c r="AB1214" t="s">
        <v>551</v>
      </c>
      <c r="AC1214" t="s">
        <v>607</v>
      </c>
      <c r="AD1214" t="s">
        <v>606</v>
      </c>
      <c r="AE1214">
        <v>25</v>
      </c>
      <c r="AF1214">
        <v>13</v>
      </c>
      <c r="AH1214" t="s">
        <v>494</v>
      </c>
      <c r="AJ1214" t="s">
        <v>86</v>
      </c>
      <c r="AK1214" t="s">
        <v>201</v>
      </c>
      <c r="AM1214">
        <v>3397</v>
      </c>
      <c r="AN1214">
        <v>78</v>
      </c>
    </row>
    <row r="1215" spans="1:40" x14ac:dyDescent="0.25">
      <c r="A1215" t="s">
        <v>551</v>
      </c>
      <c r="B1215" t="s">
        <v>551</v>
      </c>
      <c r="C1215" t="s">
        <v>551</v>
      </c>
      <c r="D1215" t="s">
        <v>551</v>
      </c>
      <c r="E1215" t="s">
        <v>551</v>
      </c>
      <c r="F1215" t="s">
        <v>551</v>
      </c>
      <c r="G1215" t="s">
        <v>551</v>
      </c>
      <c r="H1215" t="s">
        <v>551</v>
      </c>
      <c r="I1215" t="s">
        <v>551</v>
      </c>
      <c r="J1215" t="s">
        <v>551</v>
      </c>
      <c r="K1215" t="s">
        <v>551</v>
      </c>
      <c r="L1215" t="s">
        <v>551</v>
      </c>
      <c r="M1215" t="s">
        <v>551</v>
      </c>
      <c r="N1215" t="s">
        <v>551</v>
      </c>
      <c r="O1215" t="s">
        <v>551</v>
      </c>
      <c r="P1215" t="s">
        <v>551</v>
      </c>
      <c r="Q1215" t="s">
        <v>551</v>
      </c>
      <c r="R1215" t="s">
        <v>551</v>
      </c>
      <c r="S1215" t="s">
        <v>551</v>
      </c>
      <c r="T1215" t="s">
        <v>551</v>
      </c>
      <c r="U1215" t="s">
        <v>551</v>
      </c>
      <c r="V1215" t="s">
        <v>551</v>
      </c>
      <c r="W1215" t="s">
        <v>551</v>
      </c>
      <c r="X1215" t="s">
        <v>551</v>
      </c>
      <c r="Y1215" t="s">
        <v>551</v>
      </c>
      <c r="Z1215" t="s">
        <v>551</v>
      </c>
      <c r="AA1215" t="s">
        <v>551</v>
      </c>
      <c r="AB1215" t="s">
        <v>551</v>
      </c>
      <c r="AC1215" t="s">
        <v>607</v>
      </c>
      <c r="AD1215" t="s">
        <v>606</v>
      </c>
      <c r="AE1215">
        <v>25</v>
      </c>
      <c r="AF1215">
        <v>14</v>
      </c>
      <c r="AH1215" t="s">
        <v>494</v>
      </c>
      <c r="AJ1215" t="s">
        <v>86</v>
      </c>
      <c r="AK1215" t="s">
        <v>201</v>
      </c>
      <c r="AM1215">
        <v>2856</v>
      </c>
      <c r="AN1215">
        <v>358</v>
      </c>
    </row>
    <row r="1216" spans="1:40" x14ac:dyDescent="0.25">
      <c r="A1216" t="s">
        <v>551</v>
      </c>
      <c r="B1216" t="s">
        <v>551</v>
      </c>
      <c r="C1216" t="s">
        <v>551</v>
      </c>
      <c r="D1216" t="s">
        <v>551</v>
      </c>
      <c r="E1216" t="s">
        <v>551</v>
      </c>
      <c r="F1216" t="s">
        <v>551</v>
      </c>
      <c r="G1216" t="s">
        <v>551</v>
      </c>
      <c r="H1216" t="s">
        <v>551</v>
      </c>
      <c r="I1216" t="s">
        <v>551</v>
      </c>
      <c r="J1216" t="s">
        <v>551</v>
      </c>
      <c r="K1216" t="s">
        <v>551</v>
      </c>
      <c r="L1216" t="s">
        <v>551</v>
      </c>
      <c r="M1216" t="s">
        <v>551</v>
      </c>
      <c r="N1216" t="s">
        <v>551</v>
      </c>
      <c r="O1216" t="s">
        <v>551</v>
      </c>
      <c r="P1216" t="s">
        <v>551</v>
      </c>
      <c r="Q1216" t="s">
        <v>551</v>
      </c>
      <c r="R1216" t="s">
        <v>551</v>
      </c>
      <c r="S1216" t="s">
        <v>551</v>
      </c>
      <c r="T1216" t="s">
        <v>551</v>
      </c>
      <c r="U1216" t="s">
        <v>551</v>
      </c>
      <c r="V1216" t="s">
        <v>551</v>
      </c>
      <c r="W1216" t="s">
        <v>551</v>
      </c>
      <c r="X1216" t="s">
        <v>551</v>
      </c>
      <c r="Y1216" t="s">
        <v>551</v>
      </c>
      <c r="Z1216" t="s">
        <v>551</v>
      </c>
      <c r="AA1216" t="s">
        <v>551</v>
      </c>
      <c r="AB1216" t="s">
        <v>551</v>
      </c>
      <c r="AC1216" t="s">
        <v>607</v>
      </c>
      <c r="AD1216" t="s">
        <v>606</v>
      </c>
      <c r="AE1216">
        <v>25</v>
      </c>
      <c r="AF1216">
        <v>15</v>
      </c>
      <c r="AH1216" t="s">
        <v>494</v>
      </c>
      <c r="AJ1216" t="s">
        <v>86</v>
      </c>
      <c r="AK1216" t="s">
        <v>201</v>
      </c>
      <c r="AM1216">
        <v>1441</v>
      </c>
      <c r="AN1216">
        <v>399</v>
      </c>
    </row>
    <row r="1217" spans="1:40" x14ac:dyDescent="0.25">
      <c r="A1217" t="s">
        <v>551</v>
      </c>
      <c r="B1217" t="s">
        <v>551</v>
      </c>
      <c r="C1217" t="s">
        <v>551</v>
      </c>
      <c r="D1217" t="s">
        <v>551</v>
      </c>
      <c r="E1217" t="s">
        <v>551</v>
      </c>
      <c r="F1217" t="s">
        <v>551</v>
      </c>
      <c r="G1217" t="s">
        <v>551</v>
      </c>
      <c r="H1217" t="s">
        <v>551</v>
      </c>
      <c r="I1217" t="s">
        <v>551</v>
      </c>
      <c r="J1217" t="s">
        <v>551</v>
      </c>
      <c r="K1217" t="s">
        <v>551</v>
      </c>
      <c r="L1217" t="s">
        <v>551</v>
      </c>
      <c r="M1217" t="s">
        <v>551</v>
      </c>
      <c r="N1217" t="s">
        <v>551</v>
      </c>
      <c r="O1217" t="s">
        <v>551</v>
      </c>
      <c r="P1217" t="s">
        <v>551</v>
      </c>
      <c r="Q1217" t="s">
        <v>551</v>
      </c>
      <c r="R1217" t="s">
        <v>551</v>
      </c>
      <c r="S1217" t="s">
        <v>551</v>
      </c>
      <c r="T1217" t="s">
        <v>551</v>
      </c>
      <c r="U1217" t="s">
        <v>551</v>
      </c>
      <c r="V1217" t="s">
        <v>551</v>
      </c>
      <c r="W1217" t="s">
        <v>551</v>
      </c>
      <c r="X1217" t="s">
        <v>551</v>
      </c>
      <c r="Y1217" t="s">
        <v>551</v>
      </c>
      <c r="Z1217" t="s">
        <v>551</v>
      </c>
      <c r="AA1217" t="s">
        <v>551</v>
      </c>
      <c r="AB1217" t="s">
        <v>551</v>
      </c>
      <c r="AC1217" t="s">
        <v>607</v>
      </c>
      <c r="AD1217" t="s">
        <v>606</v>
      </c>
      <c r="AE1217">
        <v>25</v>
      </c>
      <c r="AF1217">
        <v>16</v>
      </c>
      <c r="AH1217" t="s">
        <v>494</v>
      </c>
      <c r="AJ1217" t="s">
        <v>86</v>
      </c>
      <c r="AK1217" t="s">
        <v>201</v>
      </c>
      <c r="AM1217">
        <v>3290</v>
      </c>
      <c r="AN1217">
        <v>577</v>
      </c>
    </row>
    <row r="1218" spans="1:40" x14ac:dyDescent="0.25">
      <c r="A1218" t="s">
        <v>551</v>
      </c>
      <c r="B1218" t="s">
        <v>551</v>
      </c>
      <c r="C1218" t="s">
        <v>551</v>
      </c>
      <c r="D1218" t="s">
        <v>551</v>
      </c>
      <c r="E1218" t="s">
        <v>551</v>
      </c>
      <c r="F1218" t="s">
        <v>551</v>
      </c>
      <c r="G1218" t="s">
        <v>551</v>
      </c>
      <c r="H1218" t="s">
        <v>551</v>
      </c>
      <c r="I1218" t="s">
        <v>551</v>
      </c>
      <c r="J1218" t="s">
        <v>551</v>
      </c>
      <c r="K1218" t="s">
        <v>551</v>
      </c>
      <c r="L1218" t="s">
        <v>551</v>
      </c>
      <c r="M1218" t="s">
        <v>551</v>
      </c>
      <c r="N1218" t="s">
        <v>551</v>
      </c>
      <c r="O1218" t="s">
        <v>551</v>
      </c>
      <c r="P1218" t="s">
        <v>551</v>
      </c>
      <c r="Q1218" t="s">
        <v>551</v>
      </c>
      <c r="R1218" t="s">
        <v>551</v>
      </c>
      <c r="S1218" t="s">
        <v>551</v>
      </c>
      <c r="T1218" t="s">
        <v>551</v>
      </c>
      <c r="U1218" t="s">
        <v>551</v>
      </c>
      <c r="V1218" t="s">
        <v>551</v>
      </c>
      <c r="W1218" t="s">
        <v>551</v>
      </c>
      <c r="X1218" t="s">
        <v>551</v>
      </c>
      <c r="Y1218" t="s">
        <v>551</v>
      </c>
      <c r="Z1218" t="s">
        <v>551</v>
      </c>
      <c r="AA1218" t="s">
        <v>551</v>
      </c>
      <c r="AB1218" t="s">
        <v>551</v>
      </c>
      <c r="AC1218" t="s">
        <v>607</v>
      </c>
      <c r="AD1218" t="s">
        <v>606</v>
      </c>
      <c r="AE1218">
        <v>25</v>
      </c>
      <c r="AF1218">
        <v>17</v>
      </c>
      <c r="AH1218" t="s">
        <v>494</v>
      </c>
      <c r="AJ1218" t="s">
        <v>86</v>
      </c>
      <c r="AK1218" t="s">
        <v>201</v>
      </c>
      <c r="AM1218">
        <v>3321</v>
      </c>
      <c r="AN1218">
        <v>897</v>
      </c>
    </row>
    <row r="1219" spans="1:40" x14ac:dyDescent="0.25">
      <c r="A1219" t="s">
        <v>551</v>
      </c>
      <c r="B1219" t="s">
        <v>551</v>
      </c>
      <c r="C1219" t="s">
        <v>551</v>
      </c>
      <c r="D1219" t="s">
        <v>551</v>
      </c>
      <c r="E1219" t="s">
        <v>551</v>
      </c>
      <c r="F1219" t="s">
        <v>551</v>
      </c>
      <c r="G1219" t="s">
        <v>551</v>
      </c>
      <c r="H1219" t="s">
        <v>551</v>
      </c>
      <c r="I1219" t="s">
        <v>551</v>
      </c>
      <c r="J1219" t="s">
        <v>551</v>
      </c>
      <c r="K1219" t="s">
        <v>551</v>
      </c>
      <c r="L1219" t="s">
        <v>551</v>
      </c>
      <c r="M1219" t="s">
        <v>551</v>
      </c>
      <c r="N1219" t="s">
        <v>551</v>
      </c>
      <c r="O1219" t="s">
        <v>551</v>
      </c>
      <c r="P1219" t="s">
        <v>551</v>
      </c>
      <c r="Q1219" t="s">
        <v>551</v>
      </c>
      <c r="R1219" t="s">
        <v>551</v>
      </c>
      <c r="S1219" t="s">
        <v>551</v>
      </c>
      <c r="T1219" t="s">
        <v>551</v>
      </c>
      <c r="U1219" t="s">
        <v>551</v>
      </c>
      <c r="V1219" t="s">
        <v>551</v>
      </c>
      <c r="W1219" t="s">
        <v>551</v>
      </c>
      <c r="X1219" t="s">
        <v>551</v>
      </c>
      <c r="Y1219" t="s">
        <v>551</v>
      </c>
      <c r="Z1219" t="s">
        <v>551</v>
      </c>
      <c r="AA1219" t="s">
        <v>551</v>
      </c>
      <c r="AB1219" t="s">
        <v>551</v>
      </c>
      <c r="AC1219" t="s">
        <v>607</v>
      </c>
      <c r="AD1219" t="s">
        <v>606</v>
      </c>
      <c r="AE1219">
        <v>25</v>
      </c>
      <c r="AF1219">
        <v>18</v>
      </c>
      <c r="AH1219" t="s">
        <v>494</v>
      </c>
      <c r="AJ1219" t="s">
        <v>86</v>
      </c>
      <c r="AK1219" t="s">
        <v>201</v>
      </c>
      <c r="AM1219">
        <v>2502</v>
      </c>
      <c r="AN1219">
        <v>1702</v>
      </c>
    </row>
    <row r="1220" spans="1:40" x14ac:dyDescent="0.25">
      <c r="A1220" t="s">
        <v>551</v>
      </c>
      <c r="B1220" t="s">
        <v>551</v>
      </c>
      <c r="C1220" t="s">
        <v>551</v>
      </c>
      <c r="D1220" t="s">
        <v>551</v>
      </c>
      <c r="E1220" t="s">
        <v>551</v>
      </c>
      <c r="F1220" t="s">
        <v>551</v>
      </c>
      <c r="G1220" t="s">
        <v>551</v>
      </c>
      <c r="H1220" t="s">
        <v>551</v>
      </c>
      <c r="I1220" t="s">
        <v>551</v>
      </c>
      <c r="J1220" t="s">
        <v>551</v>
      </c>
      <c r="K1220" t="s">
        <v>551</v>
      </c>
      <c r="L1220" t="s">
        <v>551</v>
      </c>
      <c r="M1220" t="s">
        <v>551</v>
      </c>
      <c r="N1220" t="s">
        <v>551</v>
      </c>
      <c r="O1220" t="s">
        <v>551</v>
      </c>
      <c r="P1220" t="s">
        <v>551</v>
      </c>
      <c r="Q1220" t="s">
        <v>551</v>
      </c>
      <c r="R1220" t="s">
        <v>551</v>
      </c>
      <c r="S1220" t="s">
        <v>551</v>
      </c>
      <c r="T1220" t="s">
        <v>551</v>
      </c>
      <c r="U1220" t="s">
        <v>551</v>
      </c>
      <c r="V1220" t="s">
        <v>551</v>
      </c>
      <c r="W1220" t="s">
        <v>551</v>
      </c>
      <c r="X1220" t="s">
        <v>551</v>
      </c>
      <c r="Y1220" t="s">
        <v>551</v>
      </c>
      <c r="Z1220" t="s">
        <v>551</v>
      </c>
      <c r="AA1220" t="s">
        <v>551</v>
      </c>
      <c r="AB1220" t="s">
        <v>551</v>
      </c>
      <c r="AC1220" t="s">
        <v>607</v>
      </c>
      <c r="AD1220" t="s">
        <v>606</v>
      </c>
      <c r="AE1220">
        <v>25</v>
      </c>
      <c r="AF1220">
        <v>19</v>
      </c>
      <c r="AG1220">
        <v>3</v>
      </c>
      <c r="AH1220" t="s">
        <v>491</v>
      </c>
      <c r="AJ1220" t="s">
        <v>82</v>
      </c>
      <c r="AK1220" t="s">
        <v>194</v>
      </c>
      <c r="AM1220">
        <v>3567</v>
      </c>
      <c r="AN1220">
        <v>1927</v>
      </c>
    </row>
    <row r="1221" spans="1:40" x14ac:dyDescent="0.25">
      <c r="A1221" t="s">
        <v>551</v>
      </c>
      <c r="B1221" t="s">
        <v>551</v>
      </c>
      <c r="C1221" t="s">
        <v>551</v>
      </c>
      <c r="D1221" t="s">
        <v>551</v>
      </c>
      <c r="E1221" t="s">
        <v>551</v>
      </c>
      <c r="F1221" t="s">
        <v>551</v>
      </c>
      <c r="G1221" t="s">
        <v>551</v>
      </c>
      <c r="H1221" t="s">
        <v>551</v>
      </c>
      <c r="I1221" t="s">
        <v>551</v>
      </c>
      <c r="J1221" t="s">
        <v>551</v>
      </c>
      <c r="K1221" t="s">
        <v>551</v>
      </c>
      <c r="L1221" t="s">
        <v>551</v>
      </c>
      <c r="M1221" t="s">
        <v>551</v>
      </c>
      <c r="N1221" t="s">
        <v>551</v>
      </c>
      <c r="O1221" t="s">
        <v>551</v>
      </c>
      <c r="P1221" t="s">
        <v>551</v>
      </c>
      <c r="Q1221" t="s">
        <v>551</v>
      </c>
      <c r="R1221" t="s">
        <v>551</v>
      </c>
      <c r="S1221" t="s">
        <v>551</v>
      </c>
      <c r="T1221" t="s">
        <v>551</v>
      </c>
      <c r="U1221" t="s">
        <v>551</v>
      </c>
      <c r="V1221" t="s">
        <v>551</v>
      </c>
      <c r="W1221" t="s">
        <v>551</v>
      </c>
      <c r="X1221" t="s">
        <v>551</v>
      </c>
      <c r="Y1221" t="s">
        <v>551</v>
      </c>
      <c r="Z1221" t="s">
        <v>551</v>
      </c>
      <c r="AA1221" t="s">
        <v>551</v>
      </c>
      <c r="AB1221" t="s">
        <v>551</v>
      </c>
      <c r="AC1221" t="s">
        <v>607</v>
      </c>
      <c r="AD1221" t="s">
        <v>606</v>
      </c>
      <c r="AE1221">
        <v>25</v>
      </c>
      <c r="AF1221">
        <v>20</v>
      </c>
      <c r="AH1221" t="s">
        <v>494</v>
      </c>
      <c r="AJ1221" t="s">
        <v>86</v>
      </c>
      <c r="AK1221" t="s">
        <v>201</v>
      </c>
      <c r="AM1221">
        <v>1077</v>
      </c>
      <c r="AN1221">
        <v>657</v>
      </c>
    </row>
    <row r="1222" spans="1:40" x14ac:dyDescent="0.25">
      <c r="A1222" t="s">
        <v>551</v>
      </c>
      <c r="B1222" t="s">
        <v>551</v>
      </c>
      <c r="C1222" t="s">
        <v>551</v>
      </c>
      <c r="D1222" t="s">
        <v>551</v>
      </c>
      <c r="E1222" t="s">
        <v>551</v>
      </c>
      <c r="F1222" t="s">
        <v>551</v>
      </c>
      <c r="G1222" t="s">
        <v>551</v>
      </c>
      <c r="H1222" t="s">
        <v>551</v>
      </c>
      <c r="I1222" t="s">
        <v>551</v>
      </c>
      <c r="J1222" t="s">
        <v>551</v>
      </c>
      <c r="K1222" t="s">
        <v>551</v>
      </c>
      <c r="L1222" t="s">
        <v>551</v>
      </c>
      <c r="M1222" t="s">
        <v>551</v>
      </c>
      <c r="N1222" t="s">
        <v>551</v>
      </c>
      <c r="O1222" t="s">
        <v>551</v>
      </c>
      <c r="P1222" t="s">
        <v>551</v>
      </c>
      <c r="Q1222" t="s">
        <v>551</v>
      </c>
      <c r="R1222" t="s">
        <v>551</v>
      </c>
      <c r="S1222" t="s">
        <v>551</v>
      </c>
      <c r="T1222" t="s">
        <v>551</v>
      </c>
      <c r="U1222" t="s">
        <v>551</v>
      </c>
      <c r="V1222" t="s">
        <v>551</v>
      </c>
      <c r="W1222" t="s">
        <v>551</v>
      </c>
      <c r="X1222" t="s">
        <v>551</v>
      </c>
      <c r="Y1222" t="s">
        <v>551</v>
      </c>
      <c r="Z1222" t="s">
        <v>551</v>
      </c>
      <c r="AA1222" t="s">
        <v>551</v>
      </c>
      <c r="AB1222" t="s">
        <v>551</v>
      </c>
      <c r="AC1222" t="s">
        <v>607</v>
      </c>
      <c r="AD1222" t="s">
        <v>606</v>
      </c>
      <c r="AE1222">
        <v>25</v>
      </c>
      <c r="AF1222">
        <v>21</v>
      </c>
      <c r="AG1222">
        <v>3</v>
      </c>
      <c r="AH1222" t="s">
        <v>491</v>
      </c>
      <c r="AJ1222" t="s">
        <v>82</v>
      </c>
      <c r="AK1222" t="s">
        <v>194</v>
      </c>
      <c r="AM1222">
        <v>1159</v>
      </c>
      <c r="AN1222">
        <v>1814</v>
      </c>
    </row>
    <row r="1223" spans="1:40" x14ac:dyDescent="0.25">
      <c r="A1223" t="s">
        <v>551</v>
      </c>
      <c r="B1223" t="s">
        <v>551</v>
      </c>
      <c r="C1223" t="s">
        <v>551</v>
      </c>
      <c r="D1223" t="s">
        <v>551</v>
      </c>
      <c r="E1223" t="s">
        <v>551</v>
      </c>
      <c r="F1223" t="s">
        <v>551</v>
      </c>
      <c r="G1223" t="s">
        <v>551</v>
      </c>
      <c r="H1223" t="s">
        <v>551</v>
      </c>
      <c r="I1223" t="s">
        <v>551</v>
      </c>
      <c r="J1223" t="s">
        <v>551</v>
      </c>
      <c r="K1223" t="s">
        <v>551</v>
      </c>
      <c r="L1223" t="s">
        <v>551</v>
      </c>
      <c r="M1223" t="s">
        <v>551</v>
      </c>
      <c r="N1223" t="s">
        <v>551</v>
      </c>
      <c r="O1223" t="s">
        <v>551</v>
      </c>
      <c r="P1223" t="s">
        <v>551</v>
      </c>
      <c r="Q1223" t="s">
        <v>551</v>
      </c>
      <c r="R1223" t="s">
        <v>551</v>
      </c>
      <c r="S1223" t="s">
        <v>551</v>
      </c>
      <c r="T1223" t="s">
        <v>551</v>
      </c>
      <c r="U1223" t="s">
        <v>551</v>
      </c>
      <c r="V1223" t="s">
        <v>551</v>
      </c>
      <c r="W1223" t="s">
        <v>551</v>
      </c>
      <c r="X1223" t="s">
        <v>551</v>
      </c>
      <c r="Y1223" t="s">
        <v>551</v>
      </c>
      <c r="Z1223" t="s">
        <v>551</v>
      </c>
      <c r="AA1223" t="s">
        <v>551</v>
      </c>
      <c r="AB1223" t="s">
        <v>551</v>
      </c>
      <c r="AC1223" t="s">
        <v>607</v>
      </c>
      <c r="AD1223" t="s">
        <v>606</v>
      </c>
      <c r="AE1223">
        <v>25</v>
      </c>
      <c r="AF1223">
        <v>22</v>
      </c>
      <c r="AH1223" t="s">
        <v>495</v>
      </c>
      <c r="AJ1223" t="s">
        <v>88</v>
      </c>
      <c r="AK1223" t="s">
        <v>203</v>
      </c>
      <c r="AM1223">
        <v>139</v>
      </c>
      <c r="AN1223">
        <v>526</v>
      </c>
    </row>
    <row r="1224" spans="1:40" x14ac:dyDescent="0.25">
      <c r="A1224" t="s">
        <v>551</v>
      </c>
      <c r="B1224" t="s">
        <v>551</v>
      </c>
      <c r="C1224" t="s">
        <v>551</v>
      </c>
      <c r="D1224" t="s">
        <v>551</v>
      </c>
      <c r="E1224" t="s">
        <v>551</v>
      </c>
      <c r="F1224" t="s">
        <v>551</v>
      </c>
      <c r="G1224" t="s">
        <v>551</v>
      </c>
      <c r="H1224" t="s">
        <v>551</v>
      </c>
      <c r="I1224" t="s">
        <v>551</v>
      </c>
      <c r="J1224" t="s">
        <v>551</v>
      </c>
      <c r="K1224" t="s">
        <v>551</v>
      </c>
      <c r="L1224" t="s">
        <v>551</v>
      </c>
      <c r="M1224" t="s">
        <v>551</v>
      </c>
      <c r="N1224" t="s">
        <v>551</v>
      </c>
      <c r="O1224" t="s">
        <v>551</v>
      </c>
      <c r="P1224" t="s">
        <v>551</v>
      </c>
      <c r="Q1224" t="s">
        <v>551</v>
      </c>
      <c r="R1224" t="s">
        <v>551</v>
      </c>
      <c r="S1224" t="s">
        <v>551</v>
      </c>
      <c r="T1224" t="s">
        <v>551</v>
      </c>
      <c r="U1224" t="s">
        <v>551</v>
      </c>
      <c r="V1224" t="s">
        <v>551</v>
      </c>
      <c r="W1224" t="s">
        <v>551</v>
      </c>
      <c r="X1224" t="s">
        <v>551</v>
      </c>
      <c r="Y1224" t="s">
        <v>551</v>
      </c>
      <c r="Z1224" t="s">
        <v>551</v>
      </c>
      <c r="AA1224" t="s">
        <v>551</v>
      </c>
      <c r="AB1224" t="s">
        <v>551</v>
      </c>
      <c r="AC1224" t="s">
        <v>607</v>
      </c>
      <c r="AD1224" t="s">
        <v>606</v>
      </c>
      <c r="AE1224">
        <v>25</v>
      </c>
      <c r="AF1224">
        <v>23</v>
      </c>
      <c r="AH1224" t="s">
        <v>498</v>
      </c>
      <c r="AJ1224" t="s">
        <v>91</v>
      </c>
      <c r="AK1224" t="s">
        <v>203</v>
      </c>
      <c r="AM1224">
        <v>2808</v>
      </c>
      <c r="AN1224">
        <v>2711</v>
      </c>
    </row>
    <row r="1225" spans="1:40" x14ac:dyDescent="0.25">
      <c r="A1225" t="s">
        <v>551</v>
      </c>
      <c r="B1225" t="s">
        <v>551</v>
      </c>
      <c r="C1225" t="s">
        <v>551</v>
      </c>
      <c r="D1225" t="s">
        <v>551</v>
      </c>
      <c r="E1225" t="s">
        <v>551</v>
      </c>
      <c r="F1225" t="s">
        <v>551</v>
      </c>
      <c r="G1225" t="s">
        <v>551</v>
      </c>
      <c r="H1225" t="s">
        <v>551</v>
      </c>
      <c r="I1225" t="s">
        <v>551</v>
      </c>
      <c r="J1225" t="s">
        <v>551</v>
      </c>
      <c r="K1225" t="s">
        <v>551</v>
      </c>
      <c r="L1225" t="s">
        <v>551</v>
      </c>
      <c r="M1225" t="s">
        <v>551</v>
      </c>
      <c r="N1225" t="s">
        <v>551</v>
      </c>
      <c r="O1225" t="s">
        <v>551</v>
      </c>
      <c r="P1225" t="s">
        <v>551</v>
      </c>
      <c r="Q1225" t="s">
        <v>551</v>
      </c>
      <c r="R1225" t="s">
        <v>551</v>
      </c>
      <c r="S1225" t="s">
        <v>551</v>
      </c>
      <c r="T1225" t="s">
        <v>551</v>
      </c>
      <c r="U1225" t="s">
        <v>551</v>
      </c>
      <c r="V1225" t="s">
        <v>551</v>
      </c>
      <c r="W1225" t="s">
        <v>551</v>
      </c>
      <c r="X1225" t="s">
        <v>551</v>
      </c>
      <c r="Y1225" t="s">
        <v>551</v>
      </c>
      <c r="Z1225" t="s">
        <v>551</v>
      </c>
      <c r="AA1225" t="s">
        <v>551</v>
      </c>
      <c r="AB1225" t="s">
        <v>551</v>
      </c>
      <c r="AC1225" t="s">
        <v>607</v>
      </c>
      <c r="AD1225" t="s">
        <v>606</v>
      </c>
      <c r="AE1225">
        <v>25</v>
      </c>
      <c r="AF1225">
        <v>24</v>
      </c>
      <c r="AH1225" t="s">
        <v>494</v>
      </c>
      <c r="AJ1225" t="s">
        <v>86</v>
      </c>
      <c r="AK1225" t="s">
        <v>201</v>
      </c>
      <c r="AM1225">
        <v>3071</v>
      </c>
      <c r="AN1225">
        <v>152</v>
      </c>
    </row>
    <row r="1226" spans="1:40" x14ac:dyDescent="0.25">
      <c r="A1226" t="s">
        <v>551</v>
      </c>
      <c r="B1226" t="s">
        <v>551</v>
      </c>
      <c r="C1226" t="s">
        <v>551</v>
      </c>
      <c r="D1226" t="s">
        <v>551</v>
      </c>
      <c r="E1226" t="s">
        <v>551</v>
      </c>
      <c r="F1226" t="s">
        <v>551</v>
      </c>
      <c r="G1226" t="s">
        <v>551</v>
      </c>
      <c r="H1226" t="s">
        <v>551</v>
      </c>
      <c r="I1226" t="s">
        <v>551</v>
      </c>
      <c r="J1226" t="s">
        <v>551</v>
      </c>
      <c r="K1226" t="s">
        <v>551</v>
      </c>
      <c r="L1226" t="s">
        <v>551</v>
      </c>
      <c r="M1226" t="s">
        <v>551</v>
      </c>
      <c r="N1226" t="s">
        <v>551</v>
      </c>
      <c r="O1226" t="s">
        <v>551</v>
      </c>
      <c r="P1226" t="s">
        <v>551</v>
      </c>
      <c r="Q1226" t="s">
        <v>551</v>
      </c>
      <c r="R1226" t="s">
        <v>551</v>
      </c>
      <c r="S1226" t="s">
        <v>551</v>
      </c>
      <c r="T1226" t="s">
        <v>551</v>
      </c>
      <c r="U1226" t="s">
        <v>551</v>
      </c>
      <c r="V1226" t="s">
        <v>551</v>
      </c>
      <c r="W1226" t="s">
        <v>551</v>
      </c>
      <c r="X1226" t="s">
        <v>551</v>
      </c>
      <c r="Y1226" t="s">
        <v>551</v>
      </c>
      <c r="Z1226" t="s">
        <v>551</v>
      </c>
      <c r="AA1226" t="s">
        <v>551</v>
      </c>
      <c r="AB1226" t="s">
        <v>551</v>
      </c>
      <c r="AC1226" t="s">
        <v>607</v>
      </c>
      <c r="AD1226" t="s">
        <v>606</v>
      </c>
      <c r="AE1226">
        <v>25</v>
      </c>
      <c r="AF1226">
        <v>25</v>
      </c>
      <c r="AG1226">
        <v>3</v>
      </c>
      <c r="AH1226" t="s">
        <v>491</v>
      </c>
      <c r="AJ1226" t="s">
        <v>82</v>
      </c>
      <c r="AK1226" t="s">
        <v>194</v>
      </c>
      <c r="AM1226">
        <v>1210</v>
      </c>
      <c r="AN1226">
        <v>1969</v>
      </c>
    </row>
    <row r="1227" spans="1:40" x14ac:dyDescent="0.25">
      <c r="A1227" t="s">
        <v>551</v>
      </c>
      <c r="B1227" t="s">
        <v>551</v>
      </c>
      <c r="C1227" t="s">
        <v>551</v>
      </c>
      <c r="D1227" t="s">
        <v>551</v>
      </c>
      <c r="E1227" t="s">
        <v>551</v>
      </c>
      <c r="F1227" t="s">
        <v>551</v>
      </c>
      <c r="G1227" t="s">
        <v>551</v>
      </c>
      <c r="H1227" t="s">
        <v>551</v>
      </c>
      <c r="I1227" t="s">
        <v>551</v>
      </c>
      <c r="J1227" t="s">
        <v>551</v>
      </c>
      <c r="K1227" t="s">
        <v>551</v>
      </c>
      <c r="L1227" t="s">
        <v>551</v>
      </c>
      <c r="M1227" t="s">
        <v>551</v>
      </c>
      <c r="N1227" t="s">
        <v>551</v>
      </c>
      <c r="O1227" t="s">
        <v>551</v>
      </c>
      <c r="P1227" t="s">
        <v>551</v>
      </c>
      <c r="Q1227" t="s">
        <v>551</v>
      </c>
      <c r="R1227" t="s">
        <v>551</v>
      </c>
      <c r="S1227" t="s">
        <v>551</v>
      </c>
      <c r="T1227" t="s">
        <v>551</v>
      </c>
      <c r="U1227" t="s">
        <v>551</v>
      </c>
      <c r="V1227" t="s">
        <v>551</v>
      </c>
      <c r="W1227" t="s">
        <v>551</v>
      </c>
      <c r="X1227" t="s">
        <v>551</v>
      </c>
      <c r="Y1227" t="s">
        <v>551</v>
      </c>
      <c r="Z1227" t="s">
        <v>551</v>
      </c>
      <c r="AA1227" t="s">
        <v>551</v>
      </c>
      <c r="AB1227" t="s">
        <v>551</v>
      </c>
      <c r="AC1227" t="s">
        <v>609</v>
      </c>
      <c r="AD1227" t="s">
        <v>608</v>
      </c>
      <c r="AE1227">
        <v>25</v>
      </c>
      <c r="AF1227">
        <v>1</v>
      </c>
      <c r="AH1227" t="s">
        <v>494</v>
      </c>
      <c r="AJ1227" t="s">
        <v>86</v>
      </c>
      <c r="AK1227" t="s">
        <v>201</v>
      </c>
      <c r="AM1227">
        <v>3078</v>
      </c>
      <c r="AN1227">
        <v>2595</v>
      </c>
    </row>
    <row r="1228" spans="1:40" x14ac:dyDescent="0.25">
      <c r="A1228" t="s">
        <v>551</v>
      </c>
      <c r="B1228" t="s">
        <v>551</v>
      </c>
      <c r="C1228" t="s">
        <v>551</v>
      </c>
      <c r="D1228" t="s">
        <v>551</v>
      </c>
      <c r="E1228" t="s">
        <v>551</v>
      </c>
      <c r="F1228" t="s">
        <v>551</v>
      </c>
      <c r="G1228" t="s">
        <v>551</v>
      </c>
      <c r="H1228" t="s">
        <v>551</v>
      </c>
      <c r="I1228" t="s">
        <v>551</v>
      </c>
      <c r="J1228" t="s">
        <v>551</v>
      </c>
      <c r="K1228" t="s">
        <v>551</v>
      </c>
      <c r="L1228" t="s">
        <v>551</v>
      </c>
      <c r="M1228" t="s">
        <v>551</v>
      </c>
      <c r="N1228" t="s">
        <v>551</v>
      </c>
      <c r="O1228" t="s">
        <v>551</v>
      </c>
      <c r="P1228" t="s">
        <v>551</v>
      </c>
      <c r="Q1228" t="s">
        <v>551</v>
      </c>
      <c r="R1228" t="s">
        <v>551</v>
      </c>
      <c r="S1228" t="s">
        <v>551</v>
      </c>
      <c r="T1228" t="s">
        <v>551</v>
      </c>
      <c r="U1228" t="s">
        <v>551</v>
      </c>
      <c r="V1228" t="s">
        <v>551</v>
      </c>
      <c r="W1228" t="s">
        <v>551</v>
      </c>
      <c r="X1228" t="s">
        <v>551</v>
      </c>
      <c r="Y1228" t="s">
        <v>551</v>
      </c>
      <c r="Z1228" t="s">
        <v>551</v>
      </c>
      <c r="AA1228" t="s">
        <v>551</v>
      </c>
      <c r="AB1228" t="s">
        <v>551</v>
      </c>
      <c r="AC1228" t="s">
        <v>609</v>
      </c>
      <c r="AD1228" t="s">
        <v>608</v>
      </c>
      <c r="AE1228">
        <v>25</v>
      </c>
      <c r="AF1228">
        <v>2</v>
      </c>
      <c r="AH1228" t="s">
        <v>494</v>
      </c>
      <c r="AJ1228" t="s">
        <v>86</v>
      </c>
      <c r="AK1228" t="s">
        <v>201</v>
      </c>
      <c r="AM1228">
        <v>1509</v>
      </c>
      <c r="AN1228">
        <v>2007</v>
      </c>
    </row>
    <row r="1229" spans="1:40" x14ac:dyDescent="0.25">
      <c r="A1229" t="s">
        <v>551</v>
      </c>
      <c r="B1229" t="s">
        <v>551</v>
      </c>
      <c r="C1229" t="s">
        <v>551</v>
      </c>
      <c r="D1229" t="s">
        <v>551</v>
      </c>
      <c r="E1229" t="s">
        <v>551</v>
      </c>
      <c r="F1229" t="s">
        <v>551</v>
      </c>
      <c r="G1229" t="s">
        <v>551</v>
      </c>
      <c r="H1229" t="s">
        <v>551</v>
      </c>
      <c r="I1229" t="s">
        <v>551</v>
      </c>
      <c r="J1229" t="s">
        <v>551</v>
      </c>
      <c r="K1229" t="s">
        <v>551</v>
      </c>
      <c r="L1229" t="s">
        <v>551</v>
      </c>
      <c r="M1229" t="s">
        <v>551</v>
      </c>
      <c r="N1229" t="s">
        <v>551</v>
      </c>
      <c r="O1229" t="s">
        <v>551</v>
      </c>
      <c r="P1229" t="s">
        <v>551</v>
      </c>
      <c r="Q1229" t="s">
        <v>551</v>
      </c>
      <c r="R1229" t="s">
        <v>551</v>
      </c>
      <c r="S1229" t="s">
        <v>551</v>
      </c>
      <c r="T1229" t="s">
        <v>551</v>
      </c>
      <c r="U1229" t="s">
        <v>551</v>
      </c>
      <c r="V1229" t="s">
        <v>551</v>
      </c>
      <c r="W1229" t="s">
        <v>551</v>
      </c>
      <c r="X1229" t="s">
        <v>551</v>
      </c>
      <c r="Y1229" t="s">
        <v>551</v>
      </c>
      <c r="Z1229" t="s">
        <v>551</v>
      </c>
      <c r="AA1229" t="s">
        <v>551</v>
      </c>
      <c r="AB1229" t="s">
        <v>551</v>
      </c>
      <c r="AC1229" t="s">
        <v>609</v>
      </c>
      <c r="AD1229" t="s">
        <v>608</v>
      </c>
      <c r="AE1229">
        <v>25</v>
      </c>
      <c r="AF1229">
        <v>3</v>
      </c>
      <c r="AH1229" t="s">
        <v>494</v>
      </c>
      <c r="AJ1229" t="s">
        <v>86</v>
      </c>
      <c r="AK1229" t="s">
        <v>201</v>
      </c>
      <c r="AM1229">
        <v>2719</v>
      </c>
      <c r="AN1229">
        <v>2010</v>
      </c>
    </row>
    <row r="1230" spans="1:40" x14ac:dyDescent="0.25">
      <c r="A1230" t="s">
        <v>551</v>
      </c>
      <c r="B1230" t="s">
        <v>551</v>
      </c>
      <c r="C1230" t="s">
        <v>551</v>
      </c>
      <c r="D1230" t="s">
        <v>551</v>
      </c>
      <c r="E1230" t="s">
        <v>551</v>
      </c>
      <c r="F1230" t="s">
        <v>551</v>
      </c>
      <c r="G1230" t="s">
        <v>551</v>
      </c>
      <c r="H1230" t="s">
        <v>551</v>
      </c>
      <c r="I1230" t="s">
        <v>551</v>
      </c>
      <c r="J1230" t="s">
        <v>551</v>
      </c>
      <c r="K1230" t="s">
        <v>551</v>
      </c>
      <c r="L1230" t="s">
        <v>551</v>
      </c>
      <c r="M1230" t="s">
        <v>551</v>
      </c>
      <c r="N1230" t="s">
        <v>551</v>
      </c>
      <c r="O1230" t="s">
        <v>551</v>
      </c>
      <c r="P1230" t="s">
        <v>551</v>
      </c>
      <c r="Q1230" t="s">
        <v>551</v>
      </c>
      <c r="R1230" t="s">
        <v>551</v>
      </c>
      <c r="S1230" t="s">
        <v>551</v>
      </c>
      <c r="T1230" t="s">
        <v>551</v>
      </c>
      <c r="U1230" t="s">
        <v>551</v>
      </c>
      <c r="V1230" t="s">
        <v>551</v>
      </c>
      <c r="W1230" t="s">
        <v>551</v>
      </c>
      <c r="X1230" t="s">
        <v>551</v>
      </c>
      <c r="Y1230" t="s">
        <v>551</v>
      </c>
      <c r="Z1230" t="s">
        <v>551</v>
      </c>
      <c r="AA1230" t="s">
        <v>551</v>
      </c>
      <c r="AB1230" t="s">
        <v>551</v>
      </c>
      <c r="AC1230" t="s">
        <v>609</v>
      </c>
      <c r="AD1230" t="s">
        <v>608</v>
      </c>
      <c r="AE1230">
        <v>25</v>
      </c>
      <c r="AF1230">
        <v>4</v>
      </c>
      <c r="AG1230">
        <v>3</v>
      </c>
      <c r="AH1230" t="s">
        <v>491</v>
      </c>
      <c r="AJ1230" t="s">
        <v>82</v>
      </c>
      <c r="AK1230" t="s">
        <v>194</v>
      </c>
      <c r="AM1230">
        <v>1118</v>
      </c>
      <c r="AN1230">
        <v>156</v>
      </c>
    </row>
    <row r="1231" spans="1:40" x14ac:dyDescent="0.25">
      <c r="A1231" t="s">
        <v>551</v>
      </c>
      <c r="B1231" t="s">
        <v>551</v>
      </c>
      <c r="C1231" t="s">
        <v>551</v>
      </c>
      <c r="D1231" t="s">
        <v>551</v>
      </c>
      <c r="E1231" t="s">
        <v>551</v>
      </c>
      <c r="F1231" t="s">
        <v>551</v>
      </c>
      <c r="G1231" t="s">
        <v>551</v>
      </c>
      <c r="H1231" t="s">
        <v>551</v>
      </c>
      <c r="I1231" t="s">
        <v>551</v>
      </c>
      <c r="J1231" t="s">
        <v>551</v>
      </c>
      <c r="K1231" t="s">
        <v>551</v>
      </c>
      <c r="L1231" t="s">
        <v>551</v>
      </c>
      <c r="M1231" t="s">
        <v>551</v>
      </c>
      <c r="N1231" t="s">
        <v>551</v>
      </c>
      <c r="O1231" t="s">
        <v>551</v>
      </c>
      <c r="P1231" t="s">
        <v>551</v>
      </c>
      <c r="Q1231" t="s">
        <v>551</v>
      </c>
      <c r="R1231" t="s">
        <v>551</v>
      </c>
      <c r="S1231" t="s">
        <v>551</v>
      </c>
      <c r="T1231" t="s">
        <v>551</v>
      </c>
      <c r="U1231" t="s">
        <v>551</v>
      </c>
      <c r="V1231" t="s">
        <v>551</v>
      </c>
      <c r="W1231" t="s">
        <v>551</v>
      </c>
      <c r="X1231" t="s">
        <v>551</v>
      </c>
      <c r="Y1231" t="s">
        <v>551</v>
      </c>
      <c r="Z1231" t="s">
        <v>551</v>
      </c>
      <c r="AA1231" t="s">
        <v>551</v>
      </c>
      <c r="AB1231" t="s">
        <v>551</v>
      </c>
      <c r="AC1231" t="s">
        <v>609</v>
      </c>
      <c r="AD1231" t="s">
        <v>608</v>
      </c>
      <c r="AE1231">
        <v>25</v>
      </c>
      <c r="AF1231">
        <v>5</v>
      </c>
      <c r="AG1231">
        <v>3</v>
      </c>
      <c r="AH1231" t="s">
        <v>492</v>
      </c>
      <c r="AJ1231" t="s">
        <v>84</v>
      </c>
      <c r="AK1231" t="s">
        <v>194</v>
      </c>
      <c r="AM1231">
        <v>2552</v>
      </c>
      <c r="AN1231">
        <v>1562</v>
      </c>
    </row>
    <row r="1232" spans="1:40" x14ac:dyDescent="0.25">
      <c r="A1232" t="s">
        <v>551</v>
      </c>
      <c r="B1232" t="s">
        <v>551</v>
      </c>
      <c r="C1232" t="s">
        <v>551</v>
      </c>
      <c r="D1232" t="s">
        <v>551</v>
      </c>
      <c r="E1232" t="s">
        <v>551</v>
      </c>
      <c r="F1232" t="s">
        <v>551</v>
      </c>
      <c r="G1232" t="s">
        <v>551</v>
      </c>
      <c r="H1232" t="s">
        <v>551</v>
      </c>
      <c r="I1232" t="s">
        <v>551</v>
      </c>
      <c r="J1232" t="s">
        <v>551</v>
      </c>
      <c r="K1232" t="s">
        <v>551</v>
      </c>
      <c r="L1232" t="s">
        <v>551</v>
      </c>
      <c r="M1232" t="s">
        <v>551</v>
      </c>
      <c r="N1232" t="s">
        <v>551</v>
      </c>
      <c r="O1232" t="s">
        <v>551</v>
      </c>
      <c r="P1232" t="s">
        <v>551</v>
      </c>
      <c r="Q1232" t="s">
        <v>551</v>
      </c>
      <c r="R1232" t="s">
        <v>551</v>
      </c>
      <c r="S1232" t="s">
        <v>551</v>
      </c>
      <c r="T1232" t="s">
        <v>551</v>
      </c>
      <c r="U1232" t="s">
        <v>551</v>
      </c>
      <c r="V1232" t="s">
        <v>551</v>
      </c>
      <c r="W1232" t="s">
        <v>551</v>
      </c>
      <c r="X1232" t="s">
        <v>551</v>
      </c>
      <c r="Y1232" t="s">
        <v>551</v>
      </c>
      <c r="Z1232" t="s">
        <v>551</v>
      </c>
      <c r="AA1232" t="s">
        <v>551</v>
      </c>
      <c r="AB1232" t="s">
        <v>551</v>
      </c>
      <c r="AC1232" t="s">
        <v>609</v>
      </c>
      <c r="AD1232" t="s">
        <v>608</v>
      </c>
      <c r="AE1232">
        <v>25</v>
      </c>
      <c r="AF1232">
        <v>6</v>
      </c>
      <c r="AH1232" t="s">
        <v>494</v>
      </c>
      <c r="AJ1232" t="s">
        <v>86</v>
      </c>
      <c r="AK1232" t="s">
        <v>201</v>
      </c>
      <c r="AM1232">
        <v>2168</v>
      </c>
      <c r="AN1232">
        <v>1915</v>
      </c>
    </row>
    <row r="1233" spans="1:40" x14ac:dyDescent="0.25">
      <c r="A1233" t="s">
        <v>551</v>
      </c>
      <c r="B1233" t="s">
        <v>551</v>
      </c>
      <c r="C1233" t="s">
        <v>551</v>
      </c>
      <c r="D1233" t="s">
        <v>551</v>
      </c>
      <c r="E1233" t="s">
        <v>551</v>
      </c>
      <c r="F1233" t="s">
        <v>551</v>
      </c>
      <c r="G1233" t="s">
        <v>551</v>
      </c>
      <c r="H1233" t="s">
        <v>551</v>
      </c>
      <c r="I1233" t="s">
        <v>551</v>
      </c>
      <c r="J1233" t="s">
        <v>551</v>
      </c>
      <c r="K1233" t="s">
        <v>551</v>
      </c>
      <c r="L1233" t="s">
        <v>551</v>
      </c>
      <c r="M1233" t="s">
        <v>551</v>
      </c>
      <c r="N1233" t="s">
        <v>551</v>
      </c>
      <c r="O1233" t="s">
        <v>551</v>
      </c>
      <c r="P1233" t="s">
        <v>551</v>
      </c>
      <c r="Q1233" t="s">
        <v>551</v>
      </c>
      <c r="R1233" t="s">
        <v>551</v>
      </c>
      <c r="S1233" t="s">
        <v>551</v>
      </c>
      <c r="T1233" t="s">
        <v>551</v>
      </c>
      <c r="U1233" t="s">
        <v>551</v>
      </c>
      <c r="V1233" t="s">
        <v>551</v>
      </c>
      <c r="W1233" t="s">
        <v>551</v>
      </c>
      <c r="X1233" t="s">
        <v>551</v>
      </c>
      <c r="Y1233" t="s">
        <v>551</v>
      </c>
      <c r="Z1233" t="s">
        <v>551</v>
      </c>
      <c r="AA1233" t="s">
        <v>551</v>
      </c>
      <c r="AB1233" t="s">
        <v>551</v>
      </c>
      <c r="AC1233" t="s">
        <v>609</v>
      </c>
      <c r="AD1233" t="s">
        <v>608</v>
      </c>
      <c r="AE1233">
        <v>25</v>
      </c>
      <c r="AF1233">
        <v>7</v>
      </c>
      <c r="AH1233" t="s">
        <v>494</v>
      </c>
      <c r="AJ1233" t="s">
        <v>86</v>
      </c>
      <c r="AK1233" t="s">
        <v>201</v>
      </c>
      <c r="AM1233">
        <v>3281</v>
      </c>
      <c r="AN1233">
        <v>1741</v>
      </c>
    </row>
    <row r="1234" spans="1:40" x14ac:dyDescent="0.25">
      <c r="A1234" t="s">
        <v>551</v>
      </c>
      <c r="B1234" t="s">
        <v>551</v>
      </c>
      <c r="C1234" t="s">
        <v>551</v>
      </c>
      <c r="D1234" t="s">
        <v>551</v>
      </c>
      <c r="E1234" t="s">
        <v>551</v>
      </c>
      <c r="F1234" t="s">
        <v>551</v>
      </c>
      <c r="G1234" t="s">
        <v>551</v>
      </c>
      <c r="H1234" t="s">
        <v>551</v>
      </c>
      <c r="I1234" t="s">
        <v>551</v>
      </c>
      <c r="J1234" t="s">
        <v>551</v>
      </c>
      <c r="K1234" t="s">
        <v>551</v>
      </c>
      <c r="L1234" t="s">
        <v>551</v>
      </c>
      <c r="M1234" t="s">
        <v>551</v>
      </c>
      <c r="N1234" t="s">
        <v>551</v>
      </c>
      <c r="O1234" t="s">
        <v>551</v>
      </c>
      <c r="P1234" t="s">
        <v>551</v>
      </c>
      <c r="Q1234" t="s">
        <v>551</v>
      </c>
      <c r="R1234" t="s">
        <v>551</v>
      </c>
      <c r="S1234" t="s">
        <v>551</v>
      </c>
      <c r="T1234" t="s">
        <v>551</v>
      </c>
      <c r="U1234" t="s">
        <v>551</v>
      </c>
      <c r="V1234" t="s">
        <v>551</v>
      </c>
      <c r="W1234" t="s">
        <v>551</v>
      </c>
      <c r="X1234" t="s">
        <v>551</v>
      </c>
      <c r="Y1234" t="s">
        <v>551</v>
      </c>
      <c r="Z1234" t="s">
        <v>551</v>
      </c>
      <c r="AA1234" t="s">
        <v>551</v>
      </c>
      <c r="AB1234" t="s">
        <v>551</v>
      </c>
      <c r="AC1234" t="s">
        <v>609</v>
      </c>
      <c r="AD1234" t="s">
        <v>608</v>
      </c>
      <c r="AE1234">
        <v>25</v>
      </c>
      <c r="AF1234">
        <v>8</v>
      </c>
      <c r="AH1234" t="s">
        <v>494</v>
      </c>
      <c r="AJ1234" t="s">
        <v>86</v>
      </c>
      <c r="AK1234" t="s">
        <v>201</v>
      </c>
      <c r="AM1234">
        <v>471</v>
      </c>
      <c r="AN1234">
        <v>1952</v>
      </c>
    </row>
    <row r="1235" spans="1:40" x14ac:dyDescent="0.25">
      <c r="A1235" t="s">
        <v>551</v>
      </c>
      <c r="B1235" t="s">
        <v>551</v>
      </c>
      <c r="C1235" t="s">
        <v>551</v>
      </c>
      <c r="D1235" t="s">
        <v>551</v>
      </c>
      <c r="E1235" t="s">
        <v>551</v>
      </c>
      <c r="F1235" t="s">
        <v>551</v>
      </c>
      <c r="G1235" t="s">
        <v>551</v>
      </c>
      <c r="H1235" t="s">
        <v>551</v>
      </c>
      <c r="I1235" t="s">
        <v>551</v>
      </c>
      <c r="J1235" t="s">
        <v>551</v>
      </c>
      <c r="K1235" t="s">
        <v>551</v>
      </c>
      <c r="L1235" t="s">
        <v>551</v>
      </c>
      <c r="M1235" t="s">
        <v>551</v>
      </c>
      <c r="N1235" t="s">
        <v>551</v>
      </c>
      <c r="O1235" t="s">
        <v>551</v>
      </c>
      <c r="P1235" t="s">
        <v>551</v>
      </c>
      <c r="Q1235" t="s">
        <v>551</v>
      </c>
      <c r="R1235" t="s">
        <v>551</v>
      </c>
      <c r="S1235" t="s">
        <v>551</v>
      </c>
      <c r="T1235" t="s">
        <v>551</v>
      </c>
      <c r="U1235" t="s">
        <v>551</v>
      </c>
      <c r="V1235" t="s">
        <v>551</v>
      </c>
      <c r="W1235" t="s">
        <v>551</v>
      </c>
      <c r="X1235" t="s">
        <v>551</v>
      </c>
      <c r="Y1235" t="s">
        <v>551</v>
      </c>
      <c r="Z1235" t="s">
        <v>551</v>
      </c>
      <c r="AA1235" t="s">
        <v>551</v>
      </c>
      <c r="AB1235" t="s">
        <v>551</v>
      </c>
      <c r="AC1235" t="s">
        <v>609</v>
      </c>
      <c r="AD1235" t="s">
        <v>608</v>
      </c>
      <c r="AE1235">
        <v>25</v>
      </c>
      <c r="AF1235">
        <v>9</v>
      </c>
      <c r="AH1235" t="s">
        <v>494</v>
      </c>
      <c r="AJ1235" t="s">
        <v>86</v>
      </c>
      <c r="AK1235" t="s">
        <v>201</v>
      </c>
      <c r="AM1235">
        <v>3938</v>
      </c>
      <c r="AN1235">
        <v>182</v>
      </c>
    </row>
    <row r="1236" spans="1:40" x14ac:dyDescent="0.25">
      <c r="A1236" t="s">
        <v>551</v>
      </c>
      <c r="B1236" t="s">
        <v>551</v>
      </c>
      <c r="C1236" t="s">
        <v>551</v>
      </c>
      <c r="D1236" t="s">
        <v>551</v>
      </c>
      <c r="E1236" t="s">
        <v>551</v>
      </c>
      <c r="F1236" t="s">
        <v>551</v>
      </c>
      <c r="G1236" t="s">
        <v>551</v>
      </c>
      <c r="H1236" t="s">
        <v>551</v>
      </c>
      <c r="I1236" t="s">
        <v>551</v>
      </c>
      <c r="J1236" t="s">
        <v>551</v>
      </c>
      <c r="K1236" t="s">
        <v>551</v>
      </c>
      <c r="L1236" t="s">
        <v>551</v>
      </c>
      <c r="M1236" t="s">
        <v>551</v>
      </c>
      <c r="N1236" t="s">
        <v>551</v>
      </c>
      <c r="O1236" t="s">
        <v>551</v>
      </c>
      <c r="P1236" t="s">
        <v>551</v>
      </c>
      <c r="Q1236" t="s">
        <v>551</v>
      </c>
      <c r="R1236" t="s">
        <v>551</v>
      </c>
      <c r="S1236" t="s">
        <v>551</v>
      </c>
      <c r="T1236" t="s">
        <v>551</v>
      </c>
      <c r="U1236" t="s">
        <v>551</v>
      </c>
      <c r="V1236" t="s">
        <v>551</v>
      </c>
      <c r="W1236" t="s">
        <v>551</v>
      </c>
      <c r="X1236" t="s">
        <v>551</v>
      </c>
      <c r="Y1236" t="s">
        <v>551</v>
      </c>
      <c r="Z1236" t="s">
        <v>551</v>
      </c>
      <c r="AA1236" t="s">
        <v>551</v>
      </c>
      <c r="AB1236" t="s">
        <v>551</v>
      </c>
      <c r="AC1236" t="s">
        <v>609</v>
      </c>
      <c r="AD1236" t="s">
        <v>608</v>
      </c>
      <c r="AE1236">
        <v>25</v>
      </c>
      <c r="AF1236">
        <v>10</v>
      </c>
      <c r="AH1236" t="s">
        <v>494</v>
      </c>
      <c r="AJ1236" t="s">
        <v>86</v>
      </c>
      <c r="AK1236" t="s">
        <v>201</v>
      </c>
      <c r="AM1236">
        <v>1693</v>
      </c>
      <c r="AN1236">
        <v>1422</v>
      </c>
    </row>
    <row r="1237" spans="1:40" x14ac:dyDescent="0.25">
      <c r="A1237" t="s">
        <v>551</v>
      </c>
      <c r="B1237" t="s">
        <v>551</v>
      </c>
      <c r="C1237" t="s">
        <v>551</v>
      </c>
      <c r="D1237" t="s">
        <v>551</v>
      </c>
      <c r="E1237" t="s">
        <v>551</v>
      </c>
      <c r="F1237" t="s">
        <v>551</v>
      </c>
      <c r="G1237" t="s">
        <v>551</v>
      </c>
      <c r="H1237" t="s">
        <v>551</v>
      </c>
      <c r="I1237" t="s">
        <v>551</v>
      </c>
      <c r="J1237" t="s">
        <v>551</v>
      </c>
      <c r="K1237" t="s">
        <v>551</v>
      </c>
      <c r="L1237" t="s">
        <v>551</v>
      </c>
      <c r="M1237" t="s">
        <v>551</v>
      </c>
      <c r="N1237" t="s">
        <v>551</v>
      </c>
      <c r="O1237" t="s">
        <v>551</v>
      </c>
      <c r="P1237" t="s">
        <v>551</v>
      </c>
      <c r="Q1237" t="s">
        <v>551</v>
      </c>
      <c r="R1237" t="s">
        <v>551</v>
      </c>
      <c r="S1237" t="s">
        <v>551</v>
      </c>
      <c r="T1237" t="s">
        <v>551</v>
      </c>
      <c r="U1237" t="s">
        <v>551</v>
      </c>
      <c r="V1237" t="s">
        <v>551</v>
      </c>
      <c r="W1237" t="s">
        <v>551</v>
      </c>
      <c r="X1237" t="s">
        <v>551</v>
      </c>
      <c r="Y1237" t="s">
        <v>551</v>
      </c>
      <c r="Z1237" t="s">
        <v>551</v>
      </c>
      <c r="AA1237" t="s">
        <v>551</v>
      </c>
      <c r="AB1237" t="s">
        <v>551</v>
      </c>
      <c r="AC1237" t="s">
        <v>609</v>
      </c>
      <c r="AD1237" t="s">
        <v>608</v>
      </c>
      <c r="AE1237">
        <v>25</v>
      </c>
      <c r="AF1237">
        <v>11</v>
      </c>
      <c r="AH1237" t="s">
        <v>494</v>
      </c>
      <c r="AJ1237" t="s">
        <v>86</v>
      </c>
      <c r="AK1237" t="s">
        <v>201</v>
      </c>
      <c r="AM1237">
        <v>3245</v>
      </c>
      <c r="AN1237">
        <v>480</v>
      </c>
    </row>
    <row r="1238" spans="1:40" x14ac:dyDescent="0.25">
      <c r="A1238" t="s">
        <v>551</v>
      </c>
      <c r="B1238" t="s">
        <v>551</v>
      </c>
      <c r="C1238" t="s">
        <v>551</v>
      </c>
      <c r="D1238" t="s">
        <v>551</v>
      </c>
      <c r="E1238" t="s">
        <v>551</v>
      </c>
      <c r="F1238" t="s">
        <v>551</v>
      </c>
      <c r="G1238" t="s">
        <v>551</v>
      </c>
      <c r="H1238" t="s">
        <v>551</v>
      </c>
      <c r="I1238" t="s">
        <v>551</v>
      </c>
      <c r="J1238" t="s">
        <v>551</v>
      </c>
      <c r="K1238" t="s">
        <v>551</v>
      </c>
      <c r="L1238" t="s">
        <v>551</v>
      </c>
      <c r="M1238" t="s">
        <v>551</v>
      </c>
      <c r="N1238" t="s">
        <v>551</v>
      </c>
      <c r="O1238" t="s">
        <v>551</v>
      </c>
      <c r="P1238" t="s">
        <v>551</v>
      </c>
      <c r="Q1238" t="s">
        <v>551</v>
      </c>
      <c r="R1238" t="s">
        <v>551</v>
      </c>
      <c r="S1238" t="s">
        <v>551</v>
      </c>
      <c r="T1238" t="s">
        <v>551</v>
      </c>
      <c r="U1238" t="s">
        <v>551</v>
      </c>
      <c r="V1238" t="s">
        <v>551</v>
      </c>
      <c r="W1238" t="s">
        <v>551</v>
      </c>
      <c r="X1238" t="s">
        <v>551</v>
      </c>
      <c r="Y1238" t="s">
        <v>551</v>
      </c>
      <c r="Z1238" t="s">
        <v>551</v>
      </c>
      <c r="AA1238" t="s">
        <v>551</v>
      </c>
      <c r="AB1238" t="s">
        <v>551</v>
      </c>
      <c r="AC1238" t="s">
        <v>609</v>
      </c>
      <c r="AD1238" t="s">
        <v>608</v>
      </c>
      <c r="AE1238">
        <v>25</v>
      </c>
      <c r="AF1238">
        <v>12</v>
      </c>
      <c r="AH1238" t="s">
        <v>495</v>
      </c>
      <c r="AJ1238" t="s">
        <v>88</v>
      </c>
      <c r="AK1238" t="s">
        <v>203</v>
      </c>
      <c r="AM1238">
        <v>3578</v>
      </c>
      <c r="AN1238">
        <v>992</v>
      </c>
    </row>
    <row r="1239" spans="1:40" x14ac:dyDescent="0.25">
      <c r="A1239" t="s">
        <v>551</v>
      </c>
      <c r="B1239" t="s">
        <v>551</v>
      </c>
      <c r="C1239" t="s">
        <v>551</v>
      </c>
      <c r="D1239" t="s">
        <v>551</v>
      </c>
      <c r="E1239" t="s">
        <v>551</v>
      </c>
      <c r="F1239" t="s">
        <v>551</v>
      </c>
      <c r="G1239" t="s">
        <v>551</v>
      </c>
      <c r="H1239" t="s">
        <v>551</v>
      </c>
      <c r="I1239" t="s">
        <v>551</v>
      </c>
      <c r="J1239" t="s">
        <v>551</v>
      </c>
      <c r="K1239" t="s">
        <v>551</v>
      </c>
      <c r="L1239" t="s">
        <v>551</v>
      </c>
      <c r="M1239" t="s">
        <v>551</v>
      </c>
      <c r="N1239" t="s">
        <v>551</v>
      </c>
      <c r="O1239" t="s">
        <v>551</v>
      </c>
      <c r="P1239" t="s">
        <v>551</v>
      </c>
      <c r="Q1239" t="s">
        <v>551</v>
      </c>
      <c r="R1239" t="s">
        <v>551</v>
      </c>
      <c r="S1239" t="s">
        <v>551</v>
      </c>
      <c r="T1239" t="s">
        <v>551</v>
      </c>
      <c r="U1239" t="s">
        <v>551</v>
      </c>
      <c r="V1239" t="s">
        <v>551</v>
      </c>
      <c r="W1239" t="s">
        <v>551</v>
      </c>
      <c r="X1239" t="s">
        <v>551</v>
      </c>
      <c r="Y1239" t="s">
        <v>551</v>
      </c>
      <c r="Z1239" t="s">
        <v>551</v>
      </c>
      <c r="AA1239" t="s">
        <v>551</v>
      </c>
      <c r="AB1239" t="s">
        <v>551</v>
      </c>
      <c r="AC1239" t="s">
        <v>609</v>
      </c>
      <c r="AD1239" t="s">
        <v>608</v>
      </c>
      <c r="AE1239">
        <v>25</v>
      </c>
      <c r="AF1239">
        <v>13</v>
      </c>
      <c r="AH1239" t="s">
        <v>494</v>
      </c>
      <c r="AJ1239" t="s">
        <v>86</v>
      </c>
      <c r="AK1239" t="s">
        <v>201</v>
      </c>
      <c r="AM1239">
        <v>2657</v>
      </c>
      <c r="AN1239">
        <v>1792</v>
      </c>
    </row>
    <row r="1240" spans="1:40" x14ac:dyDescent="0.25">
      <c r="A1240" t="s">
        <v>551</v>
      </c>
      <c r="B1240" t="s">
        <v>551</v>
      </c>
      <c r="C1240" t="s">
        <v>551</v>
      </c>
      <c r="D1240" t="s">
        <v>551</v>
      </c>
      <c r="E1240" t="s">
        <v>551</v>
      </c>
      <c r="F1240" t="s">
        <v>551</v>
      </c>
      <c r="G1240" t="s">
        <v>551</v>
      </c>
      <c r="H1240" t="s">
        <v>551</v>
      </c>
      <c r="I1240" t="s">
        <v>551</v>
      </c>
      <c r="J1240" t="s">
        <v>551</v>
      </c>
      <c r="K1240" t="s">
        <v>551</v>
      </c>
      <c r="L1240" t="s">
        <v>551</v>
      </c>
      <c r="M1240" t="s">
        <v>551</v>
      </c>
      <c r="N1240" t="s">
        <v>551</v>
      </c>
      <c r="O1240" t="s">
        <v>551</v>
      </c>
      <c r="P1240" t="s">
        <v>551</v>
      </c>
      <c r="Q1240" t="s">
        <v>551</v>
      </c>
      <c r="R1240" t="s">
        <v>551</v>
      </c>
      <c r="S1240" t="s">
        <v>551</v>
      </c>
      <c r="T1240" t="s">
        <v>551</v>
      </c>
      <c r="U1240" t="s">
        <v>551</v>
      </c>
      <c r="V1240" t="s">
        <v>551</v>
      </c>
      <c r="W1240" t="s">
        <v>551</v>
      </c>
      <c r="X1240" t="s">
        <v>551</v>
      </c>
      <c r="Y1240" t="s">
        <v>551</v>
      </c>
      <c r="Z1240" t="s">
        <v>551</v>
      </c>
      <c r="AA1240" t="s">
        <v>551</v>
      </c>
      <c r="AB1240" t="s">
        <v>551</v>
      </c>
      <c r="AC1240" t="s">
        <v>609</v>
      </c>
      <c r="AD1240" t="s">
        <v>608</v>
      </c>
      <c r="AE1240">
        <v>25</v>
      </c>
      <c r="AF1240">
        <v>14</v>
      </c>
      <c r="AG1240">
        <v>3</v>
      </c>
      <c r="AH1240" t="s">
        <v>492</v>
      </c>
      <c r="AJ1240" t="s">
        <v>84</v>
      </c>
      <c r="AK1240" t="s">
        <v>194</v>
      </c>
      <c r="AM1240">
        <v>1989</v>
      </c>
      <c r="AN1240">
        <v>547</v>
      </c>
    </row>
    <row r="1241" spans="1:40" x14ac:dyDescent="0.25">
      <c r="A1241" t="s">
        <v>551</v>
      </c>
      <c r="B1241" t="s">
        <v>551</v>
      </c>
      <c r="C1241" t="s">
        <v>551</v>
      </c>
      <c r="D1241" t="s">
        <v>551</v>
      </c>
      <c r="E1241" t="s">
        <v>551</v>
      </c>
      <c r="F1241" t="s">
        <v>551</v>
      </c>
      <c r="G1241" t="s">
        <v>551</v>
      </c>
      <c r="H1241" t="s">
        <v>551</v>
      </c>
      <c r="I1241" t="s">
        <v>551</v>
      </c>
      <c r="J1241" t="s">
        <v>551</v>
      </c>
      <c r="K1241" t="s">
        <v>551</v>
      </c>
      <c r="L1241" t="s">
        <v>551</v>
      </c>
      <c r="M1241" t="s">
        <v>551</v>
      </c>
      <c r="N1241" t="s">
        <v>551</v>
      </c>
      <c r="O1241" t="s">
        <v>551</v>
      </c>
      <c r="P1241" t="s">
        <v>551</v>
      </c>
      <c r="Q1241" t="s">
        <v>551</v>
      </c>
      <c r="R1241" t="s">
        <v>551</v>
      </c>
      <c r="S1241" t="s">
        <v>551</v>
      </c>
      <c r="T1241" t="s">
        <v>551</v>
      </c>
      <c r="U1241" t="s">
        <v>551</v>
      </c>
      <c r="V1241" t="s">
        <v>551</v>
      </c>
      <c r="W1241" t="s">
        <v>551</v>
      </c>
      <c r="X1241" t="s">
        <v>551</v>
      </c>
      <c r="Y1241" t="s">
        <v>551</v>
      </c>
      <c r="Z1241" t="s">
        <v>551</v>
      </c>
      <c r="AA1241" t="s">
        <v>551</v>
      </c>
      <c r="AB1241" t="s">
        <v>551</v>
      </c>
      <c r="AC1241" t="s">
        <v>609</v>
      </c>
      <c r="AD1241" t="s">
        <v>608</v>
      </c>
      <c r="AE1241">
        <v>25</v>
      </c>
      <c r="AF1241">
        <v>15</v>
      </c>
      <c r="AH1241" t="s">
        <v>494</v>
      </c>
      <c r="AJ1241" t="s">
        <v>86</v>
      </c>
      <c r="AK1241" t="s">
        <v>201</v>
      </c>
      <c r="AM1241">
        <v>2171</v>
      </c>
      <c r="AN1241">
        <v>2040</v>
      </c>
    </row>
    <row r="1242" spans="1:40" x14ac:dyDescent="0.25">
      <c r="A1242" t="s">
        <v>551</v>
      </c>
      <c r="B1242" t="s">
        <v>551</v>
      </c>
      <c r="C1242" t="s">
        <v>551</v>
      </c>
      <c r="D1242" t="s">
        <v>551</v>
      </c>
      <c r="E1242" t="s">
        <v>551</v>
      </c>
      <c r="F1242" t="s">
        <v>551</v>
      </c>
      <c r="G1242" t="s">
        <v>551</v>
      </c>
      <c r="H1242" t="s">
        <v>551</v>
      </c>
      <c r="I1242" t="s">
        <v>551</v>
      </c>
      <c r="J1242" t="s">
        <v>551</v>
      </c>
      <c r="K1242" t="s">
        <v>551</v>
      </c>
      <c r="L1242" t="s">
        <v>551</v>
      </c>
      <c r="M1242" t="s">
        <v>551</v>
      </c>
      <c r="N1242" t="s">
        <v>551</v>
      </c>
      <c r="O1242" t="s">
        <v>551</v>
      </c>
      <c r="P1242" t="s">
        <v>551</v>
      </c>
      <c r="Q1242" t="s">
        <v>551</v>
      </c>
      <c r="R1242" t="s">
        <v>551</v>
      </c>
      <c r="S1242" t="s">
        <v>551</v>
      </c>
      <c r="T1242" t="s">
        <v>551</v>
      </c>
      <c r="U1242" t="s">
        <v>551</v>
      </c>
      <c r="V1242" t="s">
        <v>551</v>
      </c>
      <c r="W1242" t="s">
        <v>551</v>
      </c>
      <c r="X1242" t="s">
        <v>551</v>
      </c>
      <c r="Y1242" t="s">
        <v>551</v>
      </c>
      <c r="Z1242" t="s">
        <v>551</v>
      </c>
      <c r="AA1242" t="s">
        <v>551</v>
      </c>
      <c r="AB1242" t="s">
        <v>551</v>
      </c>
      <c r="AC1242" t="s">
        <v>609</v>
      </c>
      <c r="AD1242" t="s">
        <v>608</v>
      </c>
      <c r="AE1242">
        <v>25</v>
      </c>
      <c r="AF1242">
        <v>16</v>
      </c>
      <c r="AH1242" t="s">
        <v>494</v>
      </c>
      <c r="AJ1242" t="s">
        <v>86</v>
      </c>
      <c r="AK1242" t="s">
        <v>201</v>
      </c>
      <c r="AM1242">
        <v>3458</v>
      </c>
      <c r="AN1242">
        <v>1305</v>
      </c>
    </row>
    <row r="1243" spans="1:40" x14ac:dyDescent="0.25">
      <c r="A1243" t="s">
        <v>551</v>
      </c>
      <c r="B1243" t="s">
        <v>551</v>
      </c>
      <c r="C1243" t="s">
        <v>551</v>
      </c>
      <c r="D1243" t="s">
        <v>551</v>
      </c>
      <c r="E1243" t="s">
        <v>551</v>
      </c>
      <c r="F1243" t="s">
        <v>551</v>
      </c>
      <c r="G1243" t="s">
        <v>551</v>
      </c>
      <c r="H1243" t="s">
        <v>551</v>
      </c>
      <c r="I1243" t="s">
        <v>551</v>
      </c>
      <c r="J1243" t="s">
        <v>551</v>
      </c>
      <c r="K1243" t="s">
        <v>551</v>
      </c>
      <c r="L1243" t="s">
        <v>551</v>
      </c>
      <c r="M1243" t="s">
        <v>551</v>
      </c>
      <c r="N1243" t="s">
        <v>551</v>
      </c>
      <c r="O1243" t="s">
        <v>551</v>
      </c>
      <c r="P1243" t="s">
        <v>551</v>
      </c>
      <c r="Q1243" t="s">
        <v>551</v>
      </c>
      <c r="R1243" t="s">
        <v>551</v>
      </c>
      <c r="S1243" t="s">
        <v>551</v>
      </c>
      <c r="T1243" t="s">
        <v>551</v>
      </c>
      <c r="U1243" t="s">
        <v>551</v>
      </c>
      <c r="V1243" t="s">
        <v>551</v>
      </c>
      <c r="W1243" t="s">
        <v>551</v>
      </c>
      <c r="X1243" t="s">
        <v>551</v>
      </c>
      <c r="Y1243" t="s">
        <v>551</v>
      </c>
      <c r="Z1243" t="s">
        <v>551</v>
      </c>
      <c r="AA1243" t="s">
        <v>551</v>
      </c>
      <c r="AB1243" t="s">
        <v>551</v>
      </c>
      <c r="AC1243" t="s">
        <v>609</v>
      </c>
      <c r="AD1243" t="s">
        <v>608</v>
      </c>
      <c r="AE1243">
        <v>25</v>
      </c>
      <c r="AF1243">
        <v>17</v>
      </c>
      <c r="AH1243" t="s">
        <v>494</v>
      </c>
      <c r="AJ1243" t="s">
        <v>86</v>
      </c>
      <c r="AK1243" t="s">
        <v>201</v>
      </c>
      <c r="AM1243">
        <v>2148</v>
      </c>
      <c r="AN1243">
        <v>1659</v>
      </c>
    </row>
    <row r="1244" spans="1:40" x14ac:dyDescent="0.25">
      <c r="A1244" t="s">
        <v>551</v>
      </c>
      <c r="B1244" t="s">
        <v>551</v>
      </c>
      <c r="C1244" t="s">
        <v>551</v>
      </c>
      <c r="D1244" t="s">
        <v>551</v>
      </c>
      <c r="E1244" t="s">
        <v>551</v>
      </c>
      <c r="F1244" t="s">
        <v>551</v>
      </c>
      <c r="G1244" t="s">
        <v>551</v>
      </c>
      <c r="H1244" t="s">
        <v>551</v>
      </c>
      <c r="I1244" t="s">
        <v>551</v>
      </c>
      <c r="J1244" t="s">
        <v>551</v>
      </c>
      <c r="K1244" t="s">
        <v>551</v>
      </c>
      <c r="L1244" t="s">
        <v>551</v>
      </c>
      <c r="M1244" t="s">
        <v>551</v>
      </c>
      <c r="N1244" t="s">
        <v>551</v>
      </c>
      <c r="O1244" t="s">
        <v>551</v>
      </c>
      <c r="P1244" t="s">
        <v>551</v>
      </c>
      <c r="Q1244" t="s">
        <v>551</v>
      </c>
      <c r="R1244" t="s">
        <v>551</v>
      </c>
      <c r="S1244" t="s">
        <v>551</v>
      </c>
      <c r="T1244" t="s">
        <v>551</v>
      </c>
      <c r="U1244" t="s">
        <v>551</v>
      </c>
      <c r="V1244" t="s">
        <v>551</v>
      </c>
      <c r="W1244" t="s">
        <v>551</v>
      </c>
      <c r="X1244" t="s">
        <v>551</v>
      </c>
      <c r="Y1244" t="s">
        <v>551</v>
      </c>
      <c r="Z1244" t="s">
        <v>551</v>
      </c>
      <c r="AA1244" t="s">
        <v>551</v>
      </c>
      <c r="AB1244" t="s">
        <v>551</v>
      </c>
      <c r="AC1244" t="s">
        <v>609</v>
      </c>
      <c r="AD1244" t="s">
        <v>608</v>
      </c>
      <c r="AE1244">
        <v>25</v>
      </c>
      <c r="AF1244">
        <v>18</v>
      </c>
      <c r="AH1244" t="s">
        <v>494</v>
      </c>
      <c r="AJ1244" t="s">
        <v>86</v>
      </c>
      <c r="AK1244" t="s">
        <v>201</v>
      </c>
      <c r="AM1244">
        <v>2852</v>
      </c>
      <c r="AN1244">
        <v>261</v>
      </c>
    </row>
    <row r="1245" spans="1:40" x14ac:dyDescent="0.25">
      <c r="A1245" t="s">
        <v>551</v>
      </c>
      <c r="B1245" t="s">
        <v>551</v>
      </c>
      <c r="C1245" t="s">
        <v>551</v>
      </c>
      <c r="D1245" t="s">
        <v>551</v>
      </c>
      <c r="E1245" t="s">
        <v>551</v>
      </c>
      <c r="F1245" t="s">
        <v>551</v>
      </c>
      <c r="G1245" t="s">
        <v>551</v>
      </c>
      <c r="H1245" t="s">
        <v>551</v>
      </c>
      <c r="I1245" t="s">
        <v>551</v>
      </c>
      <c r="J1245" t="s">
        <v>551</v>
      </c>
      <c r="K1245" t="s">
        <v>551</v>
      </c>
      <c r="L1245" t="s">
        <v>551</v>
      </c>
      <c r="M1245" t="s">
        <v>551</v>
      </c>
      <c r="N1245" t="s">
        <v>551</v>
      </c>
      <c r="O1245" t="s">
        <v>551</v>
      </c>
      <c r="P1245" t="s">
        <v>551</v>
      </c>
      <c r="Q1245" t="s">
        <v>551</v>
      </c>
      <c r="R1245" t="s">
        <v>551</v>
      </c>
      <c r="S1245" t="s">
        <v>551</v>
      </c>
      <c r="T1245" t="s">
        <v>551</v>
      </c>
      <c r="U1245" t="s">
        <v>551</v>
      </c>
      <c r="V1245" t="s">
        <v>551</v>
      </c>
      <c r="W1245" t="s">
        <v>551</v>
      </c>
      <c r="X1245" t="s">
        <v>551</v>
      </c>
      <c r="Y1245" t="s">
        <v>551</v>
      </c>
      <c r="Z1245" t="s">
        <v>551</v>
      </c>
      <c r="AA1245" t="s">
        <v>551</v>
      </c>
      <c r="AB1245" t="s">
        <v>551</v>
      </c>
      <c r="AC1245" t="s">
        <v>609</v>
      </c>
      <c r="AD1245" t="s">
        <v>608</v>
      </c>
      <c r="AE1245">
        <v>25</v>
      </c>
      <c r="AF1245">
        <v>19</v>
      </c>
      <c r="AG1245">
        <v>3</v>
      </c>
      <c r="AH1245" t="s">
        <v>491</v>
      </c>
      <c r="AJ1245" t="s">
        <v>82</v>
      </c>
      <c r="AK1245" t="s">
        <v>194</v>
      </c>
      <c r="AM1245">
        <v>1256</v>
      </c>
      <c r="AN1245">
        <v>2693</v>
      </c>
    </row>
    <row r="1246" spans="1:40" x14ac:dyDescent="0.25">
      <c r="A1246" t="s">
        <v>551</v>
      </c>
      <c r="B1246" t="s">
        <v>551</v>
      </c>
      <c r="C1246" t="s">
        <v>551</v>
      </c>
      <c r="D1246" t="s">
        <v>551</v>
      </c>
      <c r="E1246" t="s">
        <v>551</v>
      </c>
      <c r="F1246" t="s">
        <v>551</v>
      </c>
      <c r="G1246" t="s">
        <v>551</v>
      </c>
      <c r="H1246" t="s">
        <v>551</v>
      </c>
      <c r="I1246" t="s">
        <v>551</v>
      </c>
      <c r="J1246" t="s">
        <v>551</v>
      </c>
      <c r="K1246" t="s">
        <v>551</v>
      </c>
      <c r="L1246" t="s">
        <v>551</v>
      </c>
      <c r="M1246" t="s">
        <v>551</v>
      </c>
      <c r="N1246" t="s">
        <v>551</v>
      </c>
      <c r="O1246" t="s">
        <v>551</v>
      </c>
      <c r="P1246" t="s">
        <v>551</v>
      </c>
      <c r="Q1246" t="s">
        <v>551</v>
      </c>
      <c r="R1246" t="s">
        <v>551</v>
      </c>
      <c r="S1246" t="s">
        <v>551</v>
      </c>
      <c r="T1246" t="s">
        <v>551</v>
      </c>
      <c r="U1246" t="s">
        <v>551</v>
      </c>
      <c r="V1246" t="s">
        <v>551</v>
      </c>
      <c r="W1246" t="s">
        <v>551</v>
      </c>
      <c r="X1246" t="s">
        <v>551</v>
      </c>
      <c r="Y1246" t="s">
        <v>551</v>
      </c>
      <c r="Z1246" t="s">
        <v>551</v>
      </c>
      <c r="AA1246" t="s">
        <v>551</v>
      </c>
      <c r="AB1246" t="s">
        <v>551</v>
      </c>
      <c r="AC1246" t="s">
        <v>609</v>
      </c>
      <c r="AD1246" t="s">
        <v>608</v>
      </c>
      <c r="AE1246">
        <v>25</v>
      </c>
      <c r="AF1246">
        <v>20</v>
      </c>
      <c r="AG1246">
        <v>3</v>
      </c>
      <c r="AH1246" t="s">
        <v>491</v>
      </c>
      <c r="AJ1246" t="s">
        <v>82</v>
      </c>
      <c r="AK1246" t="s">
        <v>194</v>
      </c>
      <c r="AM1246">
        <v>695</v>
      </c>
      <c r="AN1246">
        <v>2984</v>
      </c>
    </row>
    <row r="1247" spans="1:40" x14ac:dyDescent="0.25">
      <c r="A1247" t="s">
        <v>551</v>
      </c>
      <c r="B1247" t="s">
        <v>551</v>
      </c>
      <c r="C1247" t="s">
        <v>551</v>
      </c>
      <c r="D1247" t="s">
        <v>551</v>
      </c>
      <c r="E1247" t="s">
        <v>551</v>
      </c>
      <c r="F1247" t="s">
        <v>551</v>
      </c>
      <c r="G1247" t="s">
        <v>551</v>
      </c>
      <c r="H1247" t="s">
        <v>551</v>
      </c>
      <c r="I1247" t="s">
        <v>551</v>
      </c>
      <c r="J1247" t="s">
        <v>551</v>
      </c>
      <c r="K1247" t="s">
        <v>551</v>
      </c>
      <c r="L1247" t="s">
        <v>551</v>
      </c>
      <c r="M1247" t="s">
        <v>551</v>
      </c>
      <c r="N1247" t="s">
        <v>551</v>
      </c>
      <c r="O1247" t="s">
        <v>551</v>
      </c>
      <c r="P1247" t="s">
        <v>551</v>
      </c>
      <c r="Q1247" t="s">
        <v>551</v>
      </c>
      <c r="R1247" t="s">
        <v>551</v>
      </c>
      <c r="S1247" t="s">
        <v>551</v>
      </c>
      <c r="T1247" t="s">
        <v>551</v>
      </c>
      <c r="U1247" t="s">
        <v>551</v>
      </c>
      <c r="V1247" t="s">
        <v>551</v>
      </c>
      <c r="W1247" t="s">
        <v>551</v>
      </c>
      <c r="X1247" t="s">
        <v>551</v>
      </c>
      <c r="Y1247" t="s">
        <v>551</v>
      </c>
      <c r="Z1247" t="s">
        <v>551</v>
      </c>
      <c r="AA1247" t="s">
        <v>551</v>
      </c>
      <c r="AB1247" t="s">
        <v>551</v>
      </c>
      <c r="AC1247" t="s">
        <v>609</v>
      </c>
      <c r="AD1247" t="s">
        <v>608</v>
      </c>
      <c r="AE1247">
        <v>25</v>
      </c>
      <c r="AF1247">
        <v>21</v>
      </c>
      <c r="AG1247">
        <v>3</v>
      </c>
      <c r="AH1247" t="s">
        <v>492</v>
      </c>
      <c r="AJ1247" t="s">
        <v>84</v>
      </c>
      <c r="AK1247" t="s">
        <v>194</v>
      </c>
      <c r="AM1247">
        <v>891</v>
      </c>
      <c r="AN1247">
        <v>2591</v>
      </c>
    </row>
    <row r="1248" spans="1:40" x14ac:dyDescent="0.25">
      <c r="A1248" t="s">
        <v>551</v>
      </c>
      <c r="B1248" t="s">
        <v>551</v>
      </c>
      <c r="C1248" t="s">
        <v>551</v>
      </c>
      <c r="D1248" t="s">
        <v>551</v>
      </c>
      <c r="E1248" t="s">
        <v>551</v>
      </c>
      <c r="F1248" t="s">
        <v>551</v>
      </c>
      <c r="G1248" t="s">
        <v>551</v>
      </c>
      <c r="H1248" t="s">
        <v>551</v>
      </c>
      <c r="I1248" t="s">
        <v>551</v>
      </c>
      <c r="J1248" t="s">
        <v>551</v>
      </c>
      <c r="K1248" t="s">
        <v>551</v>
      </c>
      <c r="L1248" t="s">
        <v>551</v>
      </c>
      <c r="M1248" t="s">
        <v>551</v>
      </c>
      <c r="N1248" t="s">
        <v>551</v>
      </c>
      <c r="O1248" t="s">
        <v>551</v>
      </c>
      <c r="P1248" t="s">
        <v>551</v>
      </c>
      <c r="Q1248" t="s">
        <v>551</v>
      </c>
      <c r="R1248" t="s">
        <v>551</v>
      </c>
      <c r="S1248" t="s">
        <v>551</v>
      </c>
      <c r="T1248" t="s">
        <v>551</v>
      </c>
      <c r="U1248" t="s">
        <v>551</v>
      </c>
      <c r="V1248" t="s">
        <v>551</v>
      </c>
      <c r="W1248" t="s">
        <v>551</v>
      </c>
      <c r="X1248" t="s">
        <v>551</v>
      </c>
      <c r="Y1248" t="s">
        <v>551</v>
      </c>
      <c r="Z1248" t="s">
        <v>551</v>
      </c>
      <c r="AA1248" t="s">
        <v>551</v>
      </c>
      <c r="AB1248" t="s">
        <v>551</v>
      </c>
      <c r="AC1248" t="s">
        <v>609</v>
      </c>
      <c r="AD1248" t="s">
        <v>608</v>
      </c>
      <c r="AE1248">
        <v>25</v>
      </c>
      <c r="AF1248">
        <v>22</v>
      </c>
      <c r="AH1248" t="s">
        <v>498</v>
      </c>
      <c r="AJ1248" t="s">
        <v>91</v>
      </c>
      <c r="AK1248" t="s">
        <v>203</v>
      </c>
      <c r="AM1248">
        <v>2246</v>
      </c>
      <c r="AN1248">
        <v>2797</v>
      </c>
    </row>
    <row r="1249" spans="1:40" x14ac:dyDescent="0.25">
      <c r="A1249" t="s">
        <v>551</v>
      </c>
      <c r="B1249" t="s">
        <v>551</v>
      </c>
      <c r="C1249" t="s">
        <v>551</v>
      </c>
      <c r="D1249" t="s">
        <v>551</v>
      </c>
      <c r="E1249" t="s">
        <v>551</v>
      </c>
      <c r="F1249" t="s">
        <v>551</v>
      </c>
      <c r="G1249" t="s">
        <v>551</v>
      </c>
      <c r="H1249" t="s">
        <v>551</v>
      </c>
      <c r="I1249" t="s">
        <v>551</v>
      </c>
      <c r="J1249" t="s">
        <v>551</v>
      </c>
      <c r="K1249" t="s">
        <v>551</v>
      </c>
      <c r="L1249" t="s">
        <v>551</v>
      </c>
      <c r="M1249" t="s">
        <v>551</v>
      </c>
      <c r="N1249" t="s">
        <v>551</v>
      </c>
      <c r="O1249" t="s">
        <v>551</v>
      </c>
      <c r="P1249" t="s">
        <v>551</v>
      </c>
      <c r="Q1249" t="s">
        <v>551</v>
      </c>
      <c r="R1249" t="s">
        <v>551</v>
      </c>
      <c r="S1249" t="s">
        <v>551</v>
      </c>
      <c r="T1249" t="s">
        <v>551</v>
      </c>
      <c r="U1249" t="s">
        <v>551</v>
      </c>
      <c r="V1249" t="s">
        <v>551</v>
      </c>
      <c r="W1249" t="s">
        <v>551</v>
      </c>
      <c r="X1249" t="s">
        <v>551</v>
      </c>
      <c r="Y1249" t="s">
        <v>551</v>
      </c>
      <c r="Z1249" t="s">
        <v>551</v>
      </c>
      <c r="AA1249" t="s">
        <v>551</v>
      </c>
      <c r="AB1249" t="s">
        <v>551</v>
      </c>
      <c r="AC1249" t="s">
        <v>609</v>
      </c>
      <c r="AD1249" t="s">
        <v>608</v>
      </c>
      <c r="AE1249">
        <v>25</v>
      </c>
      <c r="AF1249">
        <v>23</v>
      </c>
      <c r="AH1249" t="s">
        <v>494</v>
      </c>
      <c r="AJ1249" t="s">
        <v>86</v>
      </c>
      <c r="AK1249" t="s">
        <v>201</v>
      </c>
      <c r="AM1249">
        <v>1312</v>
      </c>
      <c r="AN1249">
        <v>1615</v>
      </c>
    </row>
    <row r="1250" spans="1:40" x14ac:dyDescent="0.25">
      <c r="A1250" t="s">
        <v>551</v>
      </c>
      <c r="B1250" t="s">
        <v>551</v>
      </c>
      <c r="C1250" t="s">
        <v>551</v>
      </c>
      <c r="D1250" t="s">
        <v>551</v>
      </c>
      <c r="E1250" t="s">
        <v>551</v>
      </c>
      <c r="F1250" t="s">
        <v>551</v>
      </c>
      <c r="G1250" t="s">
        <v>551</v>
      </c>
      <c r="H1250" t="s">
        <v>551</v>
      </c>
      <c r="I1250" t="s">
        <v>551</v>
      </c>
      <c r="J1250" t="s">
        <v>551</v>
      </c>
      <c r="K1250" t="s">
        <v>551</v>
      </c>
      <c r="L1250" t="s">
        <v>551</v>
      </c>
      <c r="M1250" t="s">
        <v>551</v>
      </c>
      <c r="N1250" t="s">
        <v>551</v>
      </c>
      <c r="O1250" t="s">
        <v>551</v>
      </c>
      <c r="P1250" t="s">
        <v>551</v>
      </c>
      <c r="Q1250" t="s">
        <v>551</v>
      </c>
      <c r="R1250" t="s">
        <v>551</v>
      </c>
      <c r="S1250" t="s">
        <v>551</v>
      </c>
      <c r="T1250" t="s">
        <v>551</v>
      </c>
      <c r="U1250" t="s">
        <v>551</v>
      </c>
      <c r="V1250" t="s">
        <v>551</v>
      </c>
      <c r="W1250" t="s">
        <v>551</v>
      </c>
      <c r="X1250" t="s">
        <v>551</v>
      </c>
      <c r="Y1250" t="s">
        <v>551</v>
      </c>
      <c r="Z1250" t="s">
        <v>551</v>
      </c>
      <c r="AA1250" t="s">
        <v>551</v>
      </c>
      <c r="AB1250" t="s">
        <v>551</v>
      </c>
      <c r="AC1250" t="s">
        <v>609</v>
      </c>
      <c r="AD1250" t="s">
        <v>608</v>
      </c>
      <c r="AE1250">
        <v>25</v>
      </c>
      <c r="AF1250">
        <v>24</v>
      </c>
      <c r="AH1250" t="s">
        <v>494</v>
      </c>
      <c r="AJ1250" t="s">
        <v>86</v>
      </c>
      <c r="AK1250" t="s">
        <v>201</v>
      </c>
      <c r="AM1250">
        <v>1533</v>
      </c>
      <c r="AN1250">
        <v>743</v>
      </c>
    </row>
    <row r="1251" spans="1:40" x14ac:dyDescent="0.25">
      <c r="A1251" t="s">
        <v>551</v>
      </c>
      <c r="B1251" t="s">
        <v>551</v>
      </c>
      <c r="C1251" t="s">
        <v>551</v>
      </c>
      <c r="D1251" t="s">
        <v>551</v>
      </c>
      <c r="E1251" t="s">
        <v>551</v>
      </c>
      <c r="F1251" t="s">
        <v>551</v>
      </c>
      <c r="G1251" t="s">
        <v>551</v>
      </c>
      <c r="H1251" t="s">
        <v>551</v>
      </c>
      <c r="I1251" t="s">
        <v>551</v>
      </c>
      <c r="J1251" t="s">
        <v>551</v>
      </c>
      <c r="K1251" t="s">
        <v>551</v>
      </c>
      <c r="L1251" t="s">
        <v>551</v>
      </c>
      <c r="M1251" t="s">
        <v>551</v>
      </c>
      <c r="N1251" t="s">
        <v>551</v>
      </c>
      <c r="O1251" t="s">
        <v>551</v>
      </c>
      <c r="P1251" t="s">
        <v>551</v>
      </c>
      <c r="Q1251" t="s">
        <v>551</v>
      </c>
      <c r="R1251" t="s">
        <v>551</v>
      </c>
      <c r="S1251" t="s">
        <v>551</v>
      </c>
      <c r="T1251" t="s">
        <v>551</v>
      </c>
      <c r="U1251" t="s">
        <v>551</v>
      </c>
      <c r="V1251" t="s">
        <v>551</v>
      </c>
      <c r="W1251" t="s">
        <v>551</v>
      </c>
      <c r="X1251" t="s">
        <v>551</v>
      </c>
      <c r="Y1251" t="s">
        <v>551</v>
      </c>
      <c r="Z1251" t="s">
        <v>551</v>
      </c>
      <c r="AA1251" t="s">
        <v>551</v>
      </c>
      <c r="AB1251" t="s">
        <v>551</v>
      </c>
      <c r="AC1251" t="s">
        <v>609</v>
      </c>
      <c r="AD1251" t="s">
        <v>608</v>
      </c>
      <c r="AE1251">
        <v>25</v>
      </c>
      <c r="AF1251">
        <v>25</v>
      </c>
      <c r="AH1251" t="s">
        <v>494</v>
      </c>
      <c r="AJ1251" t="s">
        <v>86</v>
      </c>
      <c r="AK1251" t="s">
        <v>201</v>
      </c>
      <c r="AM1251">
        <v>3316</v>
      </c>
      <c r="AN1251">
        <v>834</v>
      </c>
    </row>
    <row r="1252" spans="1:40" x14ac:dyDescent="0.25">
      <c r="A1252" t="s">
        <v>551</v>
      </c>
      <c r="B1252" t="s">
        <v>551</v>
      </c>
      <c r="C1252" t="s">
        <v>551</v>
      </c>
      <c r="D1252" t="s">
        <v>551</v>
      </c>
      <c r="E1252" t="s">
        <v>551</v>
      </c>
      <c r="F1252" t="s">
        <v>551</v>
      </c>
      <c r="G1252" t="s">
        <v>551</v>
      </c>
      <c r="H1252" t="s">
        <v>551</v>
      </c>
      <c r="I1252" t="s">
        <v>551</v>
      </c>
      <c r="J1252" t="s">
        <v>551</v>
      </c>
      <c r="K1252" t="s">
        <v>551</v>
      </c>
      <c r="L1252" t="s">
        <v>551</v>
      </c>
      <c r="M1252" t="s">
        <v>551</v>
      </c>
      <c r="N1252" t="s">
        <v>551</v>
      </c>
      <c r="O1252" t="s">
        <v>551</v>
      </c>
      <c r="P1252" t="s">
        <v>551</v>
      </c>
      <c r="Q1252" t="s">
        <v>551</v>
      </c>
      <c r="R1252" t="s">
        <v>551</v>
      </c>
      <c r="S1252" t="s">
        <v>551</v>
      </c>
      <c r="T1252" t="s">
        <v>551</v>
      </c>
      <c r="U1252" t="s">
        <v>551</v>
      </c>
      <c r="V1252" t="s">
        <v>551</v>
      </c>
      <c r="W1252" t="s">
        <v>551</v>
      </c>
      <c r="X1252" t="s">
        <v>551</v>
      </c>
      <c r="Y1252" t="s">
        <v>551</v>
      </c>
      <c r="Z1252" t="s">
        <v>551</v>
      </c>
      <c r="AA1252" t="s">
        <v>551</v>
      </c>
      <c r="AB1252" t="s">
        <v>551</v>
      </c>
      <c r="AC1252" t="s">
        <v>611</v>
      </c>
      <c r="AD1252" t="s">
        <v>610</v>
      </c>
      <c r="AE1252">
        <v>25</v>
      </c>
      <c r="AF1252">
        <v>1</v>
      </c>
      <c r="AG1252">
        <v>3</v>
      </c>
      <c r="AH1252" t="s">
        <v>491</v>
      </c>
      <c r="AJ1252" t="s">
        <v>82</v>
      </c>
      <c r="AK1252" t="s">
        <v>194</v>
      </c>
      <c r="AM1252">
        <v>2305</v>
      </c>
      <c r="AN1252">
        <v>1521</v>
      </c>
    </row>
    <row r="1253" spans="1:40" x14ac:dyDescent="0.25">
      <c r="A1253" t="s">
        <v>551</v>
      </c>
      <c r="B1253" t="s">
        <v>551</v>
      </c>
      <c r="C1253" t="s">
        <v>551</v>
      </c>
      <c r="D1253" t="s">
        <v>551</v>
      </c>
      <c r="E1253" t="s">
        <v>551</v>
      </c>
      <c r="F1253" t="s">
        <v>551</v>
      </c>
      <c r="G1253" t="s">
        <v>551</v>
      </c>
      <c r="H1253" t="s">
        <v>551</v>
      </c>
      <c r="I1253" t="s">
        <v>551</v>
      </c>
      <c r="J1253" t="s">
        <v>551</v>
      </c>
      <c r="K1253" t="s">
        <v>551</v>
      </c>
      <c r="L1253" t="s">
        <v>551</v>
      </c>
      <c r="M1253" t="s">
        <v>551</v>
      </c>
      <c r="N1253" t="s">
        <v>551</v>
      </c>
      <c r="O1253" t="s">
        <v>551</v>
      </c>
      <c r="P1253" t="s">
        <v>551</v>
      </c>
      <c r="Q1253" t="s">
        <v>551</v>
      </c>
      <c r="R1253" t="s">
        <v>551</v>
      </c>
      <c r="S1253" t="s">
        <v>551</v>
      </c>
      <c r="T1253" t="s">
        <v>551</v>
      </c>
      <c r="U1253" t="s">
        <v>551</v>
      </c>
      <c r="V1253" t="s">
        <v>551</v>
      </c>
      <c r="W1253" t="s">
        <v>551</v>
      </c>
      <c r="X1253" t="s">
        <v>551</v>
      </c>
      <c r="Y1253" t="s">
        <v>551</v>
      </c>
      <c r="Z1253" t="s">
        <v>551</v>
      </c>
      <c r="AA1253" t="s">
        <v>551</v>
      </c>
      <c r="AB1253" t="s">
        <v>551</v>
      </c>
      <c r="AC1253" t="s">
        <v>611</v>
      </c>
      <c r="AD1253" t="s">
        <v>610</v>
      </c>
      <c r="AE1253">
        <v>25</v>
      </c>
      <c r="AF1253">
        <v>2</v>
      </c>
      <c r="AG1253">
        <v>3</v>
      </c>
      <c r="AH1253" t="s">
        <v>491</v>
      </c>
      <c r="AJ1253" t="s">
        <v>82</v>
      </c>
      <c r="AK1253" t="s">
        <v>194</v>
      </c>
      <c r="AM1253">
        <v>2366</v>
      </c>
      <c r="AN1253">
        <v>1739</v>
      </c>
    </row>
    <row r="1254" spans="1:40" x14ac:dyDescent="0.25">
      <c r="A1254" t="s">
        <v>551</v>
      </c>
      <c r="B1254" t="s">
        <v>551</v>
      </c>
      <c r="C1254" t="s">
        <v>551</v>
      </c>
      <c r="D1254" t="s">
        <v>551</v>
      </c>
      <c r="E1254" t="s">
        <v>551</v>
      </c>
      <c r="F1254" t="s">
        <v>551</v>
      </c>
      <c r="G1254" t="s">
        <v>551</v>
      </c>
      <c r="H1254" t="s">
        <v>551</v>
      </c>
      <c r="I1254" t="s">
        <v>551</v>
      </c>
      <c r="J1254" t="s">
        <v>551</v>
      </c>
      <c r="K1254" t="s">
        <v>551</v>
      </c>
      <c r="L1254" t="s">
        <v>551</v>
      </c>
      <c r="M1254" t="s">
        <v>551</v>
      </c>
      <c r="N1254" t="s">
        <v>551</v>
      </c>
      <c r="O1254" t="s">
        <v>551</v>
      </c>
      <c r="P1254" t="s">
        <v>551</v>
      </c>
      <c r="Q1254" t="s">
        <v>551</v>
      </c>
      <c r="R1254" t="s">
        <v>551</v>
      </c>
      <c r="S1254" t="s">
        <v>551</v>
      </c>
      <c r="T1254" t="s">
        <v>551</v>
      </c>
      <c r="U1254" t="s">
        <v>551</v>
      </c>
      <c r="V1254" t="s">
        <v>551</v>
      </c>
      <c r="W1254" t="s">
        <v>551</v>
      </c>
      <c r="X1254" t="s">
        <v>551</v>
      </c>
      <c r="Y1254" t="s">
        <v>551</v>
      </c>
      <c r="Z1254" t="s">
        <v>551</v>
      </c>
      <c r="AA1254" t="s">
        <v>551</v>
      </c>
      <c r="AB1254" t="s">
        <v>551</v>
      </c>
      <c r="AC1254" t="s">
        <v>611</v>
      </c>
      <c r="AD1254" t="s">
        <v>610</v>
      </c>
      <c r="AE1254">
        <v>25</v>
      </c>
      <c r="AF1254">
        <v>3</v>
      </c>
      <c r="AG1254">
        <v>3</v>
      </c>
      <c r="AH1254" t="s">
        <v>492</v>
      </c>
      <c r="AJ1254" t="s">
        <v>84</v>
      </c>
      <c r="AK1254" t="s">
        <v>194</v>
      </c>
      <c r="AM1254">
        <v>1512</v>
      </c>
      <c r="AN1254">
        <v>1933</v>
      </c>
    </row>
    <row r="1255" spans="1:40" x14ac:dyDescent="0.25">
      <c r="A1255" t="s">
        <v>551</v>
      </c>
      <c r="B1255" t="s">
        <v>551</v>
      </c>
      <c r="C1255" t="s">
        <v>551</v>
      </c>
      <c r="D1255" t="s">
        <v>551</v>
      </c>
      <c r="E1255" t="s">
        <v>551</v>
      </c>
      <c r="F1255" t="s">
        <v>551</v>
      </c>
      <c r="G1255" t="s">
        <v>551</v>
      </c>
      <c r="H1255" t="s">
        <v>551</v>
      </c>
      <c r="I1255" t="s">
        <v>551</v>
      </c>
      <c r="J1255" t="s">
        <v>551</v>
      </c>
      <c r="K1255" t="s">
        <v>551</v>
      </c>
      <c r="L1255" t="s">
        <v>551</v>
      </c>
      <c r="M1255" t="s">
        <v>551</v>
      </c>
      <c r="N1255" t="s">
        <v>551</v>
      </c>
      <c r="O1255" t="s">
        <v>551</v>
      </c>
      <c r="P1255" t="s">
        <v>551</v>
      </c>
      <c r="Q1255" t="s">
        <v>551</v>
      </c>
      <c r="R1255" t="s">
        <v>551</v>
      </c>
      <c r="S1255" t="s">
        <v>551</v>
      </c>
      <c r="T1255" t="s">
        <v>551</v>
      </c>
      <c r="U1255" t="s">
        <v>551</v>
      </c>
      <c r="V1255" t="s">
        <v>551</v>
      </c>
      <c r="W1255" t="s">
        <v>551</v>
      </c>
      <c r="X1255" t="s">
        <v>551</v>
      </c>
      <c r="Y1255" t="s">
        <v>551</v>
      </c>
      <c r="Z1255" t="s">
        <v>551</v>
      </c>
      <c r="AA1255" t="s">
        <v>551</v>
      </c>
      <c r="AB1255" t="s">
        <v>551</v>
      </c>
      <c r="AC1255" t="s">
        <v>611</v>
      </c>
      <c r="AD1255" t="s">
        <v>610</v>
      </c>
      <c r="AE1255">
        <v>25</v>
      </c>
      <c r="AF1255">
        <v>4</v>
      </c>
      <c r="AG1255">
        <v>3</v>
      </c>
      <c r="AH1255" t="s">
        <v>491</v>
      </c>
      <c r="AJ1255" t="s">
        <v>82</v>
      </c>
      <c r="AK1255" t="s">
        <v>194</v>
      </c>
      <c r="AM1255">
        <v>3000</v>
      </c>
      <c r="AN1255">
        <v>541</v>
      </c>
    </row>
    <row r="1256" spans="1:40" x14ac:dyDescent="0.25">
      <c r="A1256" t="s">
        <v>551</v>
      </c>
      <c r="B1256" t="s">
        <v>551</v>
      </c>
      <c r="C1256" t="s">
        <v>551</v>
      </c>
      <c r="D1256" t="s">
        <v>551</v>
      </c>
      <c r="E1256" t="s">
        <v>551</v>
      </c>
      <c r="F1256" t="s">
        <v>551</v>
      </c>
      <c r="G1256" t="s">
        <v>551</v>
      </c>
      <c r="H1256" t="s">
        <v>551</v>
      </c>
      <c r="I1256" t="s">
        <v>551</v>
      </c>
      <c r="J1256" t="s">
        <v>551</v>
      </c>
      <c r="K1256" t="s">
        <v>551</v>
      </c>
      <c r="L1256" t="s">
        <v>551</v>
      </c>
      <c r="M1256" t="s">
        <v>551</v>
      </c>
      <c r="N1256" t="s">
        <v>551</v>
      </c>
      <c r="O1256" t="s">
        <v>551</v>
      </c>
      <c r="P1256" t="s">
        <v>551</v>
      </c>
      <c r="Q1256" t="s">
        <v>551</v>
      </c>
      <c r="R1256" t="s">
        <v>551</v>
      </c>
      <c r="S1256" t="s">
        <v>551</v>
      </c>
      <c r="T1256" t="s">
        <v>551</v>
      </c>
      <c r="U1256" t="s">
        <v>551</v>
      </c>
      <c r="V1256" t="s">
        <v>551</v>
      </c>
      <c r="W1256" t="s">
        <v>551</v>
      </c>
      <c r="X1256" t="s">
        <v>551</v>
      </c>
      <c r="Y1256" t="s">
        <v>551</v>
      </c>
      <c r="Z1256" t="s">
        <v>551</v>
      </c>
      <c r="AA1256" t="s">
        <v>551</v>
      </c>
      <c r="AB1256" t="s">
        <v>551</v>
      </c>
      <c r="AC1256" t="s">
        <v>611</v>
      </c>
      <c r="AD1256" t="s">
        <v>610</v>
      </c>
      <c r="AE1256">
        <v>25</v>
      </c>
      <c r="AF1256">
        <v>5</v>
      </c>
      <c r="AG1256">
        <v>3</v>
      </c>
      <c r="AH1256" t="s">
        <v>491</v>
      </c>
      <c r="AJ1256" t="s">
        <v>82</v>
      </c>
      <c r="AK1256" t="s">
        <v>194</v>
      </c>
      <c r="AM1256">
        <v>333</v>
      </c>
      <c r="AN1256">
        <v>69</v>
      </c>
    </row>
    <row r="1257" spans="1:40" x14ac:dyDescent="0.25">
      <c r="A1257" t="s">
        <v>551</v>
      </c>
      <c r="B1257" t="s">
        <v>551</v>
      </c>
      <c r="C1257" t="s">
        <v>551</v>
      </c>
      <c r="D1257" t="s">
        <v>551</v>
      </c>
      <c r="E1257" t="s">
        <v>551</v>
      </c>
      <c r="F1257" t="s">
        <v>551</v>
      </c>
      <c r="G1257" t="s">
        <v>551</v>
      </c>
      <c r="H1257" t="s">
        <v>551</v>
      </c>
      <c r="I1257" t="s">
        <v>551</v>
      </c>
      <c r="J1257" t="s">
        <v>551</v>
      </c>
      <c r="K1257" t="s">
        <v>551</v>
      </c>
      <c r="L1257" t="s">
        <v>551</v>
      </c>
      <c r="M1257" t="s">
        <v>551</v>
      </c>
      <c r="N1257" t="s">
        <v>551</v>
      </c>
      <c r="O1257" t="s">
        <v>551</v>
      </c>
      <c r="P1257" t="s">
        <v>551</v>
      </c>
      <c r="Q1257" t="s">
        <v>551</v>
      </c>
      <c r="R1257" t="s">
        <v>551</v>
      </c>
      <c r="S1257" t="s">
        <v>551</v>
      </c>
      <c r="T1257" t="s">
        <v>551</v>
      </c>
      <c r="U1257" t="s">
        <v>551</v>
      </c>
      <c r="V1257" t="s">
        <v>551</v>
      </c>
      <c r="W1257" t="s">
        <v>551</v>
      </c>
      <c r="X1257" t="s">
        <v>551</v>
      </c>
      <c r="Y1257" t="s">
        <v>551</v>
      </c>
      <c r="Z1257" t="s">
        <v>551</v>
      </c>
      <c r="AA1257" t="s">
        <v>551</v>
      </c>
      <c r="AB1257" t="s">
        <v>551</v>
      </c>
      <c r="AC1257" t="s">
        <v>611</v>
      </c>
      <c r="AD1257" t="s">
        <v>610</v>
      </c>
      <c r="AE1257">
        <v>25</v>
      </c>
      <c r="AF1257">
        <v>6</v>
      </c>
      <c r="AH1257" t="s">
        <v>498</v>
      </c>
      <c r="AJ1257" t="s">
        <v>91</v>
      </c>
      <c r="AK1257" t="s">
        <v>203</v>
      </c>
      <c r="AM1257">
        <v>2311</v>
      </c>
      <c r="AN1257">
        <v>2434</v>
      </c>
    </row>
    <row r="1258" spans="1:40" x14ac:dyDescent="0.25">
      <c r="A1258" t="s">
        <v>551</v>
      </c>
      <c r="B1258" t="s">
        <v>551</v>
      </c>
      <c r="C1258" t="s">
        <v>551</v>
      </c>
      <c r="D1258" t="s">
        <v>551</v>
      </c>
      <c r="E1258" t="s">
        <v>551</v>
      </c>
      <c r="F1258" t="s">
        <v>551</v>
      </c>
      <c r="G1258" t="s">
        <v>551</v>
      </c>
      <c r="H1258" t="s">
        <v>551</v>
      </c>
      <c r="I1258" t="s">
        <v>551</v>
      </c>
      <c r="J1258" t="s">
        <v>551</v>
      </c>
      <c r="K1258" t="s">
        <v>551</v>
      </c>
      <c r="L1258" t="s">
        <v>551</v>
      </c>
      <c r="M1258" t="s">
        <v>551</v>
      </c>
      <c r="N1258" t="s">
        <v>551</v>
      </c>
      <c r="O1258" t="s">
        <v>551</v>
      </c>
      <c r="P1258" t="s">
        <v>551</v>
      </c>
      <c r="Q1258" t="s">
        <v>551</v>
      </c>
      <c r="R1258" t="s">
        <v>551</v>
      </c>
      <c r="S1258" t="s">
        <v>551</v>
      </c>
      <c r="T1258" t="s">
        <v>551</v>
      </c>
      <c r="U1258" t="s">
        <v>551</v>
      </c>
      <c r="V1258" t="s">
        <v>551</v>
      </c>
      <c r="W1258" t="s">
        <v>551</v>
      </c>
      <c r="X1258" t="s">
        <v>551</v>
      </c>
      <c r="Y1258" t="s">
        <v>551</v>
      </c>
      <c r="Z1258" t="s">
        <v>551</v>
      </c>
      <c r="AA1258" t="s">
        <v>551</v>
      </c>
      <c r="AB1258" t="s">
        <v>551</v>
      </c>
      <c r="AC1258" t="s">
        <v>611</v>
      </c>
      <c r="AD1258" t="s">
        <v>610</v>
      </c>
      <c r="AE1258">
        <v>25</v>
      </c>
      <c r="AF1258">
        <v>7</v>
      </c>
      <c r="AG1258">
        <v>3</v>
      </c>
      <c r="AH1258" t="s">
        <v>491</v>
      </c>
      <c r="AJ1258" t="s">
        <v>82</v>
      </c>
      <c r="AK1258" t="s">
        <v>194</v>
      </c>
      <c r="AM1258">
        <v>2804</v>
      </c>
      <c r="AN1258">
        <v>237</v>
      </c>
    </row>
    <row r="1259" spans="1:40" x14ac:dyDescent="0.25">
      <c r="A1259" t="s">
        <v>551</v>
      </c>
      <c r="B1259" t="s">
        <v>551</v>
      </c>
      <c r="C1259" t="s">
        <v>551</v>
      </c>
      <c r="D1259" t="s">
        <v>551</v>
      </c>
      <c r="E1259" t="s">
        <v>551</v>
      </c>
      <c r="F1259" t="s">
        <v>551</v>
      </c>
      <c r="G1259" t="s">
        <v>551</v>
      </c>
      <c r="H1259" t="s">
        <v>551</v>
      </c>
      <c r="I1259" t="s">
        <v>551</v>
      </c>
      <c r="J1259" t="s">
        <v>551</v>
      </c>
      <c r="K1259" t="s">
        <v>551</v>
      </c>
      <c r="L1259" t="s">
        <v>551</v>
      </c>
      <c r="M1259" t="s">
        <v>551</v>
      </c>
      <c r="N1259" t="s">
        <v>551</v>
      </c>
      <c r="O1259" t="s">
        <v>551</v>
      </c>
      <c r="P1259" t="s">
        <v>551</v>
      </c>
      <c r="Q1259" t="s">
        <v>551</v>
      </c>
      <c r="R1259" t="s">
        <v>551</v>
      </c>
      <c r="S1259" t="s">
        <v>551</v>
      </c>
      <c r="T1259" t="s">
        <v>551</v>
      </c>
      <c r="U1259" t="s">
        <v>551</v>
      </c>
      <c r="V1259" t="s">
        <v>551</v>
      </c>
      <c r="W1259" t="s">
        <v>551</v>
      </c>
      <c r="X1259" t="s">
        <v>551</v>
      </c>
      <c r="Y1259" t="s">
        <v>551</v>
      </c>
      <c r="Z1259" t="s">
        <v>551</v>
      </c>
      <c r="AA1259" t="s">
        <v>551</v>
      </c>
      <c r="AB1259" t="s">
        <v>551</v>
      </c>
      <c r="AC1259" t="s">
        <v>611</v>
      </c>
      <c r="AD1259" t="s">
        <v>610</v>
      </c>
      <c r="AE1259">
        <v>25</v>
      </c>
      <c r="AF1259">
        <v>8</v>
      </c>
      <c r="AH1259" t="s">
        <v>494</v>
      </c>
      <c r="AJ1259" t="s">
        <v>86</v>
      </c>
      <c r="AK1259" t="s">
        <v>201</v>
      </c>
      <c r="AM1259">
        <v>2984</v>
      </c>
      <c r="AN1259">
        <v>2362</v>
      </c>
    </row>
    <row r="1260" spans="1:40" x14ac:dyDescent="0.25">
      <c r="A1260" t="s">
        <v>551</v>
      </c>
      <c r="B1260" t="s">
        <v>551</v>
      </c>
      <c r="C1260" t="s">
        <v>551</v>
      </c>
      <c r="D1260" t="s">
        <v>551</v>
      </c>
      <c r="E1260" t="s">
        <v>551</v>
      </c>
      <c r="F1260" t="s">
        <v>551</v>
      </c>
      <c r="G1260" t="s">
        <v>551</v>
      </c>
      <c r="H1260" t="s">
        <v>551</v>
      </c>
      <c r="I1260" t="s">
        <v>551</v>
      </c>
      <c r="J1260" t="s">
        <v>551</v>
      </c>
      <c r="K1260" t="s">
        <v>551</v>
      </c>
      <c r="L1260" t="s">
        <v>551</v>
      </c>
      <c r="M1260" t="s">
        <v>551</v>
      </c>
      <c r="N1260" t="s">
        <v>551</v>
      </c>
      <c r="O1260" t="s">
        <v>551</v>
      </c>
      <c r="P1260" t="s">
        <v>551</v>
      </c>
      <c r="Q1260" t="s">
        <v>551</v>
      </c>
      <c r="R1260" t="s">
        <v>551</v>
      </c>
      <c r="S1260" t="s">
        <v>551</v>
      </c>
      <c r="T1260" t="s">
        <v>551</v>
      </c>
      <c r="U1260" t="s">
        <v>551</v>
      </c>
      <c r="V1260" t="s">
        <v>551</v>
      </c>
      <c r="W1260" t="s">
        <v>551</v>
      </c>
      <c r="X1260" t="s">
        <v>551</v>
      </c>
      <c r="Y1260" t="s">
        <v>551</v>
      </c>
      <c r="Z1260" t="s">
        <v>551</v>
      </c>
      <c r="AA1260" t="s">
        <v>551</v>
      </c>
      <c r="AB1260" t="s">
        <v>551</v>
      </c>
      <c r="AC1260" t="s">
        <v>611</v>
      </c>
      <c r="AD1260" t="s">
        <v>610</v>
      </c>
      <c r="AE1260">
        <v>25</v>
      </c>
      <c r="AF1260">
        <v>9</v>
      </c>
      <c r="AH1260" t="s">
        <v>494</v>
      </c>
      <c r="AJ1260" t="s">
        <v>86</v>
      </c>
      <c r="AK1260" t="s">
        <v>201</v>
      </c>
      <c r="AM1260">
        <v>3417</v>
      </c>
      <c r="AN1260">
        <v>315</v>
      </c>
    </row>
    <row r="1261" spans="1:40" x14ac:dyDescent="0.25">
      <c r="A1261" t="s">
        <v>551</v>
      </c>
      <c r="B1261" t="s">
        <v>551</v>
      </c>
      <c r="C1261" t="s">
        <v>551</v>
      </c>
      <c r="D1261" t="s">
        <v>551</v>
      </c>
      <c r="E1261" t="s">
        <v>551</v>
      </c>
      <c r="F1261" t="s">
        <v>551</v>
      </c>
      <c r="G1261" t="s">
        <v>551</v>
      </c>
      <c r="H1261" t="s">
        <v>551</v>
      </c>
      <c r="I1261" t="s">
        <v>551</v>
      </c>
      <c r="J1261" t="s">
        <v>551</v>
      </c>
      <c r="K1261" t="s">
        <v>551</v>
      </c>
      <c r="L1261" t="s">
        <v>551</v>
      </c>
      <c r="M1261" t="s">
        <v>551</v>
      </c>
      <c r="N1261" t="s">
        <v>551</v>
      </c>
      <c r="O1261" t="s">
        <v>551</v>
      </c>
      <c r="P1261" t="s">
        <v>551</v>
      </c>
      <c r="Q1261" t="s">
        <v>551</v>
      </c>
      <c r="R1261" t="s">
        <v>551</v>
      </c>
      <c r="S1261" t="s">
        <v>551</v>
      </c>
      <c r="T1261" t="s">
        <v>551</v>
      </c>
      <c r="U1261" t="s">
        <v>551</v>
      </c>
      <c r="V1261" t="s">
        <v>551</v>
      </c>
      <c r="W1261" t="s">
        <v>551</v>
      </c>
      <c r="X1261" t="s">
        <v>551</v>
      </c>
      <c r="Y1261" t="s">
        <v>551</v>
      </c>
      <c r="Z1261" t="s">
        <v>551</v>
      </c>
      <c r="AA1261" t="s">
        <v>551</v>
      </c>
      <c r="AB1261" t="s">
        <v>551</v>
      </c>
      <c r="AC1261" t="s">
        <v>611</v>
      </c>
      <c r="AD1261" t="s">
        <v>610</v>
      </c>
      <c r="AE1261">
        <v>25</v>
      </c>
      <c r="AF1261">
        <v>10</v>
      </c>
      <c r="AG1261">
        <v>3</v>
      </c>
      <c r="AH1261" t="s">
        <v>491</v>
      </c>
      <c r="AJ1261" t="s">
        <v>82</v>
      </c>
      <c r="AK1261" t="s">
        <v>194</v>
      </c>
      <c r="AM1261">
        <v>1299</v>
      </c>
      <c r="AN1261">
        <v>2790</v>
      </c>
    </row>
    <row r="1262" spans="1:40" x14ac:dyDescent="0.25">
      <c r="A1262" t="s">
        <v>551</v>
      </c>
      <c r="B1262" t="s">
        <v>551</v>
      </c>
      <c r="C1262" t="s">
        <v>551</v>
      </c>
      <c r="D1262" t="s">
        <v>551</v>
      </c>
      <c r="E1262" t="s">
        <v>551</v>
      </c>
      <c r="F1262" t="s">
        <v>551</v>
      </c>
      <c r="G1262" t="s">
        <v>551</v>
      </c>
      <c r="H1262" t="s">
        <v>551</v>
      </c>
      <c r="I1262" t="s">
        <v>551</v>
      </c>
      <c r="J1262" t="s">
        <v>551</v>
      </c>
      <c r="K1262" t="s">
        <v>551</v>
      </c>
      <c r="L1262" t="s">
        <v>551</v>
      </c>
      <c r="M1262" t="s">
        <v>551</v>
      </c>
      <c r="N1262" t="s">
        <v>551</v>
      </c>
      <c r="O1262" t="s">
        <v>551</v>
      </c>
      <c r="P1262" t="s">
        <v>551</v>
      </c>
      <c r="Q1262" t="s">
        <v>551</v>
      </c>
      <c r="R1262" t="s">
        <v>551</v>
      </c>
      <c r="S1262" t="s">
        <v>551</v>
      </c>
      <c r="T1262" t="s">
        <v>551</v>
      </c>
      <c r="U1262" t="s">
        <v>551</v>
      </c>
      <c r="V1262" t="s">
        <v>551</v>
      </c>
      <c r="W1262" t="s">
        <v>551</v>
      </c>
      <c r="X1262" t="s">
        <v>551</v>
      </c>
      <c r="Y1262" t="s">
        <v>551</v>
      </c>
      <c r="Z1262" t="s">
        <v>551</v>
      </c>
      <c r="AA1262" t="s">
        <v>551</v>
      </c>
      <c r="AB1262" t="s">
        <v>551</v>
      </c>
      <c r="AC1262" t="s">
        <v>611</v>
      </c>
      <c r="AD1262" t="s">
        <v>610</v>
      </c>
      <c r="AE1262">
        <v>25</v>
      </c>
      <c r="AF1262">
        <v>11</v>
      </c>
      <c r="AG1262">
        <v>3</v>
      </c>
      <c r="AH1262" t="s">
        <v>491</v>
      </c>
      <c r="AJ1262" t="s">
        <v>82</v>
      </c>
      <c r="AK1262" t="s">
        <v>194</v>
      </c>
      <c r="AM1262">
        <v>363</v>
      </c>
      <c r="AN1262">
        <v>130</v>
      </c>
    </row>
    <row r="1263" spans="1:40" x14ac:dyDescent="0.25">
      <c r="A1263" t="s">
        <v>551</v>
      </c>
      <c r="B1263" t="s">
        <v>551</v>
      </c>
      <c r="C1263" t="s">
        <v>551</v>
      </c>
      <c r="D1263" t="s">
        <v>551</v>
      </c>
      <c r="E1263" t="s">
        <v>551</v>
      </c>
      <c r="F1263" t="s">
        <v>551</v>
      </c>
      <c r="G1263" t="s">
        <v>551</v>
      </c>
      <c r="H1263" t="s">
        <v>551</v>
      </c>
      <c r="I1263" t="s">
        <v>551</v>
      </c>
      <c r="J1263" t="s">
        <v>551</v>
      </c>
      <c r="K1263" t="s">
        <v>551</v>
      </c>
      <c r="L1263" t="s">
        <v>551</v>
      </c>
      <c r="M1263" t="s">
        <v>551</v>
      </c>
      <c r="N1263" t="s">
        <v>551</v>
      </c>
      <c r="O1263" t="s">
        <v>551</v>
      </c>
      <c r="P1263" t="s">
        <v>551</v>
      </c>
      <c r="Q1263" t="s">
        <v>551</v>
      </c>
      <c r="R1263" t="s">
        <v>551</v>
      </c>
      <c r="S1263" t="s">
        <v>551</v>
      </c>
      <c r="T1263" t="s">
        <v>551</v>
      </c>
      <c r="U1263" t="s">
        <v>551</v>
      </c>
      <c r="V1263" t="s">
        <v>551</v>
      </c>
      <c r="W1263" t="s">
        <v>551</v>
      </c>
      <c r="X1263" t="s">
        <v>551</v>
      </c>
      <c r="Y1263" t="s">
        <v>551</v>
      </c>
      <c r="Z1263" t="s">
        <v>551</v>
      </c>
      <c r="AA1263" t="s">
        <v>551</v>
      </c>
      <c r="AB1263" t="s">
        <v>551</v>
      </c>
      <c r="AC1263" t="s">
        <v>611</v>
      </c>
      <c r="AD1263" t="s">
        <v>610</v>
      </c>
      <c r="AE1263">
        <v>25</v>
      </c>
      <c r="AF1263">
        <v>12</v>
      </c>
      <c r="AH1263" t="s">
        <v>494</v>
      </c>
      <c r="AJ1263" t="s">
        <v>86</v>
      </c>
      <c r="AK1263" t="s">
        <v>201</v>
      </c>
      <c r="AM1263">
        <v>3646</v>
      </c>
      <c r="AN1263">
        <v>1451</v>
      </c>
    </row>
    <row r="1264" spans="1:40" x14ac:dyDescent="0.25">
      <c r="A1264" t="s">
        <v>551</v>
      </c>
      <c r="B1264" t="s">
        <v>551</v>
      </c>
      <c r="C1264" t="s">
        <v>551</v>
      </c>
      <c r="D1264" t="s">
        <v>551</v>
      </c>
      <c r="E1264" t="s">
        <v>551</v>
      </c>
      <c r="F1264" t="s">
        <v>551</v>
      </c>
      <c r="G1264" t="s">
        <v>551</v>
      </c>
      <c r="H1264" t="s">
        <v>551</v>
      </c>
      <c r="I1264" t="s">
        <v>551</v>
      </c>
      <c r="J1264" t="s">
        <v>551</v>
      </c>
      <c r="K1264" t="s">
        <v>551</v>
      </c>
      <c r="L1264" t="s">
        <v>551</v>
      </c>
      <c r="M1264" t="s">
        <v>551</v>
      </c>
      <c r="N1264" t="s">
        <v>551</v>
      </c>
      <c r="O1264" t="s">
        <v>551</v>
      </c>
      <c r="P1264" t="s">
        <v>551</v>
      </c>
      <c r="Q1264" t="s">
        <v>551</v>
      </c>
      <c r="R1264" t="s">
        <v>551</v>
      </c>
      <c r="S1264" t="s">
        <v>551</v>
      </c>
      <c r="T1264" t="s">
        <v>551</v>
      </c>
      <c r="U1264" t="s">
        <v>551</v>
      </c>
      <c r="V1264" t="s">
        <v>551</v>
      </c>
      <c r="W1264" t="s">
        <v>551</v>
      </c>
      <c r="X1264" t="s">
        <v>551</v>
      </c>
      <c r="Y1264" t="s">
        <v>551</v>
      </c>
      <c r="Z1264" t="s">
        <v>551</v>
      </c>
      <c r="AA1264" t="s">
        <v>551</v>
      </c>
      <c r="AB1264" t="s">
        <v>551</v>
      </c>
      <c r="AC1264" t="s">
        <v>611</v>
      </c>
      <c r="AD1264" t="s">
        <v>610</v>
      </c>
      <c r="AE1264">
        <v>25</v>
      </c>
      <c r="AF1264">
        <v>13</v>
      </c>
      <c r="AH1264" t="s">
        <v>494</v>
      </c>
      <c r="AJ1264" t="s">
        <v>86</v>
      </c>
      <c r="AK1264" t="s">
        <v>201</v>
      </c>
      <c r="AM1264">
        <v>915</v>
      </c>
      <c r="AN1264">
        <v>2269</v>
      </c>
    </row>
    <row r="1265" spans="1:40" x14ac:dyDescent="0.25">
      <c r="A1265" t="s">
        <v>551</v>
      </c>
      <c r="B1265" t="s">
        <v>551</v>
      </c>
      <c r="C1265" t="s">
        <v>551</v>
      </c>
      <c r="D1265" t="s">
        <v>551</v>
      </c>
      <c r="E1265" t="s">
        <v>551</v>
      </c>
      <c r="F1265" t="s">
        <v>551</v>
      </c>
      <c r="G1265" t="s">
        <v>551</v>
      </c>
      <c r="H1265" t="s">
        <v>551</v>
      </c>
      <c r="I1265" t="s">
        <v>551</v>
      </c>
      <c r="J1265" t="s">
        <v>551</v>
      </c>
      <c r="K1265" t="s">
        <v>551</v>
      </c>
      <c r="L1265" t="s">
        <v>551</v>
      </c>
      <c r="M1265" t="s">
        <v>551</v>
      </c>
      <c r="N1265" t="s">
        <v>551</v>
      </c>
      <c r="O1265" t="s">
        <v>551</v>
      </c>
      <c r="P1265" t="s">
        <v>551</v>
      </c>
      <c r="Q1265" t="s">
        <v>551</v>
      </c>
      <c r="R1265" t="s">
        <v>551</v>
      </c>
      <c r="S1265" t="s">
        <v>551</v>
      </c>
      <c r="T1265" t="s">
        <v>551</v>
      </c>
      <c r="U1265" t="s">
        <v>551</v>
      </c>
      <c r="V1265" t="s">
        <v>551</v>
      </c>
      <c r="W1265" t="s">
        <v>551</v>
      </c>
      <c r="X1265" t="s">
        <v>551</v>
      </c>
      <c r="Y1265" t="s">
        <v>551</v>
      </c>
      <c r="Z1265" t="s">
        <v>551</v>
      </c>
      <c r="AA1265" t="s">
        <v>551</v>
      </c>
      <c r="AB1265" t="s">
        <v>551</v>
      </c>
      <c r="AC1265" t="s">
        <v>611</v>
      </c>
      <c r="AD1265" t="s">
        <v>610</v>
      </c>
      <c r="AE1265">
        <v>25</v>
      </c>
      <c r="AF1265">
        <v>14</v>
      </c>
      <c r="AH1265" t="s">
        <v>494</v>
      </c>
      <c r="AJ1265" t="s">
        <v>86</v>
      </c>
      <c r="AK1265" t="s">
        <v>201</v>
      </c>
      <c r="AM1265">
        <v>885</v>
      </c>
      <c r="AN1265">
        <v>2014</v>
      </c>
    </row>
    <row r="1266" spans="1:40" x14ac:dyDescent="0.25">
      <c r="A1266" t="s">
        <v>551</v>
      </c>
      <c r="B1266" t="s">
        <v>551</v>
      </c>
      <c r="C1266" t="s">
        <v>551</v>
      </c>
      <c r="D1266" t="s">
        <v>551</v>
      </c>
      <c r="E1266" t="s">
        <v>551</v>
      </c>
      <c r="F1266" t="s">
        <v>551</v>
      </c>
      <c r="G1266" t="s">
        <v>551</v>
      </c>
      <c r="H1266" t="s">
        <v>551</v>
      </c>
      <c r="I1266" t="s">
        <v>551</v>
      </c>
      <c r="J1266" t="s">
        <v>551</v>
      </c>
      <c r="K1266" t="s">
        <v>551</v>
      </c>
      <c r="L1266" t="s">
        <v>551</v>
      </c>
      <c r="M1266" t="s">
        <v>551</v>
      </c>
      <c r="N1266" t="s">
        <v>551</v>
      </c>
      <c r="O1266" t="s">
        <v>551</v>
      </c>
      <c r="P1266" t="s">
        <v>551</v>
      </c>
      <c r="Q1266" t="s">
        <v>551</v>
      </c>
      <c r="R1266" t="s">
        <v>551</v>
      </c>
      <c r="S1266" t="s">
        <v>551</v>
      </c>
      <c r="T1266" t="s">
        <v>551</v>
      </c>
      <c r="U1266" t="s">
        <v>551</v>
      </c>
      <c r="V1266" t="s">
        <v>551</v>
      </c>
      <c r="W1266" t="s">
        <v>551</v>
      </c>
      <c r="X1266" t="s">
        <v>551</v>
      </c>
      <c r="Y1266" t="s">
        <v>551</v>
      </c>
      <c r="Z1266" t="s">
        <v>551</v>
      </c>
      <c r="AA1266" t="s">
        <v>551</v>
      </c>
      <c r="AB1266" t="s">
        <v>551</v>
      </c>
      <c r="AC1266" t="s">
        <v>611</v>
      </c>
      <c r="AD1266" t="s">
        <v>610</v>
      </c>
      <c r="AE1266">
        <v>25</v>
      </c>
      <c r="AF1266">
        <v>15</v>
      </c>
      <c r="AG1266">
        <v>3</v>
      </c>
      <c r="AH1266" t="s">
        <v>491</v>
      </c>
      <c r="AJ1266" t="s">
        <v>82</v>
      </c>
      <c r="AK1266" t="s">
        <v>194</v>
      </c>
      <c r="AM1266">
        <v>1937</v>
      </c>
      <c r="AN1266">
        <v>2730</v>
      </c>
    </row>
    <row r="1267" spans="1:40" x14ac:dyDescent="0.25">
      <c r="A1267" t="s">
        <v>551</v>
      </c>
      <c r="B1267" t="s">
        <v>551</v>
      </c>
      <c r="C1267" t="s">
        <v>551</v>
      </c>
      <c r="D1267" t="s">
        <v>551</v>
      </c>
      <c r="E1267" t="s">
        <v>551</v>
      </c>
      <c r="F1267" t="s">
        <v>551</v>
      </c>
      <c r="G1267" t="s">
        <v>551</v>
      </c>
      <c r="H1267" t="s">
        <v>551</v>
      </c>
      <c r="I1267" t="s">
        <v>551</v>
      </c>
      <c r="J1267" t="s">
        <v>551</v>
      </c>
      <c r="K1267" t="s">
        <v>551</v>
      </c>
      <c r="L1267" t="s">
        <v>551</v>
      </c>
      <c r="M1267" t="s">
        <v>551</v>
      </c>
      <c r="N1267" t="s">
        <v>551</v>
      </c>
      <c r="O1267" t="s">
        <v>551</v>
      </c>
      <c r="P1267" t="s">
        <v>551</v>
      </c>
      <c r="Q1267" t="s">
        <v>551</v>
      </c>
      <c r="R1267" t="s">
        <v>551</v>
      </c>
      <c r="S1267" t="s">
        <v>551</v>
      </c>
      <c r="T1267" t="s">
        <v>551</v>
      </c>
      <c r="U1267" t="s">
        <v>551</v>
      </c>
      <c r="V1267" t="s">
        <v>551</v>
      </c>
      <c r="W1267" t="s">
        <v>551</v>
      </c>
      <c r="X1267" t="s">
        <v>551</v>
      </c>
      <c r="Y1267" t="s">
        <v>551</v>
      </c>
      <c r="Z1267" t="s">
        <v>551</v>
      </c>
      <c r="AA1267" t="s">
        <v>551</v>
      </c>
      <c r="AB1267" t="s">
        <v>551</v>
      </c>
      <c r="AC1267" t="s">
        <v>611</v>
      </c>
      <c r="AD1267" t="s">
        <v>610</v>
      </c>
      <c r="AE1267">
        <v>25</v>
      </c>
      <c r="AF1267">
        <v>16</v>
      </c>
      <c r="AG1267">
        <v>3</v>
      </c>
      <c r="AH1267" t="s">
        <v>491</v>
      </c>
      <c r="AJ1267" t="s">
        <v>82</v>
      </c>
      <c r="AK1267" t="s">
        <v>194</v>
      </c>
      <c r="AM1267">
        <v>3172</v>
      </c>
      <c r="AN1267">
        <v>753</v>
      </c>
    </row>
    <row r="1268" spans="1:40" x14ac:dyDescent="0.25">
      <c r="A1268" t="s">
        <v>551</v>
      </c>
      <c r="B1268" t="s">
        <v>551</v>
      </c>
      <c r="C1268" t="s">
        <v>551</v>
      </c>
      <c r="D1268" t="s">
        <v>551</v>
      </c>
      <c r="E1268" t="s">
        <v>551</v>
      </c>
      <c r="F1268" t="s">
        <v>551</v>
      </c>
      <c r="G1268" t="s">
        <v>551</v>
      </c>
      <c r="H1268" t="s">
        <v>551</v>
      </c>
      <c r="I1268" t="s">
        <v>551</v>
      </c>
      <c r="J1268" t="s">
        <v>551</v>
      </c>
      <c r="K1268" t="s">
        <v>551</v>
      </c>
      <c r="L1268" t="s">
        <v>551</v>
      </c>
      <c r="M1268" t="s">
        <v>551</v>
      </c>
      <c r="N1268" t="s">
        <v>551</v>
      </c>
      <c r="O1268" t="s">
        <v>551</v>
      </c>
      <c r="P1268" t="s">
        <v>551</v>
      </c>
      <c r="Q1268" t="s">
        <v>551</v>
      </c>
      <c r="R1268" t="s">
        <v>551</v>
      </c>
      <c r="S1268" t="s">
        <v>551</v>
      </c>
      <c r="T1268" t="s">
        <v>551</v>
      </c>
      <c r="U1268" t="s">
        <v>551</v>
      </c>
      <c r="V1268" t="s">
        <v>551</v>
      </c>
      <c r="W1268" t="s">
        <v>551</v>
      </c>
      <c r="X1268" t="s">
        <v>551</v>
      </c>
      <c r="Y1268" t="s">
        <v>551</v>
      </c>
      <c r="Z1268" t="s">
        <v>551</v>
      </c>
      <c r="AA1268" t="s">
        <v>551</v>
      </c>
      <c r="AB1268" t="s">
        <v>551</v>
      </c>
      <c r="AC1268" t="s">
        <v>611</v>
      </c>
      <c r="AD1268" t="s">
        <v>610</v>
      </c>
      <c r="AE1268">
        <v>25</v>
      </c>
      <c r="AF1268">
        <v>17</v>
      </c>
      <c r="AH1268" t="s">
        <v>494</v>
      </c>
      <c r="AJ1268" t="s">
        <v>86</v>
      </c>
      <c r="AK1268" t="s">
        <v>201</v>
      </c>
      <c r="AM1268">
        <v>2806</v>
      </c>
      <c r="AN1268">
        <v>642</v>
      </c>
    </row>
    <row r="1269" spans="1:40" x14ac:dyDescent="0.25">
      <c r="A1269" t="s">
        <v>551</v>
      </c>
      <c r="B1269" t="s">
        <v>551</v>
      </c>
      <c r="C1269" t="s">
        <v>551</v>
      </c>
      <c r="D1269" t="s">
        <v>551</v>
      </c>
      <c r="E1269" t="s">
        <v>551</v>
      </c>
      <c r="F1269" t="s">
        <v>551</v>
      </c>
      <c r="G1269" t="s">
        <v>551</v>
      </c>
      <c r="H1269" t="s">
        <v>551</v>
      </c>
      <c r="I1269" t="s">
        <v>551</v>
      </c>
      <c r="J1269" t="s">
        <v>551</v>
      </c>
      <c r="K1269" t="s">
        <v>551</v>
      </c>
      <c r="L1269" t="s">
        <v>551</v>
      </c>
      <c r="M1269" t="s">
        <v>551</v>
      </c>
      <c r="N1269" t="s">
        <v>551</v>
      </c>
      <c r="O1269" t="s">
        <v>551</v>
      </c>
      <c r="P1269" t="s">
        <v>551</v>
      </c>
      <c r="Q1269" t="s">
        <v>551</v>
      </c>
      <c r="R1269" t="s">
        <v>551</v>
      </c>
      <c r="S1269" t="s">
        <v>551</v>
      </c>
      <c r="T1269" t="s">
        <v>551</v>
      </c>
      <c r="U1269" t="s">
        <v>551</v>
      </c>
      <c r="V1269" t="s">
        <v>551</v>
      </c>
      <c r="W1269" t="s">
        <v>551</v>
      </c>
      <c r="X1269" t="s">
        <v>551</v>
      </c>
      <c r="Y1269" t="s">
        <v>551</v>
      </c>
      <c r="Z1269" t="s">
        <v>551</v>
      </c>
      <c r="AA1269" t="s">
        <v>551</v>
      </c>
      <c r="AB1269" t="s">
        <v>551</v>
      </c>
      <c r="AC1269" t="s">
        <v>611</v>
      </c>
      <c r="AD1269" t="s">
        <v>610</v>
      </c>
      <c r="AE1269">
        <v>25</v>
      </c>
      <c r="AF1269">
        <v>18</v>
      </c>
      <c r="AH1269" t="s">
        <v>494</v>
      </c>
      <c r="AJ1269" t="s">
        <v>86</v>
      </c>
      <c r="AK1269" t="s">
        <v>201</v>
      </c>
      <c r="AM1269">
        <v>1631</v>
      </c>
      <c r="AN1269">
        <v>1310</v>
      </c>
    </row>
    <row r="1270" spans="1:40" x14ac:dyDescent="0.25">
      <c r="A1270" t="s">
        <v>551</v>
      </c>
      <c r="B1270" t="s">
        <v>551</v>
      </c>
      <c r="C1270" t="s">
        <v>551</v>
      </c>
      <c r="D1270" t="s">
        <v>551</v>
      </c>
      <c r="E1270" t="s">
        <v>551</v>
      </c>
      <c r="F1270" t="s">
        <v>551</v>
      </c>
      <c r="G1270" t="s">
        <v>551</v>
      </c>
      <c r="H1270" t="s">
        <v>551</v>
      </c>
      <c r="I1270" t="s">
        <v>551</v>
      </c>
      <c r="J1270" t="s">
        <v>551</v>
      </c>
      <c r="K1270" t="s">
        <v>551</v>
      </c>
      <c r="L1270" t="s">
        <v>551</v>
      </c>
      <c r="M1270" t="s">
        <v>551</v>
      </c>
      <c r="N1270" t="s">
        <v>551</v>
      </c>
      <c r="O1270" t="s">
        <v>551</v>
      </c>
      <c r="P1270" t="s">
        <v>551</v>
      </c>
      <c r="Q1270" t="s">
        <v>551</v>
      </c>
      <c r="R1270" t="s">
        <v>551</v>
      </c>
      <c r="S1270" t="s">
        <v>551</v>
      </c>
      <c r="T1270" t="s">
        <v>551</v>
      </c>
      <c r="U1270" t="s">
        <v>551</v>
      </c>
      <c r="V1270" t="s">
        <v>551</v>
      </c>
      <c r="W1270" t="s">
        <v>551</v>
      </c>
      <c r="X1270" t="s">
        <v>551</v>
      </c>
      <c r="Y1270" t="s">
        <v>551</v>
      </c>
      <c r="Z1270" t="s">
        <v>551</v>
      </c>
      <c r="AA1270" t="s">
        <v>551</v>
      </c>
      <c r="AB1270" t="s">
        <v>551</v>
      </c>
      <c r="AC1270" t="s">
        <v>611</v>
      </c>
      <c r="AD1270" t="s">
        <v>610</v>
      </c>
      <c r="AE1270">
        <v>25</v>
      </c>
      <c r="AF1270">
        <v>19</v>
      </c>
      <c r="AH1270" t="s">
        <v>498</v>
      </c>
      <c r="AJ1270" t="s">
        <v>91</v>
      </c>
      <c r="AK1270" t="s">
        <v>203</v>
      </c>
      <c r="AM1270">
        <v>2455</v>
      </c>
      <c r="AN1270">
        <v>2462</v>
      </c>
    </row>
    <row r="1271" spans="1:40" x14ac:dyDescent="0.25">
      <c r="A1271" t="s">
        <v>551</v>
      </c>
      <c r="B1271" t="s">
        <v>551</v>
      </c>
      <c r="C1271" t="s">
        <v>551</v>
      </c>
      <c r="D1271" t="s">
        <v>551</v>
      </c>
      <c r="E1271" t="s">
        <v>551</v>
      </c>
      <c r="F1271" t="s">
        <v>551</v>
      </c>
      <c r="G1271" t="s">
        <v>551</v>
      </c>
      <c r="H1271" t="s">
        <v>551</v>
      </c>
      <c r="I1271" t="s">
        <v>551</v>
      </c>
      <c r="J1271" t="s">
        <v>551</v>
      </c>
      <c r="K1271" t="s">
        <v>551</v>
      </c>
      <c r="L1271" t="s">
        <v>551</v>
      </c>
      <c r="M1271" t="s">
        <v>551</v>
      </c>
      <c r="N1271" t="s">
        <v>551</v>
      </c>
      <c r="O1271" t="s">
        <v>551</v>
      </c>
      <c r="P1271" t="s">
        <v>551</v>
      </c>
      <c r="Q1271" t="s">
        <v>551</v>
      </c>
      <c r="R1271" t="s">
        <v>551</v>
      </c>
      <c r="S1271" t="s">
        <v>551</v>
      </c>
      <c r="T1271" t="s">
        <v>551</v>
      </c>
      <c r="U1271" t="s">
        <v>551</v>
      </c>
      <c r="V1271" t="s">
        <v>551</v>
      </c>
      <c r="W1271" t="s">
        <v>551</v>
      </c>
      <c r="X1271" t="s">
        <v>551</v>
      </c>
      <c r="Y1271" t="s">
        <v>551</v>
      </c>
      <c r="Z1271" t="s">
        <v>551</v>
      </c>
      <c r="AA1271" t="s">
        <v>551</v>
      </c>
      <c r="AB1271" t="s">
        <v>551</v>
      </c>
      <c r="AC1271" t="s">
        <v>611</v>
      </c>
      <c r="AD1271" t="s">
        <v>610</v>
      </c>
      <c r="AE1271">
        <v>25</v>
      </c>
      <c r="AF1271">
        <v>20</v>
      </c>
      <c r="AG1271">
        <v>3</v>
      </c>
      <c r="AH1271" t="s">
        <v>491</v>
      </c>
      <c r="AJ1271" t="s">
        <v>82</v>
      </c>
      <c r="AK1271" t="s">
        <v>194</v>
      </c>
      <c r="AM1271">
        <v>864</v>
      </c>
      <c r="AN1271">
        <v>535</v>
      </c>
    </row>
    <row r="1272" spans="1:40" x14ac:dyDescent="0.25">
      <c r="A1272" t="s">
        <v>551</v>
      </c>
      <c r="B1272" t="s">
        <v>551</v>
      </c>
      <c r="C1272" t="s">
        <v>551</v>
      </c>
      <c r="D1272" t="s">
        <v>551</v>
      </c>
      <c r="E1272" t="s">
        <v>551</v>
      </c>
      <c r="F1272" t="s">
        <v>551</v>
      </c>
      <c r="G1272" t="s">
        <v>551</v>
      </c>
      <c r="H1272" t="s">
        <v>551</v>
      </c>
      <c r="I1272" t="s">
        <v>551</v>
      </c>
      <c r="J1272" t="s">
        <v>551</v>
      </c>
      <c r="K1272" t="s">
        <v>551</v>
      </c>
      <c r="L1272" t="s">
        <v>551</v>
      </c>
      <c r="M1272" t="s">
        <v>551</v>
      </c>
      <c r="N1272" t="s">
        <v>551</v>
      </c>
      <c r="O1272" t="s">
        <v>551</v>
      </c>
      <c r="P1272" t="s">
        <v>551</v>
      </c>
      <c r="Q1272" t="s">
        <v>551</v>
      </c>
      <c r="R1272" t="s">
        <v>551</v>
      </c>
      <c r="S1272" t="s">
        <v>551</v>
      </c>
      <c r="T1272" t="s">
        <v>551</v>
      </c>
      <c r="U1272" t="s">
        <v>551</v>
      </c>
      <c r="V1272" t="s">
        <v>551</v>
      </c>
      <c r="W1272" t="s">
        <v>551</v>
      </c>
      <c r="X1272" t="s">
        <v>551</v>
      </c>
      <c r="Y1272" t="s">
        <v>551</v>
      </c>
      <c r="Z1272" t="s">
        <v>551</v>
      </c>
      <c r="AA1272" t="s">
        <v>551</v>
      </c>
      <c r="AB1272" t="s">
        <v>551</v>
      </c>
      <c r="AC1272" t="s">
        <v>611</v>
      </c>
      <c r="AD1272" t="s">
        <v>610</v>
      </c>
      <c r="AE1272">
        <v>25</v>
      </c>
      <c r="AF1272">
        <v>21</v>
      </c>
      <c r="AH1272" t="s">
        <v>498</v>
      </c>
      <c r="AJ1272" t="s">
        <v>91</v>
      </c>
      <c r="AK1272" t="s">
        <v>203</v>
      </c>
      <c r="AM1272">
        <v>2449</v>
      </c>
      <c r="AN1272">
        <v>2351</v>
      </c>
    </row>
    <row r="1273" spans="1:40" x14ac:dyDescent="0.25">
      <c r="A1273" t="s">
        <v>551</v>
      </c>
      <c r="B1273" t="s">
        <v>551</v>
      </c>
      <c r="C1273" t="s">
        <v>551</v>
      </c>
      <c r="D1273" t="s">
        <v>551</v>
      </c>
      <c r="E1273" t="s">
        <v>551</v>
      </c>
      <c r="F1273" t="s">
        <v>551</v>
      </c>
      <c r="G1273" t="s">
        <v>551</v>
      </c>
      <c r="H1273" t="s">
        <v>551</v>
      </c>
      <c r="I1273" t="s">
        <v>551</v>
      </c>
      <c r="J1273" t="s">
        <v>551</v>
      </c>
      <c r="K1273" t="s">
        <v>551</v>
      </c>
      <c r="L1273" t="s">
        <v>551</v>
      </c>
      <c r="M1273" t="s">
        <v>551</v>
      </c>
      <c r="N1273" t="s">
        <v>551</v>
      </c>
      <c r="O1273" t="s">
        <v>551</v>
      </c>
      <c r="P1273" t="s">
        <v>551</v>
      </c>
      <c r="Q1273" t="s">
        <v>551</v>
      </c>
      <c r="R1273" t="s">
        <v>551</v>
      </c>
      <c r="S1273" t="s">
        <v>551</v>
      </c>
      <c r="T1273" t="s">
        <v>551</v>
      </c>
      <c r="U1273" t="s">
        <v>551</v>
      </c>
      <c r="V1273" t="s">
        <v>551</v>
      </c>
      <c r="W1273" t="s">
        <v>551</v>
      </c>
      <c r="X1273" t="s">
        <v>551</v>
      </c>
      <c r="Y1273" t="s">
        <v>551</v>
      </c>
      <c r="Z1273" t="s">
        <v>551</v>
      </c>
      <c r="AA1273" t="s">
        <v>551</v>
      </c>
      <c r="AB1273" t="s">
        <v>551</v>
      </c>
      <c r="AC1273" t="s">
        <v>611</v>
      </c>
      <c r="AD1273" t="s">
        <v>610</v>
      </c>
      <c r="AE1273">
        <v>25</v>
      </c>
      <c r="AF1273">
        <v>22</v>
      </c>
      <c r="AG1273">
        <v>3</v>
      </c>
      <c r="AH1273" t="s">
        <v>491</v>
      </c>
      <c r="AJ1273" t="s">
        <v>82</v>
      </c>
      <c r="AK1273" t="s">
        <v>194</v>
      </c>
      <c r="AM1273">
        <v>3799</v>
      </c>
      <c r="AN1273">
        <v>1221</v>
      </c>
    </row>
    <row r="1274" spans="1:40" x14ac:dyDescent="0.25">
      <c r="A1274" t="s">
        <v>551</v>
      </c>
      <c r="B1274" t="s">
        <v>551</v>
      </c>
      <c r="C1274" t="s">
        <v>551</v>
      </c>
      <c r="D1274" t="s">
        <v>551</v>
      </c>
      <c r="E1274" t="s">
        <v>551</v>
      </c>
      <c r="F1274" t="s">
        <v>551</v>
      </c>
      <c r="G1274" t="s">
        <v>551</v>
      </c>
      <c r="H1274" t="s">
        <v>551</v>
      </c>
      <c r="I1274" t="s">
        <v>551</v>
      </c>
      <c r="J1274" t="s">
        <v>551</v>
      </c>
      <c r="K1274" t="s">
        <v>551</v>
      </c>
      <c r="L1274" t="s">
        <v>551</v>
      </c>
      <c r="M1274" t="s">
        <v>551</v>
      </c>
      <c r="N1274" t="s">
        <v>551</v>
      </c>
      <c r="O1274" t="s">
        <v>551</v>
      </c>
      <c r="P1274" t="s">
        <v>551</v>
      </c>
      <c r="Q1274" t="s">
        <v>551</v>
      </c>
      <c r="R1274" t="s">
        <v>551</v>
      </c>
      <c r="S1274" t="s">
        <v>551</v>
      </c>
      <c r="T1274" t="s">
        <v>551</v>
      </c>
      <c r="U1274" t="s">
        <v>551</v>
      </c>
      <c r="V1274" t="s">
        <v>551</v>
      </c>
      <c r="W1274" t="s">
        <v>551</v>
      </c>
      <c r="X1274" t="s">
        <v>551</v>
      </c>
      <c r="Y1274" t="s">
        <v>551</v>
      </c>
      <c r="Z1274" t="s">
        <v>551</v>
      </c>
      <c r="AA1274" t="s">
        <v>551</v>
      </c>
      <c r="AB1274" t="s">
        <v>551</v>
      </c>
      <c r="AC1274" t="s">
        <v>611</v>
      </c>
      <c r="AD1274" t="s">
        <v>610</v>
      </c>
      <c r="AE1274">
        <v>25</v>
      </c>
      <c r="AF1274">
        <v>23</v>
      </c>
      <c r="AG1274">
        <v>3</v>
      </c>
      <c r="AH1274" t="s">
        <v>491</v>
      </c>
      <c r="AJ1274" t="s">
        <v>82</v>
      </c>
      <c r="AK1274" t="s">
        <v>194</v>
      </c>
      <c r="AM1274">
        <v>1626</v>
      </c>
      <c r="AN1274">
        <v>2556</v>
      </c>
    </row>
    <row r="1275" spans="1:40" x14ac:dyDescent="0.25">
      <c r="A1275" t="s">
        <v>551</v>
      </c>
      <c r="B1275" t="s">
        <v>551</v>
      </c>
      <c r="C1275" t="s">
        <v>551</v>
      </c>
      <c r="D1275" t="s">
        <v>551</v>
      </c>
      <c r="E1275" t="s">
        <v>551</v>
      </c>
      <c r="F1275" t="s">
        <v>551</v>
      </c>
      <c r="G1275" t="s">
        <v>551</v>
      </c>
      <c r="H1275" t="s">
        <v>551</v>
      </c>
      <c r="I1275" t="s">
        <v>551</v>
      </c>
      <c r="J1275" t="s">
        <v>551</v>
      </c>
      <c r="K1275" t="s">
        <v>551</v>
      </c>
      <c r="L1275" t="s">
        <v>551</v>
      </c>
      <c r="M1275" t="s">
        <v>551</v>
      </c>
      <c r="N1275" t="s">
        <v>551</v>
      </c>
      <c r="O1275" t="s">
        <v>551</v>
      </c>
      <c r="P1275" t="s">
        <v>551</v>
      </c>
      <c r="Q1275" t="s">
        <v>551</v>
      </c>
      <c r="R1275" t="s">
        <v>551</v>
      </c>
      <c r="S1275" t="s">
        <v>551</v>
      </c>
      <c r="T1275" t="s">
        <v>551</v>
      </c>
      <c r="U1275" t="s">
        <v>551</v>
      </c>
      <c r="V1275" t="s">
        <v>551</v>
      </c>
      <c r="W1275" t="s">
        <v>551</v>
      </c>
      <c r="X1275" t="s">
        <v>551</v>
      </c>
      <c r="Y1275" t="s">
        <v>551</v>
      </c>
      <c r="Z1275" t="s">
        <v>551</v>
      </c>
      <c r="AA1275" t="s">
        <v>551</v>
      </c>
      <c r="AB1275" t="s">
        <v>551</v>
      </c>
      <c r="AC1275" t="s">
        <v>611</v>
      </c>
      <c r="AD1275" t="s">
        <v>610</v>
      </c>
      <c r="AE1275">
        <v>25</v>
      </c>
      <c r="AF1275">
        <v>24</v>
      </c>
      <c r="AH1275" t="s">
        <v>494</v>
      </c>
      <c r="AJ1275" t="s">
        <v>86</v>
      </c>
      <c r="AK1275" t="s">
        <v>201</v>
      </c>
      <c r="AM1275">
        <v>2618</v>
      </c>
      <c r="AN1275">
        <v>990</v>
      </c>
    </row>
    <row r="1276" spans="1:40" x14ac:dyDescent="0.25">
      <c r="A1276" t="s">
        <v>551</v>
      </c>
      <c r="B1276" t="s">
        <v>551</v>
      </c>
      <c r="C1276" t="s">
        <v>551</v>
      </c>
      <c r="D1276" t="s">
        <v>551</v>
      </c>
      <c r="E1276" t="s">
        <v>551</v>
      </c>
      <c r="F1276" t="s">
        <v>551</v>
      </c>
      <c r="G1276" t="s">
        <v>551</v>
      </c>
      <c r="H1276" t="s">
        <v>551</v>
      </c>
      <c r="I1276" t="s">
        <v>551</v>
      </c>
      <c r="J1276" t="s">
        <v>551</v>
      </c>
      <c r="K1276" t="s">
        <v>551</v>
      </c>
      <c r="L1276" t="s">
        <v>551</v>
      </c>
      <c r="M1276" t="s">
        <v>551</v>
      </c>
      <c r="N1276" t="s">
        <v>551</v>
      </c>
      <c r="O1276" t="s">
        <v>551</v>
      </c>
      <c r="P1276" t="s">
        <v>551</v>
      </c>
      <c r="Q1276" t="s">
        <v>551</v>
      </c>
      <c r="R1276" t="s">
        <v>551</v>
      </c>
      <c r="S1276" t="s">
        <v>551</v>
      </c>
      <c r="T1276" t="s">
        <v>551</v>
      </c>
      <c r="U1276" t="s">
        <v>551</v>
      </c>
      <c r="V1276" t="s">
        <v>551</v>
      </c>
      <c r="W1276" t="s">
        <v>551</v>
      </c>
      <c r="X1276" t="s">
        <v>551</v>
      </c>
      <c r="Y1276" t="s">
        <v>551</v>
      </c>
      <c r="Z1276" t="s">
        <v>551</v>
      </c>
      <c r="AA1276" t="s">
        <v>551</v>
      </c>
      <c r="AB1276" t="s">
        <v>551</v>
      </c>
      <c r="AC1276" t="s">
        <v>611</v>
      </c>
      <c r="AD1276" t="s">
        <v>610</v>
      </c>
      <c r="AE1276">
        <v>25</v>
      </c>
      <c r="AF1276">
        <v>25</v>
      </c>
      <c r="AH1276" t="s">
        <v>494</v>
      </c>
      <c r="AJ1276" t="s">
        <v>86</v>
      </c>
      <c r="AK1276" t="s">
        <v>201</v>
      </c>
      <c r="AM1276">
        <v>3798</v>
      </c>
      <c r="AN1276">
        <v>288</v>
      </c>
    </row>
    <row r="1277" spans="1:40" x14ac:dyDescent="0.25">
      <c r="A1277" t="s">
        <v>551</v>
      </c>
      <c r="B1277" t="s">
        <v>551</v>
      </c>
      <c r="C1277" t="s">
        <v>551</v>
      </c>
      <c r="D1277" t="s">
        <v>551</v>
      </c>
      <c r="E1277" t="s">
        <v>551</v>
      </c>
      <c r="F1277" t="s">
        <v>551</v>
      </c>
      <c r="G1277" t="s">
        <v>551</v>
      </c>
      <c r="H1277" t="s">
        <v>551</v>
      </c>
      <c r="I1277" t="s">
        <v>551</v>
      </c>
      <c r="J1277" t="s">
        <v>551</v>
      </c>
      <c r="K1277" t="s">
        <v>551</v>
      </c>
      <c r="L1277" t="s">
        <v>551</v>
      </c>
      <c r="M1277" t="s">
        <v>551</v>
      </c>
      <c r="N1277" t="s">
        <v>551</v>
      </c>
      <c r="O1277" t="s">
        <v>551</v>
      </c>
      <c r="P1277" t="s">
        <v>551</v>
      </c>
      <c r="Q1277" t="s">
        <v>551</v>
      </c>
      <c r="R1277" t="s">
        <v>551</v>
      </c>
      <c r="S1277" t="s">
        <v>551</v>
      </c>
      <c r="T1277" t="s">
        <v>551</v>
      </c>
      <c r="U1277" t="s">
        <v>551</v>
      </c>
      <c r="V1277" t="s">
        <v>551</v>
      </c>
      <c r="W1277" t="s">
        <v>551</v>
      </c>
      <c r="X1277" t="s">
        <v>551</v>
      </c>
      <c r="Y1277" t="s">
        <v>551</v>
      </c>
      <c r="Z1277" t="s">
        <v>551</v>
      </c>
      <c r="AA1277" t="s">
        <v>551</v>
      </c>
      <c r="AB1277" t="s">
        <v>551</v>
      </c>
      <c r="AC1277" t="s">
        <v>613</v>
      </c>
      <c r="AD1277" t="s">
        <v>612</v>
      </c>
      <c r="AE1277">
        <v>25</v>
      </c>
      <c r="AF1277">
        <v>1</v>
      </c>
      <c r="AH1277" t="s">
        <v>494</v>
      </c>
      <c r="AJ1277" t="s">
        <v>86</v>
      </c>
      <c r="AK1277" t="s">
        <v>201</v>
      </c>
      <c r="AM1277">
        <v>3481</v>
      </c>
      <c r="AN1277">
        <v>2741</v>
      </c>
    </row>
    <row r="1278" spans="1:40" x14ac:dyDescent="0.25">
      <c r="A1278" t="s">
        <v>551</v>
      </c>
      <c r="B1278" t="s">
        <v>551</v>
      </c>
      <c r="C1278" t="s">
        <v>551</v>
      </c>
      <c r="D1278" t="s">
        <v>551</v>
      </c>
      <c r="E1278" t="s">
        <v>551</v>
      </c>
      <c r="F1278" t="s">
        <v>551</v>
      </c>
      <c r="G1278" t="s">
        <v>551</v>
      </c>
      <c r="H1278" t="s">
        <v>551</v>
      </c>
      <c r="I1278" t="s">
        <v>551</v>
      </c>
      <c r="J1278" t="s">
        <v>551</v>
      </c>
      <c r="K1278" t="s">
        <v>551</v>
      </c>
      <c r="L1278" t="s">
        <v>551</v>
      </c>
      <c r="M1278" t="s">
        <v>551</v>
      </c>
      <c r="N1278" t="s">
        <v>551</v>
      </c>
      <c r="O1278" t="s">
        <v>551</v>
      </c>
      <c r="P1278" t="s">
        <v>551</v>
      </c>
      <c r="Q1278" t="s">
        <v>551</v>
      </c>
      <c r="R1278" t="s">
        <v>551</v>
      </c>
      <c r="S1278" t="s">
        <v>551</v>
      </c>
      <c r="T1278" t="s">
        <v>551</v>
      </c>
      <c r="U1278" t="s">
        <v>551</v>
      </c>
      <c r="V1278" t="s">
        <v>551</v>
      </c>
      <c r="W1278" t="s">
        <v>551</v>
      </c>
      <c r="X1278" t="s">
        <v>551</v>
      </c>
      <c r="Y1278" t="s">
        <v>551</v>
      </c>
      <c r="Z1278" t="s">
        <v>551</v>
      </c>
      <c r="AA1278" t="s">
        <v>551</v>
      </c>
      <c r="AB1278" t="s">
        <v>551</v>
      </c>
      <c r="AC1278" t="s">
        <v>613</v>
      </c>
      <c r="AD1278" t="s">
        <v>612</v>
      </c>
      <c r="AE1278">
        <v>25</v>
      </c>
      <c r="AF1278">
        <v>2</v>
      </c>
      <c r="AG1278">
        <v>3</v>
      </c>
      <c r="AH1278" t="s">
        <v>492</v>
      </c>
      <c r="AJ1278" t="s">
        <v>84</v>
      </c>
      <c r="AK1278" t="s">
        <v>194</v>
      </c>
      <c r="AM1278">
        <v>2449</v>
      </c>
      <c r="AN1278">
        <v>1790</v>
      </c>
    </row>
    <row r="1279" spans="1:40" x14ac:dyDescent="0.25">
      <c r="A1279" t="s">
        <v>551</v>
      </c>
      <c r="B1279" t="s">
        <v>551</v>
      </c>
      <c r="C1279" t="s">
        <v>551</v>
      </c>
      <c r="D1279" t="s">
        <v>551</v>
      </c>
      <c r="E1279" t="s">
        <v>551</v>
      </c>
      <c r="F1279" t="s">
        <v>551</v>
      </c>
      <c r="G1279" t="s">
        <v>551</v>
      </c>
      <c r="H1279" t="s">
        <v>551</v>
      </c>
      <c r="I1279" t="s">
        <v>551</v>
      </c>
      <c r="J1279" t="s">
        <v>551</v>
      </c>
      <c r="K1279" t="s">
        <v>551</v>
      </c>
      <c r="L1279" t="s">
        <v>551</v>
      </c>
      <c r="M1279" t="s">
        <v>551</v>
      </c>
      <c r="N1279" t="s">
        <v>551</v>
      </c>
      <c r="O1279" t="s">
        <v>551</v>
      </c>
      <c r="P1279" t="s">
        <v>551</v>
      </c>
      <c r="Q1279" t="s">
        <v>551</v>
      </c>
      <c r="R1279" t="s">
        <v>551</v>
      </c>
      <c r="S1279" t="s">
        <v>551</v>
      </c>
      <c r="T1279" t="s">
        <v>551</v>
      </c>
      <c r="U1279" t="s">
        <v>551</v>
      </c>
      <c r="V1279" t="s">
        <v>551</v>
      </c>
      <c r="W1279" t="s">
        <v>551</v>
      </c>
      <c r="X1279" t="s">
        <v>551</v>
      </c>
      <c r="Y1279" t="s">
        <v>551</v>
      </c>
      <c r="Z1279" t="s">
        <v>551</v>
      </c>
      <c r="AA1279" t="s">
        <v>551</v>
      </c>
      <c r="AB1279" t="s">
        <v>551</v>
      </c>
      <c r="AC1279" t="s">
        <v>613</v>
      </c>
      <c r="AD1279" t="s">
        <v>612</v>
      </c>
      <c r="AE1279">
        <v>25</v>
      </c>
      <c r="AF1279">
        <v>3</v>
      </c>
      <c r="AH1279" t="s">
        <v>494</v>
      </c>
      <c r="AJ1279" t="s">
        <v>86</v>
      </c>
      <c r="AK1279" t="s">
        <v>201</v>
      </c>
      <c r="AM1279">
        <v>3515</v>
      </c>
      <c r="AN1279">
        <v>2881</v>
      </c>
    </row>
    <row r="1280" spans="1:40" x14ac:dyDescent="0.25">
      <c r="A1280" t="s">
        <v>551</v>
      </c>
      <c r="B1280" t="s">
        <v>551</v>
      </c>
      <c r="C1280" t="s">
        <v>551</v>
      </c>
      <c r="D1280" t="s">
        <v>551</v>
      </c>
      <c r="E1280" t="s">
        <v>551</v>
      </c>
      <c r="F1280" t="s">
        <v>551</v>
      </c>
      <c r="G1280" t="s">
        <v>551</v>
      </c>
      <c r="H1280" t="s">
        <v>551</v>
      </c>
      <c r="I1280" t="s">
        <v>551</v>
      </c>
      <c r="J1280" t="s">
        <v>551</v>
      </c>
      <c r="K1280" t="s">
        <v>551</v>
      </c>
      <c r="L1280" t="s">
        <v>551</v>
      </c>
      <c r="M1280" t="s">
        <v>551</v>
      </c>
      <c r="N1280" t="s">
        <v>551</v>
      </c>
      <c r="O1280" t="s">
        <v>551</v>
      </c>
      <c r="P1280" t="s">
        <v>551</v>
      </c>
      <c r="Q1280" t="s">
        <v>551</v>
      </c>
      <c r="R1280" t="s">
        <v>551</v>
      </c>
      <c r="S1280" t="s">
        <v>551</v>
      </c>
      <c r="T1280" t="s">
        <v>551</v>
      </c>
      <c r="U1280" t="s">
        <v>551</v>
      </c>
      <c r="V1280" t="s">
        <v>551</v>
      </c>
      <c r="W1280" t="s">
        <v>551</v>
      </c>
      <c r="X1280" t="s">
        <v>551</v>
      </c>
      <c r="Y1280" t="s">
        <v>551</v>
      </c>
      <c r="Z1280" t="s">
        <v>551</v>
      </c>
      <c r="AA1280" t="s">
        <v>551</v>
      </c>
      <c r="AB1280" t="s">
        <v>551</v>
      </c>
      <c r="AC1280" t="s">
        <v>613</v>
      </c>
      <c r="AD1280" t="s">
        <v>612</v>
      </c>
      <c r="AE1280">
        <v>25</v>
      </c>
      <c r="AF1280">
        <v>4</v>
      </c>
      <c r="AH1280" t="s">
        <v>494</v>
      </c>
      <c r="AJ1280" t="s">
        <v>86</v>
      </c>
      <c r="AK1280" t="s">
        <v>201</v>
      </c>
      <c r="AM1280">
        <v>3076</v>
      </c>
      <c r="AN1280">
        <v>2966</v>
      </c>
    </row>
    <row r="1281" spans="1:40" x14ac:dyDescent="0.25">
      <c r="A1281" t="s">
        <v>551</v>
      </c>
      <c r="B1281" t="s">
        <v>551</v>
      </c>
      <c r="C1281" t="s">
        <v>551</v>
      </c>
      <c r="D1281" t="s">
        <v>551</v>
      </c>
      <c r="E1281" t="s">
        <v>551</v>
      </c>
      <c r="F1281" t="s">
        <v>551</v>
      </c>
      <c r="G1281" t="s">
        <v>551</v>
      </c>
      <c r="H1281" t="s">
        <v>551</v>
      </c>
      <c r="I1281" t="s">
        <v>551</v>
      </c>
      <c r="J1281" t="s">
        <v>551</v>
      </c>
      <c r="K1281" t="s">
        <v>551</v>
      </c>
      <c r="L1281" t="s">
        <v>551</v>
      </c>
      <c r="M1281" t="s">
        <v>551</v>
      </c>
      <c r="N1281" t="s">
        <v>551</v>
      </c>
      <c r="O1281" t="s">
        <v>551</v>
      </c>
      <c r="P1281" t="s">
        <v>551</v>
      </c>
      <c r="Q1281" t="s">
        <v>551</v>
      </c>
      <c r="R1281" t="s">
        <v>551</v>
      </c>
      <c r="S1281" t="s">
        <v>551</v>
      </c>
      <c r="T1281" t="s">
        <v>551</v>
      </c>
      <c r="U1281" t="s">
        <v>551</v>
      </c>
      <c r="V1281" t="s">
        <v>551</v>
      </c>
      <c r="W1281" t="s">
        <v>551</v>
      </c>
      <c r="X1281" t="s">
        <v>551</v>
      </c>
      <c r="Y1281" t="s">
        <v>551</v>
      </c>
      <c r="Z1281" t="s">
        <v>551</v>
      </c>
      <c r="AA1281" t="s">
        <v>551</v>
      </c>
      <c r="AB1281" t="s">
        <v>551</v>
      </c>
      <c r="AC1281" t="s">
        <v>613</v>
      </c>
      <c r="AD1281" t="s">
        <v>612</v>
      </c>
      <c r="AE1281">
        <v>25</v>
      </c>
      <c r="AF1281">
        <v>5</v>
      </c>
      <c r="AG1281">
        <v>3</v>
      </c>
      <c r="AH1281" t="s">
        <v>492</v>
      </c>
      <c r="AJ1281" t="s">
        <v>84</v>
      </c>
      <c r="AK1281" t="s">
        <v>194</v>
      </c>
      <c r="AM1281">
        <v>3811</v>
      </c>
      <c r="AN1281">
        <v>1453</v>
      </c>
    </row>
    <row r="1282" spans="1:40" x14ac:dyDescent="0.25">
      <c r="A1282" t="s">
        <v>551</v>
      </c>
      <c r="B1282" t="s">
        <v>551</v>
      </c>
      <c r="C1282" t="s">
        <v>551</v>
      </c>
      <c r="D1282" t="s">
        <v>551</v>
      </c>
      <c r="E1282" t="s">
        <v>551</v>
      </c>
      <c r="F1282" t="s">
        <v>551</v>
      </c>
      <c r="G1282" t="s">
        <v>551</v>
      </c>
      <c r="H1282" t="s">
        <v>551</v>
      </c>
      <c r="I1282" t="s">
        <v>551</v>
      </c>
      <c r="J1282" t="s">
        <v>551</v>
      </c>
      <c r="K1282" t="s">
        <v>551</v>
      </c>
      <c r="L1282" t="s">
        <v>551</v>
      </c>
      <c r="M1282" t="s">
        <v>551</v>
      </c>
      <c r="N1282" t="s">
        <v>551</v>
      </c>
      <c r="O1282" t="s">
        <v>551</v>
      </c>
      <c r="P1282" t="s">
        <v>551</v>
      </c>
      <c r="Q1282" t="s">
        <v>551</v>
      </c>
      <c r="R1282" t="s">
        <v>551</v>
      </c>
      <c r="S1282" t="s">
        <v>551</v>
      </c>
      <c r="T1282" t="s">
        <v>551</v>
      </c>
      <c r="U1282" t="s">
        <v>551</v>
      </c>
      <c r="V1282" t="s">
        <v>551</v>
      </c>
      <c r="W1282" t="s">
        <v>551</v>
      </c>
      <c r="X1282" t="s">
        <v>551</v>
      </c>
      <c r="Y1282" t="s">
        <v>551</v>
      </c>
      <c r="Z1282" t="s">
        <v>551</v>
      </c>
      <c r="AA1282" t="s">
        <v>551</v>
      </c>
      <c r="AB1282" t="s">
        <v>551</v>
      </c>
      <c r="AC1282" t="s">
        <v>613</v>
      </c>
      <c r="AD1282" t="s">
        <v>612</v>
      </c>
      <c r="AE1282">
        <v>25</v>
      </c>
      <c r="AF1282">
        <v>6</v>
      </c>
      <c r="AG1282">
        <v>3</v>
      </c>
      <c r="AH1282" t="s">
        <v>491</v>
      </c>
      <c r="AJ1282" t="s">
        <v>82</v>
      </c>
      <c r="AK1282" t="s">
        <v>194</v>
      </c>
      <c r="AM1282">
        <v>3691</v>
      </c>
      <c r="AN1282">
        <v>2634</v>
      </c>
    </row>
    <row r="1283" spans="1:40" x14ac:dyDescent="0.25">
      <c r="A1283" t="s">
        <v>551</v>
      </c>
      <c r="B1283" t="s">
        <v>551</v>
      </c>
      <c r="C1283" t="s">
        <v>551</v>
      </c>
      <c r="D1283" t="s">
        <v>551</v>
      </c>
      <c r="E1283" t="s">
        <v>551</v>
      </c>
      <c r="F1283" t="s">
        <v>551</v>
      </c>
      <c r="G1283" t="s">
        <v>551</v>
      </c>
      <c r="H1283" t="s">
        <v>551</v>
      </c>
      <c r="I1283" t="s">
        <v>551</v>
      </c>
      <c r="J1283" t="s">
        <v>551</v>
      </c>
      <c r="K1283" t="s">
        <v>551</v>
      </c>
      <c r="L1283" t="s">
        <v>551</v>
      </c>
      <c r="M1283" t="s">
        <v>551</v>
      </c>
      <c r="N1283" t="s">
        <v>551</v>
      </c>
      <c r="O1283" t="s">
        <v>551</v>
      </c>
      <c r="P1283" t="s">
        <v>551</v>
      </c>
      <c r="Q1283" t="s">
        <v>551</v>
      </c>
      <c r="R1283" t="s">
        <v>551</v>
      </c>
      <c r="S1283" t="s">
        <v>551</v>
      </c>
      <c r="T1283" t="s">
        <v>551</v>
      </c>
      <c r="U1283" t="s">
        <v>551</v>
      </c>
      <c r="V1283" t="s">
        <v>551</v>
      </c>
      <c r="W1283" t="s">
        <v>551</v>
      </c>
      <c r="X1283" t="s">
        <v>551</v>
      </c>
      <c r="Y1283" t="s">
        <v>551</v>
      </c>
      <c r="Z1283" t="s">
        <v>551</v>
      </c>
      <c r="AA1283" t="s">
        <v>551</v>
      </c>
      <c r="AB1283" t="s">
        <v>551</v>
      </c>
      <c r="AC1283" t="s">
        <v>613</v>
      </c>
      <c r="AD1283" t="s">
        <v>612</v>
      </c>
      <c r="AE1283">
        <v>25</v>
      </c>
      <c r="AF1283">
        <v>7</v>
      </c>
      <c r="AH1283" t="s">
        <v>498</v>
      </c>
      <c r="AJ1283" t="s">
        <v>91</v>
      </c>
      <c r="AK1283" t="s">
        <v>203</v>
      </c>
      <c r="AM1283">
        <v>2039</v>
      </c>
      <c r="AN1283">
        <v>2114</v>
      </c>
    </row>
    <row r="1284" spans="1:40" x14ac:dyDescent="0.25">
      <c r="A1284" t="s">
        <v>551</v>
      </c>
      <c r="B1284" t="s">
        <v>551</v>
      </c>
      <c r="C1284" t="s">
        <v>551</v>
      </c>
      <c r="D1284" t="s">
        <v>551</v>
      </c>
      <c r="E1284" t="s">
        <v>551</v>
      </c>
      <c r="F1284" t="s">
        <v>551</v>
      </c>
      <c r="G1284" t="s">
        <v>551</v>
      </c>
      <c r="H1284" t="s">
        <v>551</v>
      </c>
      <c r="I1284" t="s">
        <v>551</v>
      </c>
      <c r="J1284" t="s">
        <v>551</v>
      </c>
      <c r="K1284" t="s">
        <v>551</v>
      </c>
      <c r="L1284" t="s">
        <v>551</v>
      </c>
      <c r="M1284" t="s">
        <v>551</v>
      </c>
      <c r="N1284" t="s">
        <v>551</v>
      </c>
      <c r="O1284" t="s">
        <v>551</v>
      </c>
      <c r="P1284" t="s">
        <v>551</v>
      </c>
      <c r="Q1284" t="s">
        <v>551</v>
      </c>
      <c r="R1284" t="s">
        <v>551</v>
      </c>
      <c r="S1284" t="s">
        <v>551</v>
      </c>
      <c r="T1284" t="s">
        <v>551</v>
      </c>
      <c r="U1284" t="s">
        <v>551</v>
      </c>
      <c r="V1284" t="s">
        <v>551</v>
      </c>
      <c r="W1284" t="s">
        <v>551</v>
      </c>
      <c r="X1284" t="s">
        <v>551</v>
      </c>
      <c r="Y1284" t="s">
        <v>551</v>
      </c>
      <c r="Z1284" t="s">
        <v>551</v>
      </c>
      <c r="AA1284" t="s">
        <v>551</v>
      </c>
      <c r="AB1284" t="s">
        <v>551</v>
      </c>
      <c r="AC1284" t="s">
        <v>613</v>
      </c>
      <c r="AD1284" t="s">
        <v>612</v>
      </c>
      <c r="AE1284">
        <v>25</v>
      </c>
      <c r="AF1284">
        <v>8</v>
      </c>
      <c r="AH1284" t="s">
        <v>494</v>
      </c>
      <c r="AJ1284" t="s">
        <v>86</v>
      </c>
      <c r="AK1284" t="s">
        <v>201</v>
      </c>
      <c r="AM1284">
        <v>3463</v>
      </c>
      <c r="AN1284">
        <v>1143</v>
      </c>
    </row>
    <row r="1285" spans="1:40" x14ac:dyDescent="0.25">
      <c r="A1285" t="s">
        <v>551</v>
      </c>
      <c r="B1285" t="s">
        <v>551</v>
      </c>
      <c r="C1285" t="s">
        <v>551</v>
      </c>
      <c r="D1285" t="s">
        <v>551</v>
      </c>
      <c r="E1285" t="s">
        <v>551</v>
      </c>
      <c r="F1285" t="s">
        <v>551</v>
      </c>
      <c r="G1285" t="s">
        <v>551</v>
      </c>
      <c r="H1285" t="s">
        <v>551</v>
      </c>
      <c r="I1285" t="s">
        <v>551</v>
      </c>
      <c r="J1285" t="s">
        <v>551</v>
      </c>
      <c r="K1285" t="s">
        <v>551</v>
      </c>
      <c r="L1285" t="s">
        <v>551</v>
      </c>
      <c r="M1285" t="s">
        <v>551</v>
      </c>
      <c r="N1285" t="s">
        <v>551</v>
      </c>
      <c r="O1285" t="s">
        <v>551</v>
      </c>
      <c r="P1285" t="s">
        <v>551</v>
      </c>
      <c r="Q1285" t="s">
        <v>551</v>
      </c>
      <c r="R1285" t="s">
        <v>551</v>
      </c>
      <c r="S1285" t="s">
        <v>551</v>
      </c>
      <c r="T1285" t="s">
        <v>551</v>
      </c>
      <c r="U1285" t="s">
        <v>551</v>
      </c>
      <c r="V1285" t="s">
        <v>551</v>
      </c>
      <c r="W1285" t="s">
        <v>551</v>
      </c>
      <c r="X1285" t="s">
        <v>551</v>
      </c>
      <c r="Y1285" t="s">
        <v>551</v>
      </c>
      <c r="Z1285" t="s">
        <v>551</v>
      </c>
      <c r="AA1285" t="s">
        <v>551</v>
      </c>
      <c r="AB1285" t="s">
        <v>551</v>
      </c>
      <c r="AC1285" t="s">
        <v>613</v>
      </c>
      <c r="AD1285" t="s">
        <v>612</v>
      </c>
      <c r="AE1285">
        <v>25</v>
      </c>
      <c r="AF1285">
        <v>9</v>
      </c>
      <c r="AH1285" t="s">
        <v>494</v>
      </c>
      <c r="AJ1285" t="s">
        <v>86</v>
      </c>
      <c r="AK1285" t="s">
        <v>201</v>
      </c>
      <c r="AM1285">
        <v>2762</v>
      </c>
      <c r="AN1285">
        <v>2673</v>
      </c>
    </row>
    <row r="1286" spans="1:40" x14ac:dyDescent="0.25">
      <c r="A1286" t="s">
        <v>551</v>
      </c>
      <c r="B1286" t="s">
        <v>551</v>
      </c>
      <c r="C1286" t="s">
        <v>551</v>
      </c>
      <c r="D1286" t="s">
        <v>551</v>
      </c>
      <c r="E1286" t="s">
        <v>551</v>
      </c>
      <c r="F1286" t="s">
        <v>551</v>
      </c>
      <c r="G1286" t="s">
        <v>551</v>
      </c>
      <c r="H1286" t="s">
        <v>551</v>
      </c>
      <c r="I1286" t="s">
        <v>551</v>
      </c>
      <c r="J1286" t="s">
        <v>551</v>
      </c>
      <c r="K1286" t="s">
        <v>551</v>
      </c>
      <c r="L1286" t="s">
        <v>551</v>
      </c>
      <c r="M1286" t="s">
        <v>551</v>
      </c>
      <c r="N1286" t="s">
        <v>551</v>
      </c>
      <c r="O1286" t="s">
        <v>551</v>
      </c>
      <c r="P1286" t="s">
        <v>551</v>
      </c>
      <c r="Q1286" t="s">
        <v>551</v>
      </c>
      <c r="R1286" t="s">
        <v>551</v>
      </c>
      <c r="S1286" t="s">
        <v>551</v>
      </c>
      <c r="T1286" t="s">
        <v>551</v>
      </c>
      <c r="U1286" t="s">
        <v>551</v>
      </c>
      <c r="V1286" t="s">
        <v>551</v>
      </c>
      <c r="W1286" t="s">
        <v>551</v>
      </c>
      <c r="X1286" t="s">
        <v>551</v>
      </c>
      <c r="Y1286" t="s">
        <v>551</v>
      </c>
      <c r="Z1286" t="s">
        <v>551</v>
      </c>
      <c r="AA1286" t="s">
        <v>551</v>
      </c>
      <c r="AB1286" t="s">
        <v>551</v>
      </c>
      <c r="AC1286" t="s">
        <v>613</v>
      </c>
      <c r="AD1286" t="s">
        <v>612</v>
      </c>
      <c r="AE1286">
        <v>25</v>
      </c>
      <c r="AF1286">
        <v>10</v>
      </c>
      <c r="AH1286" t="s">
        <v>494</v>
      </c>
      <c r="AJ1286" t="s">
        <v>86</v>
      </c>
      <c r="AK1286" t="s">
        <v>201</v>
      </c>
      <c r="AM1286">
        <v>3722</v>
      </c>
      <c r="AN1286">
        <v>924</v>
      </c>
    </row>
    <row r="1287" spans="1:40" x14ac:dyDescent="0.25">
      <c r="A1287" t="s">
        <v>551</v>
      </c>
      <c r="B1287" t="s">
        <v>551</v>
      </c>
      <c r="C1287" t="s">
        <v>551</v>
      </c>
      <c r="D1287" t="s">
        <v>551</v>
      </c>
      <c r="E1287" t="s">
        <v>551</v>
      </c>
      <c r="F1287" t="s">
        <v>551</v>
      </c>
      <c r="G1287" t="s">
        <v>551</v>
      </c>
      <c r="H1287" t="s">
        <v>551</v>
      </c>
      <c r="I1287" t="s">
        <v>551</v>
      </c>
      <c r="J1287" t="s">
        <v>551</v>
      </c>
      <c r="K1287" t="s">
        <v>551</v>
      </c>
      <c r="L1287" t="s">
        <v>551</v>
      </c>
      <c r="M1287" t="s">
        <v>551</v>
      </c>
      <c r="N1287" t="s">
        <v>551</v>
      </c>
      <c r="O1287" t="s">
        <v>551</v>
      </c>
      <c r="P1287" t="s">
        <v>551</v>
      </c>
      <c r="Q1287" t="s">
        <v>551</v>
      </c>
      <c r="R1287" t="s">
        <v>551</v>
      </c>
      <c r="S1287" t="s">
        <v>551</v>
      </c>
      <c r="T1287" t="s">
        <v>551</v>
      </c>
      <c r="U1287" t="s">
        <v>551</v>
      </c>
      <c r="V1287" t="s">
        <v>551</v>
      </c>
      <c r="W1287" t="s">
        <v>551</v>
      </c>
      <c r="X1287" t="s">
        <v>551</v>
      </c>
      <c r="Y1287" t="s">
        <v>551</v>
      </c>
      <c r="Z1287" t="s">
        <v>551</v>
      </c>
      <c r="AA1287" t="s">
        <v>551</v>
      </c>
      <c r="AB1287" t="s">
        <v>551</v>
      </c>
      <c r="AC1287" t="s">
        <v>613</v>
      </c>
      <c r="AD1287" t="s">
        <v>612</v>
      </c>
      <c r="AE1287">
        <v>25</v>
      </c>
      <c r="AF1287">
        <v>11</v>
      </c>
      <c r="AH1287" t="s">
        <v>494</v>
      </c>
      <c r="AJ1287" t="s">
        <v>86</v>
      </c>
      <c r="AK1287" t="s">
        <v>201</v>
      </c>
      <c r="AM1287">
        <v>3780</v>
      </c>
      <c r="AN1287">
        <v>2982</v>
      </c>
    </row>
    <row r="1288" spans="1:40" x14ac:dyDescent="0.25">
      <c r="A1288" t="s">
        <v>551</v>
      </c>
      <c r="B1288" t="s">
        <v>551</v>
      </c>
      <c r="C1288" t="s">
        <v>551</v>
      </c>
      <c r="D1288" t="s">
        <v>551</v>
      </c>
      <c r="E1288" t="s">
        <v>551</v>
      </c>
      <c r="F1288" t="s">
        <v>551</v>
      </c>
      <c r="G1288" t="s">
        <v>551</v>
      </c>
      <c r="H1288" t="s">
        <v>551</v>
      </c>
      <c r="I1288" t="s">
        <v>551</v>
      </c>
      <c r="J1288" t="s">
        <v>551</v>
      </c>
      <c r="K1288" t="s">
        <v>551</v>
      </c>
      <c r="L1288" t="s">
        <v>551</v>
      </c>
      <c r="M1288" t="s">
        <v>551</v>
      </c>
      <c r="N1288" t="s">
        <v>551</v>
      </c>
      <c r="O1288" t="s">
        <v>551</v>
      </c>
      <c r="P1288" t="s">
        <v>551</v>
      </c>
      <c r="Q1288" t="s">
        <v>551</v>
      </c>
      <c r="R1288" t="s">
        <v>551</v>
      </c>
      <c r="S1288" t="s">
        <v>551</v>
      </c>
      <c r="T1288" t="s">
        <v>551</v>
      </c>
      <c r="U1288" t="s">
        <v>551</v>
      </c>
      <c r="V1288" t="s">
        <v>551</v>
      </c>
      <c r="W1288" t="s">
        <v>551</v>
      </c>
      <c r="X1288" t="s">
        <v>551</v>
      </c>
      <c r="Y1288" t="s">
        <v>551</v>
      </c>
      <c r="Z1288" t="s">
        <v>551</v>
      </c>
      <c r="AA1288" t="s">
        <v>551</v>
      </c>
      <c r="AB1288" t="s">
        <v>551</v>
      </c>
      <c r="AC1288" t="s">
        <v>613</v>
      </c>
      <c r="AD1288" t="s">
        <v>612</v>
      </c>
      <c r="AE1288">
        <v>25</v>
      </c>
      <c r="AF1288">
        <v>12</v>
      </c>
      <c r="AH1288" t="s">
        <v>494</v>
      </c>
      <c r="AJ1288" t="s">
        <v>86</v>
      </c>
      <c r="AK1288" t="s">
        <v>201</v>
      </c>
      <c r="AM1288">
        <v>3207</v>
      </c>
      <c r="AN1288">
        <v>2994</v>
      </c>
    </row>
    <row r="1289" spans="1:40" x14ac:dyDescent="0.25">
      <c r="A1289" t="s">
        <v>551</v>
      </c>
      <c r="B1289" t="s">
        <v>551</v>
      </c>
      <c r="C1289" t="s">
        <v>551</v>
      </c>
      <c r="D1289" t="s">
        <v>551</v>
      </c>
      <c r="E1289" t="s">
        <v>551</v>
      </c>
      <c r="F1289" t="s">
        <v>551</v>
      </c>
      <c r="G1289" t="s">
        <v>551</v>
      </c>
      <c r="H1289" t="s">
        <v>551</v>
      </c>
      <c r="I1289" t="s">
        <v>551</v>
      </c>
      <c r="J1289" t="s">
        <v>551</v>
      </c>
      <c r="K1289" t="s">
        <v>551</v>
      </c>
      <c r="L1289" t="s">
        <v>551</v>
      </c>
      <c r="M1289" t="s">
        <v>551</v>
      </c>
      <c r="N1289" t="s">
        <v>551</v>
      </c>
      <c r="O1289" t="s">
        <v>551</v>
      </c>
      <c r="P1289" t="s">
        <v>551</v>
      </c>
      <c r="Q1289" t="s">
        <v>551</v>
      </c>
      <c r="R1289" t="s">
        <v>551</v>
      </c>
      <c r="S1289" t="s">
        <v>551</v>
      </c>
      <c r="T1289" t="s">
        <v>551</v>
      </c>
      <c r="U1289" t="s">
        <v>551</v>
      </c>
      <c r="V1289" t="s">
        <v>551</v>
      </c>
      <c r="W1289" t="s">
        <v>551</v>
      </c>
      <c r="X1289" t="s">
        <v>551</v>
      </c>
      <c r="Y1289" t="s">
        <v>551</v>
      </c>
      <c r="Z1289" t="s">
        <v>551</v>
      </c>
      <c r="AA1289" t="s">
        <v>551</v>
      </c>
      <c r="AB1289" t="s">
        <v>551</v>
      </c>
      <c r="AC1289" t="s">
        <v>613</v>
      </c>
      <c r="AD1289" t="s">
        <v>612</v>
      </c>
      <c r="AE1289">
        <v>25</v>
      </c>
      <c r="AF1289">
        <v>13</v>
      </c>
      <c r="AH1289" t="s">
        <v>498</v>
      </c>
      <c r="AJ1289" t="s">
        <v>91</v>
      </c>
      <c r="AK1289" t="s">
        <v>203</v>
      </c>
      <c r="AM1289">
        <v>1977</v>
      </c>
      <c r="AN1289">
        <v>1982</v>
      </c>
    </row>
    <row r="1290" spans="1:40" x14ac:dyDescent="0.25">
      <c r="A1290" t="s">
        <v>551</v>
      </c>
      <c r="B1290" t="s">
        <v>551</v>
      </c>
      <c r="C1290" t="s">
        <v>551</v>
      </c>
      <c r="D1290" t="s">
        <v>551</v>
      </c>
      <c r="E1290" t="s">
        <v>551</v>
      </c>
      <c r="F1290" t="s">
        <v>551</v>
      </c>
      <c r="G1290" t="s">
        <v>551</v>
      </c>
      <c r="H1290" t="s">
        <v>551</v>
      </c>
      <c r="I1290" t="s">
        <v>551</v>
      </c>
      <c r="J1290" t="s">
        <v>551</v>
      </c>
      <c r="K1290" t="s">
        <v>551</v>
      </c>
      <c r="L1290" t="s">
        <v>551</v>
      </c>
      <c r="M1290" t="s">
        <v>551</v>
      </c>
      <c r="N1290" t="s">
        <v>551</v>
      </c>
      <c r="O1290" t="s">
        <v>551</v>
      </c>
      <c r="P1290" t="s">
        <v>551</v>
      </c>
      <c r="Q1290" t="s">
        <v>551</v>
      </c>
      <c r="R1290" t="s">
        <v>551</v>
      </c>
      <c r="S1290" t="s">
        <v>551</v>
      </c>
      <c r="T1290" t="s">
        <v>551</v>
      </c>
      <c r="U1290" t="s">
        <v>551</v>
      </c>
      <c r="V1290" t="s">
        <v>551</v>
      </c>
      <c r="W1290" t="s">
        <v>551</v>
      </c>
      <c r="X1290" t="s">
        <v>551</v>
      </c>
      <c r="Y1290" t="s">
        <v>551</v>
      </c>
      <c r="Z1290" t="s">
        <v>551</v>
      </c>
      <c r="AA1290" t="s">
        <v>551</v>
      </c>
      <c r="AB1290" t="s">
        <v>551</v>
      </c>
      <c r="AC1290" t="s">
        <v>613</v>
      </c>
      <c r="AD1290" t="s">
        <v>612</v>
      </c>
      <c r="AE1290">
        <v>25</v>
      </c>
      <c r="AF1290">
        <v>14</v>
      </c>
      <c r="AG1290">
        <v>3</v>
      </c>
      <c r="AH1290" t="s">
        <v>491</v>
      </c>
      <c r="AJ1290" t="s">
        <v>82</v>
      </c>
      <c r="AK1290" t="s">
        <v>194</v>
      </c>
      <c r="AM1290">
        <v>104</v>
      </c>
      <c r="AN1290">
        <v>1082</v>
      </c>
    </row>
    <row r="1291" spans="1:40" x14ac:dyDescent="0.25">
      <c r="A1291" t="s">
        <v>551</v>
      </c>
      <c r="B1291" t="s">
        <v>551</v>
      </c>
      <c r="C1291" t="s">
        <v>551</v>
      </c>
      <c r="D1291" t="s">
        <v>551</v>
      </c>
      <c r="E1291" t="s">
        <v>551</v>
      </c>
      <c r="F1291" t="s">
        <v>551</v>
      </c>
      <c r="G1291" t="s">
        <v>551</v>
      </c>
      <c r="H1291" t="s">
        <v>551</v>
      </c>
      <c r="I1291" t="s">
        <v>551</v>
      </c>
      <c r="J1291" t="s">
        <v>551</v>
      </c>
      <c r="K1291" t="s">
        <v>551</v>
      </c>
      <c r="L1291" t="s">
        <v>551</v>
      </c>
      <c r="M1291" t="s">
        <v>551</v>
      </c>
      <c r="N1291" t="s">
        <v>551</v>
      </c>
      <c r="O1291" t="s">
        <v>551</v>
      </c>
      <c r="P1291" t="s">
        <v>551</v>
      </c>
      <c r="Q1291" t="s">
        <v>551</v>
      </c>
      <c r="R1291" t="s">
        <v>551</v>
      </c>
      <c r="S1291" t="s">
        <v>551</v>
      </c>
      <c r="T1291" t="s">
        <v>551</v>
      </c>
      <c r="U1291" t="s">
        <v>551</v>
      </c>
      <c r="V1291" t="s">
        <v>551</v>
      </c>
      <c r="W1291" t="s">
        <v>551</v>
      </c>
      <c r="X1291" t="s">
        <v>551</v>
      </c>
      <c r="Y1291" t="s">
        <v>551</v>
      </c>
      <c r="Z1291" t="s">
        <v>551</v>
      </c>
      <c r="AA1291" t="s">
        <v>551</v>
      </c>
      <c r="AB1291" t="s">
        <v>551</v>
      </c>
      <c r="AC1291" t="s">
        <v>613</v>
      </c>
      <c r="AD1291" t="s">
        <v>612</v>
      </c>
      <c r="AE1291">
        <v>25</v>
      </c>
      <c r="AF1291">
        <v>15</v>
      </c>
      <c r="AH1291" t="s">
        <v>494</v>
      </c>
      <c r="AJ1291" t="s">
        <v>86</v>
      </c>
      <c r="AK1291" t="s">
        <v>201</v>
      </c>
      <c r="AM1291">
        <v>1126</v>
      </c>
      <c r="AN1291">
        <v>395</v>
      </c>
    </row>
    <row r="1292" spans="1:40" x14ac:dyDescent="0.25">
      <c r="A1292" t="s">
        <v>551</v>
      </c>
      <c r="B1292" t="s">
        <v>551</v>
      </c>
      <c r="C1292" t="s">
        <v>551</v>
      </c>
      <c r="D1292" t="s">
        <v>551</v>
      </c>
      <c r="E1292" t="s">
        <v>551</v>
      </c>
      <c r="F1292" t="s">
        <v>551</v>
      </c>
      <c r="G1292" t="s">
        <v>551</v>
      </c>
      <c r="H1292" t="s">
        <v>551</v>
      </c>
      <c r="I1292" t="s">
        <v>551</v>
      </c>
      <c r="J1292" t="s">
        <v>551</v>
      </c>
      <c r="K1292" t="s">
        <v>551</v>
      </c>
      <c r="L1292" t="s">
        <v>551</v>
      </c>
      <c r="M1292" t="s">
        <v>551</v>
      </c>
      <c r="N1292" t="s">
        <v>551</v>
      </c>
      <c r="O1292" t="s">
        <v>551</v>
      </c>
      <c r="P1292" t="s">
        <v>551</v>
      </c>
      <c r="Q1292" t="s">
        <v>551</v>
      </c>
      <c r="R1292" t="s">
        <v>551</v>
      </c>
      <c r="S1292" t="s">
        <v>551</v>
      </c>
      <c r="T1292" t="s">
        <v>551</v>
      </c>
      <c r="U1292" t="s">
        <v>551</v>
      </c>
      <c r="V1292" t="s">
        <v>551</v>
      </c>
      <c r="W1292" t="s">
        <v>551</v>
      </c>
      <c r="X1292" t="s">
        <v>551</v>
      </c>
      <c r="Y1292" t="s">
        <v>551</v>
      </c>
      <c r="Z1292" t="s">
        <v>551</v>
      </c>
      <c r="AA1292" t="s">
        <v>551</v>
      </c>
      <c r="AB1292" t="s">
        <v>551</v>
      </c>
      <c r="AC1292" t="s">
        <v>613</v>
      </c>
      <c r="AD1292" t="s">
        <v>612</v>
      </c>
      <c r="AE1292">
        <v>25</v>
      </c>
      <c r="AF1292">
        <v>16</v>
      </c>
      <c r="AH1292" t="s">
        <v>494</v>
      </c>
      <c r="AJ1292" t="s">
        <v>86</v>
      </c>
      <c r="AK1292" t="s">
        <v>201</v>
      </c>
      <c r="AM1292">
        <v>3990</v>
      </c>
      <c r="AN1292">
        <v>1014</v>
      </c>
    </row>
    <row r="1293" spans="1:40" x14ac:dyDescent="0.25">
      <c r="A1293" t="s">
        <v>551</v>
      </c>
      <c r="B1293" t="s">
        <v>551</v>
      </c>
      <c r="C1293" t="s">
        <v>551</v>
      </c>
      <c r="D1293" t="s">
        <v>551</v>
      </c>
      <c r="E1293" t="s">
        <v>551</v>
      </c>
      <c r="F1293" t="s">
        <v>551</v>
      </c>
      <c r="G1293" t="s">
        <v>551</v>
      </c>
      <c r="H1293" t="s">
        <v>551</v>
      </c>
      <c r="I1293" t="s">
        <v>551</v>
      </c>
      <c r="J1293" t="s">
        <v>551</v>
      </c>
      <c r="K1293" t="s">
        <v>551</v>
      </c>
      <c r="L1293" t="s">
        <v>551</v>
      </c>
      <c r="M1293" t="s">
        <v>551</v>
      </c>
      <c r="N1293" t="s">
        <v>551</v>
      </c>
      <c r="O1293" t="s">
        <v>551</v>
      </c>
      <c r="P1293" t="s">
        <v>551</v>
      </c>
      <c r="Q1293" t="s">
        <v>551</v>
      </c>
      <c r="R1293" t="s">
        <v>551</v>
      </c>
      <c r="S1293" t="s">
        <v>551</v>
      </c>
      <c r="T1293" t="s">
        <v>551</v>
      </c>
      <c r="U1293" t="s">
        <v>551</v>
      </c>
      <c r="V1293" t="s">
        <v>551</v>
      </c>
      <c r="W1293" t="s">
        <v>551</v>
      </c>
      <c r="X1293" t="s">
        <v>551</v>
      </c>
      <c r="Y1293" t="s">
        <v>551</v>
      </c>
      <c r="Z1293" t="s">
        <v>551</v>
      </c>
      <c r="AA1293" t="s">
        <v>551</v>
      </c>
      <c r="AB1293" t="s">
        <v>551</v>
      </c>
      <c r="AC1293" t="s">
        <v>613</v>
      </c>
      <c r="AD1293" t="s">
        <v>612</v>
      </c>
      <c r="AE1293">
        <v>25</v>
      </c>
      <c r="AF1293">
        <v>17</v>
      </c>
      <c r="AH1293" t="s">
        <v>494</v>
      </c>
      <c r="AJ1293" t="s">
        <v>86</v>
      </c>
      <c r="AK1293" t="s">
        <v>201</v>
      </c>
      <c r="AM1293">
        <v>2288</v>
      </c>
      <c r="AN1293">
        <v>951</v>
      </c>
    </row>
    <row r="1294" spans="1:40" x14ac:dyDescent="0.25">
      <c r="A1294" t="s">
        <v>551</v>
      </c>
      <c r="B1294" t="s">
        <v>551</v>
      </c>
      <c r="C1294" t="s">
        <v>551</v>
      </c>
      <c r="D1294" t="s">
        <v>551</v>
      </c>
      <c r="E1294" t="s">
        <v>551</v>
      </c>
      <c r="F1294" t="s">
        <v>551</v>
      </c>
      <c r="G1294" t="s">
        <v>551</v>
      </c>
      <c r="H1294" t="s">
        <v>551</v>
      </c>
      <c r="I1294" t="s">
        <v>551</v>
      </c>
      <c r="J1294" t="s">
        <v>551</v>
      </c>
      <c r="K1294" t="s">
        <v>551</v>
      </c>
      <c r="L1294" t="s">
        <v>551</v>
      </c>
      <c r="M1294" t="s">
        <v>551</v>
      </c>
      <c r="N1294" t="s">
        <v>551</v>
      </c>
      <c r="O1294" t="s">
        <v>551</v>
      </c>
      <c r="P1294" t="s">
        <v>551</v>
      </c>
      <c r="Q1294" t="s">
        <v>551</v>
      </c>
      <c r="R1294" t="s">
        <v>551</v>
      </c>
      <c r="S1294" t="s">
        <v>551</v>
      </c>
      <c r="T1294" t="s">
        <v>551</v>
      </c>
      <c r="U1294" t="s">
        <v>551</v>
      </c>
      <c r="V1294" t="s">
        <v>551</v>
      </c>
      <c r="W1294" t="s">
        <v>551</v>
      </c>
      <c r="X1294" t="s">
        <v>551</v>
      </c>
      <c r="Y1294" t="s">
        <v>551</v>
      </c>
      <c r="Z1294" t="s">
        <v>551</v>
      </c>
      <c r="AA1294" t="s">
        <v>551</v>
      </c>
      <c r="AB1294" t="s">
        <v>551</v>
      </c>
      <c r="AC1294" t="s">
        <v>613</v>
      </c>
      <c r="AD1294" t="s">
        <v>612</v>
      </c>
      <c r="AE1294">
        <v>25</v>
      </c>
      <c r="AF1294">
        <v>18</v>
      </c>
      <c r="AH1294" t="s">
        <v>493</v>
      </c>
      <c r="AJ1294" t="s">
        <v>85</v>
      </c>
      <c r="AK1294" t="s">
        <v>191</v>
      </c>
      <c r="AM1294">
        <v>1618</v>
      </c>
      <c r="AN1294">
        <v>861</v>
      </c>
    </row>
    <row r="1295" spans="1:40" x14ac:dyDescent="0.25">
      <c r="A1295" t="s">
        <v>551</v>
      </c>
      <c r="B1295" t="s">
        <v>551</v>
      </c>
      <c r="C1295" t="s">
        <v>551</v>
      </c>
      <c r="D1295" t="s">
        <v>551</v>
      </c>
      <c r="E1295" t="s">
        <v>551</v>
      </c>
      <c r="F1295" t="s">
        <v>551</v>
      </c>
      <c r="G1295" t="s">
        <v>551</v>
      </c>
      <c r="H1295" t="s">
        <v>551</v>
      </c>
      <c r="I1295" t="s">
        <v>551</v>
      </c>
      <c r="J1295" t="s">
        <v>551</v>
      </c>
      <c r="K1295" t="s">
        <v>551</v>
      </c>
      <c r="L1295" t="s">
        <v>551</v>
      </c>
      <c r="M1295" t="s">
        <v>551</v>
      </c>
      <c r="N1295" t="s">
        <v>551</v>
      </c>
      <c r="O1295" t="s">
        <v>551</v>
      </c>
      <c r="P1295" t="s">
        <v>551</v>
      </c>
      <c r="Q1295" t="s">
        <v>551</v>
      </c>
      <c r="R1295" t="s">
        <v>551</v>
      </c>
      <c r="S1295" t="s">
        <v>551</v>
      </c>
      <c r="T1295" t="s">
        <v>551</v>
      </c>
      <c r="U1295" t="s">
        <v>551</v>
      </c>
      <c r="V1295" t="s">
        <v>551</v>
      </c>
      <c r="W1295" t="s">
        <v>551</v>
      </c>
      <c r="X1295" t="s">
        <v>551</v>
      </c>
      <c r="Y1295" t="s">
        <v>551</v>
      </c>
      <c r="Z1295" t="s">
        <v>551</v>
      </c>
      <c r="AA1295" t="s">
        <v>551</v>
      </c>
      <c r="AB1295" t="s">
        <v>551</v>
      </c>
      <c r="AC1295" t="s">
        <v>613</v>
      </c>
      <c r="AD1295" t="s">
        <v>612</v>
      </c>
      <c r="AE1295">
        <v>25</v>
      </c>
      <c r="AF1295">
        <v>19</v>
      </c>
      <c r="AH1295" t="s">
        <v>494</v>
      </c>
      <c r="AJ1295" t="s">
        <v>86</v>
      </c>
      <c r="AK1295" t="s">
        <v>201</v>
      </c>
      <c r="AM1295">
        <v>3429</v>
      </c>
      <c r="AN1295">
        <v>36</v>
      </c>
    </row>
    <row r="1296" spans="1:40" x14ac:dyDescent="0.25">
      <c r="A1296" t="s">
        <v>551</v>
      </c>
      <c r="B1296" t="s">
        <v>551</v>
      </c>
      <c r="C1296" t="s">
        <v>551</v>
      </c>
      <c r="D1296" t="s">
        <v>551</v>
      </c>
      <c r="E1296" t="s">
        <v>551</v>
      </c>
      <c r="F1296" t="s">
        <v>551</v>
      </c>
      <c r="G1296" t="s">
        <v>551</v>
      </c>
      <c r="H1296" t="s">
        <v>551</v>
      </c>
      <c r="I1296" t="s">
        <v>551</v>
      </c>
      <c r="J1296" t="s">
        <v>551</v>
      </c>
      <c r="K1296" t="s">
        <v>551</v>
      </c>
      <c r="L1296" t="s">
        <v>551</v>
      </c>
      <c r="M1296" t="s">
        <v>551</v>
      </c>
      <c r="N1296" t="s">
        <v>551</v>
      </c>
      <c r="O1296" t="s">
        <v>551</v>
      </c>
      <c r="P1296" t="s">
        <v>551</v>
      </c>
      <c r="Q1296" t="s">
        <v>551</v>
      </c>
      <c r="R1296" t="s">
        <v>551</v>
      </c>
      <c r="S1296" t="s">
        <v>551</v>
      </c>
      <c r="T1296" t="s">
        <v>551</v>
      </c>
      <c r="U1296" t="s">
        <v>551</v>
      </c>
      <c r="V1296" t="s">
        <v>551</v>
      </c>
      <c r="W1296" t="s">
        <v>551</v>
      </c>
      <c r="X1296" t="s">
        <v>551</v>
      </c>
      <c r="Y1296" t="s">
        <v>551</v>
      </c>
      <c r="Z1296" t="s">
        <v>551</v>
      </c>
      <c r="AA1296" t="s">
        <v>551</v>
      </c>
      <c r="AB1296" t="s">
        <v>551</v>
      </c>
      <c r="AC1296" t="s">
        <v>613</v>
      </c>
      <c r="AD1296" t="s">
        <v>612</v>
      </c>
      <c r="AE1296">
        <v>25</v>
      </c>
      <c r="AF1296">
        <v>20</v>
      </c>
      <c r="AH1296" t="s">
        <v>494</v>
      </c>
      <c r="AJ1296" t="s">
        <v>86</v>
      </c>
      <c r="AK1296" t="s">
        <v>201</v>
      </c>
      <c r="AM1296">
        <v>3907</v>
      </c>
      <c r="AN1296">
        <v>32</v>
      </c>
    </row>
    <row r="1297" spans="1:40" x14ac:dyDescent="0.25">
      <c r="A1297" t="s">
        <v>551</v>
      </c>
      <c r="B1297" t="s">
        <v>551</v>
      </c>
      <c r="C1297" t="s">
        <v>551</v>
      </c>
      <c r="D1297" t="s">
        <v>551</v>
      </c>
      <c r="E1297" t="s">
        <v>551</v>
      </c>
      <c r="F1297" t="s">
        <v>551</v>
      </c>
      <c r="G1297" t="s">
        <v>551</v>
      </c>
      <c r="H1297" t="s">
        <v>551</v>
      </c>
      <c r="I1297" t="s">
        <v>551</v>
      </c>
      <c r="J1297" t="s">
        <v>551</v>
      </c>
      <c r="K1297" t="s">
        <v>551</v>
      </c>
      <c r="L1297" t="s">
        <v>551</v>
      </c>
      <c r="M1297" t="s">
        <v>551</v>
      </c>
      <c r="N1297" t="s">
        <v>551</v>
      </c>
      <c r="O1297" t="s">
        <v>551</v>
      </c>
      <c r="P1297" t="s">
        <v>551</v>
      </c>
      <c r="Q1297" t="s">
        <v>551</v>
      </c>
      <c r="R1297" t="s">
        <v>551</v>
      </c>
      <c r="S1297" t="s">
        <v>551</v>
      </c>
      <c r="T1297" t="s">
        <v>551</v>
      </c>
      <c r="U1297" t="s">
        <v>551</v>
      </c>
      <c r="V1297" t="s">
        <v>551</v>
      </c>
      <c r="W1297" t="s">
        <v>551</v>
      </c>
      <c r="X1297" t="s">
        <v>551</v>
      </c>
      <c r="Y1297" t="s">
        <v>551</v>
      </c>
      <c r="Z1297" t="s">
        <v>551</v>
      </c>
      <c r="AA1297" t="s">
        <v>551</v>
      </c>
      <c r="AB1297" t="s">
        <v>551</v>
      </c>
      <c r="AC1297" t="s">
        <v>613</v>
      </c>
      <c r="AD1297" t="s">
        <v>612</v>
      </c>
      <c r="AE1297">
        <v>25</v>
      </c>
      <c r="AF1297">
        <v>21</v>
      </c>
      <c r="AH1297" t="s">
        <v>494</v>
      </c>
      <c r="AJ1297" t="s">
        <v>86</v>
      </c>
      <c r="AK1297" t="s">
        <v>201</v>
      </c>
      <c r="AM1297">
        <v>2305</v>
      </c>
      <c r="AN1297">
        <v>959</v>
      </c>
    </row>
    <row r="1298" spans="1:40" x14ac:dyDescent="0.25">
      <c r="A1298" t="s">
        <v>551</v>
      </c>
      <c r="B1298" t="s">
        <v>551</v>
      </c>
      <c r="C1298" t="s">
        <v>551</v>
      </c>
      <c r="D1298" t="s">
        <v>551</v>
      </c>
      <c r="E1298" t="s">
        <v>551</v>
      </c>
      <c r="F1298" t="s">
        <v>551</v>
      </c>
      <c r="G1298" t="s">
        <v>551</v>
      </c>
      <c r="H1298" t="s">
        <v>551</v>
      </c>
      <c r="I1298" t="s">
        <v>551</v>
      </c>
      <c r="J1298" t="s">
        <v>551</v>
      </c>
      <c r="K1298" t="s">
        <v>551</v>
      </c>
      <c r="L1298" t="s">
        <v>551</v>
      </c>
      <c r="M1298" t="s">
        <v>551</v>
      </c>
      <c r="N1298" t="s">
        <v>551</v>
      </c>
      <c r="O1298" t="s">
        <v>551</v>
      </c>
      <c r="P1298" t="s">
        <v>551</v>
      </c>
      <c r="Q1298" t="s">
        <v>551</v>
      </c>
      <c r="R1298" t="s">
        <v>551</v>
      </c>
      <c r="S1298" t="s">
        <v>551</v>
      </c>
      <c r="T1298" t="s">
        <v>551</v>
      </c>
      <c r="U1298" t="s">
        <v>551</v>
      </c>
      <c r="V1298" t="s">
        <v>551</v>
      </c>
      <c r="W1298" t="s">
        <v>551</v>
      </c>
      <c r="X1298" t="s">
        <v>551</v>
      </c>
      <c r="Y1298" t="s">
        <v>551</v>
      </c>
      <c r="Z1298" t="s">
        <v>551</v>
      </c>
      <c r="AA1298" t="s">
        <v>551</v>
      </c>
      <c r="AB1298" t="s">
        <v>551</v>
      </c>
      <c r="AC1298" t="s">
        <v>613</v>
      </c>
      <c r="AD1298" t="s">
        <v>612</v>
      </c>
      <c r="AE1298">
        <v>25</v>
      </c>
      <c r="AF1298">
        <v>22</v>
      </c>
      <c r="AG1298">
        <v>3</v>
      </c>
      <c r="AH1298" t="s">
        <v>491</v>
      </c>
      <c r="AJ1298" t="s">
        <v>82</v>
      </c>
      <c r="AK1298" t="s">
        <v>194</v>
      </c>
      <c r="AM1298">
        <v>3683</v>
      </c>
      <c r="AN1298">
        <v>1275</v>
      </c>
    </row>
    <row r="1299" spans="1:40" x14ac:dyDescent="0.25">
      <c r="A1299" t="s">
        <v>551</v>
      </c>
      <c r="B1299" t="s">
        <v>551</v>
      </c>
      <c r="C1299" t="s">
        <v>551</v>
      </c>
      <c r="D1299" t="s">
        <v>551</v>
      </c>
      <c r="E1299" t="s">
        <v>551</v>
      </c>
      <c r="F1299" t="s">
        <v>551</v>
      </c>
      <c r="G1299" t="s">
        <v>551</v>
      </c>
      <c r="H1299" t="s">
        <v>551</v>
      </c>
      <c r="I1299" t="s">
        <v>551</v>
      </c>
      <c r="J1299" t="s">
        <v>551</v>
      </c>
      <c r="K1299" t="s">
        <v>551</v>
      </c>
      <c r="L1299" t="s">
        <v>551</v>
      </c>
      <c r="M1299" t="s">
        <v>551</v>
      </c>
      <c r="N1299" t="s">
        <v>551</v>
      </c>
      <c r="O1299" t="s">
        <v>551</v>
      </c>
      <c r="P1299" t="s">
        <v>551</v>
      </c>
      <c r="Q1299" t="s">
        <v>551</v>
      </c>
      <c r="R1299" t="s">
        <v>551</v>
      </c>
      <c r="S1299" t="s">
        <v>551</v>
      </c>
      <c r="T1299" t="s">
        <v>551</v>
      </c>
      <c r="U1299" t="s">
        <v>551</v>
      </c>
      <c r="V1299" t="s">
        <v>551</v>
      </c>
      <c r="W1299" t="s">
        <v>551</v>
      </c>
      <c r="X1299" t="s">
        <v>551</v>
      </c>
      <c r="Y1299" t="s">
        <v>551</v>
      </c>
      <c r="Z1299" t="s">
        <v>551</v>
      </c>
      <c r="AA1299" t="s">
        <v>551</v>
      </c>
      <c r="AB1299" t="s">
        <v>551</v>
      </c>
      <c r="AC1299" t="s">
        <v>613</v>
      </c>
      <c r="AD1299" t="s">
        <v>612</v>
      </c>
      <c r="AE1299">
        <v>25</v>
      </c>
      <c r="AF1299">
        <v>23</v>
      </c>
      <c r="AH1299" t="s">
        <v>494</v>
      </c>
      <c r="AJ1299" t="s">
        <v>86</v>
      </c>
      <c r="AK1299" t="s">
        <v>201</v>
      </c>
      <c r="AM1299">
        <v>502</v>
      </c>
      <c r="AN1299">
        <v>1257</v>
      </c>
    </row>
    <row r="1300" spans="1:40" x14ac:dyDescent="0.25">
      <c r="A1300" t="s">
        <v>551</v>
      </c>
      <c r="B1300" t="s">
        <v>551</v>
      </c>
      <c r="C1300" t="s">
        <v>551</v>
      </c>
      <c r="D1300" t="s">
        <v>551</v>
      </c>
      <c r="E1300" t="s">
        <v>551</v>
      </c>
      <c r="F1300" t="s">
        <v>551</v>
      </c>
      <c r="G1300" t="s">
        <v>551</v>
      </c>
      <c r="H1300" t="s">
        <v>551</v>
      </c>
      <c r="I1300" t="s">
        <v>551</v>
      </c>
      <c r="J1300" t="s">
        <v>551</v>
      </c>
      <c r="K1300" t="s">
        <v>551</v>
      </c>
      <c r="L1300" t="s">
        <v>551</v>
      </c>
      <c r="M1300" t="s">
        <v>551</v>
      </c>
      <c r="N1300" t="s">
        <v>551</v>
      </c>
      <c r="O1300" t="s">
        <v>551</v>
      </c>
      <c r="P1300" t="s">
        <v>551</v>
      </c>
      <c r="Q1300" t="s">
        <v>551</v>
      </c>
      <c r="R1300" t="s">
        <v>551</v>
      </c>
      <c r="S1300" t="s">
        <v>551</v>
      </c>
      <c r="T1300" t="s">
        <v>551</v>
      </c>
      <c r="U1300" t="s">
        <v>551</v>
      </c>
      <c r="V1300" t="s">
        <v>551</v>
      </c>
      <c r="W1300" t="s">
        <v>551</v>
      </c>
      <c r="X1300" t="s">
        <v>551</v>
      </c>
      <c r="Y1300" t="s">
        <v>551</v>
      </c>
      <c r="Z1300" t="s">
        <v>551</v>
      </c>
      <c r="AA1300" t="s">
        <v>551</v>
      </c>
      <c r="AB1300" t="s">
        <v>551</v>
      </c>
      <c r="AC1300" t="s">
        <v>613</v>
      </c>
      <c r="AD1300" t="s">
        <v>612</v>
      </c>
      <c r="AE1300">
        <v>25</v>
      </c>
      <c r="AF1300">
        <v>24</v>
      </c>
      <c r="AG1300">
        <v>3</v>
      </c>
      <c r="AH1300" t="s">
        <v>491</v>
      </c>
      <c r="AJ1300" t="s">
        <v>82</v>
      </c>
      <c r="AK1300" t="s">
        <v>194</v>
      </c>
      <c r="AM1300">
        <v>1979</v>
      </c>
      <c r="AN1300">
        <v>860</v>
      </c>
    </row>
    <row r="1301" spans="1:40" x14ac:dyDescent="0.25">
      <c r="A1301" t="s">
        <v>551</v>
      </c>
      <c r="B1301" t="s">
        <v>551</v>
      </c>
      <c r="C1301" t="s">
        <v>551</v>
      </c>
      <c r="D1301" t="s">
        <v>551</v>
      </c>
      <c r="E1301" t="s">
        <v>551</v>
      </c>
      <c r="F1301" t="s">
        <v>551</v>
      </c>
      <c r="G1301" t="s">
        <v>551</v>
      </c>
      <c r="H1301" t="s">
        <v>551</v>
      </c>
      <c r="I1301" t="s">
        <v>551</v>
      </c>
      <c r="J1301" t="s">
        <v>551</v>
      </c>
      <c r="K1301" t="s">
        <v>551</v>
      </c>
      <c r="L1301" t="s">
        <v>551</v>
      </c>
      <c r="M1301" t="s">
        <v>551</v>
      </c>
      <c r="N1301" t="s">
        <v>551</v>
      </c>
      <c r="O1301" t="s">
        <v>551</v>
      </c>
      <c r="P1301" t="s">
        <v>551</v>
      </c>
      <c r="Q1301" t="s">
        <v>551</v>
      </c>
      <c r="R1301" t="s">
        <v>551</v>
      </c>
      <c r="S1301" t="s">
        <v>551</v>
      </c>
      <c r="T1301" t="s">
        <v>551</v>
      </c>
      <c r="U1301" t="s">
        <v>551</v>
      </c>
      <c r="V1301" t="s">
        <v>551</v>
      </c>
      <c r="W1301" t="s">
        <v>551</v>
      </c>
      <c r="X1301" t="s">
        <v>551</v>
      </c>
      <c r="Y1301" t="s">
        <v>551</v>
      </c>
      <c r="Z1301" t="s">
        <v>551</v>
      </c>
      <c r="AA1301" t="s">
        <v>551</v>
      </c>
      <c r="AB1301" t="s">
        <v>551</v>
      </c>
      <c r="AC1301" t="s">
        <v>613</v>
      </c>
      <c r="AD1301" t="s">
        <v>612</v>
      </c>
      <c r="AE1301">
        <v>25</v>
      </c>
      <c r="AF1301">
        <v>25</v>
      </c>
      <c r="AG1301">
        <v>3</v>
      </c>
      <c r="AH1301" t="s">
        <v>492</v>
      </c>
      <c r="AJ1301" t="s">
        <v>84</v>
      </c>
      <c r="AK1301" t="s">
        <v>194</v>
      </c>
      <c r="AM1301">
        <v>523</v>
      </c>
      <c r="AN1301">
        <v>1315</v>
      </c>
    </row>
    <row r="1302" spans="1:40" x14ac:dyDescent="0.25">
      <c r="A1302" t="s">
        <v>551</v>
      </c>
      <c r="B1302" t="s">
        <v>551</v>
      </c>
      <c r="C1302" t="s">
        <v>551</v>
      </c>
      <c r="D1302" t="s">
        <v>551</v>
      </c>
      <c r="E1302" t="s">
        <v>551</v>
      </c>
      <c r="F1302" t="s">
        <v>551</v>
      </c>
      <c r="G1302" t="s">
        <v>551</v>
      </c>
      <c r="H1302" t="s">
        <v>551</v>
      </c>
      <c r="I1302" t="s">
        <v>551</v>
      </c>
      <c r="J1302" t="s">
        <v>551</v>
      </c>
      <c r="K1302" t="s">
        <v>551</v>
      </c>
      <c r="L1302" t="s">
        <v>551</v>
      </c>
      <c r="M1302" t="s">
        <v>551</v>
      </c>
      <c r="N1302" t="s">
        <v>551</v>
      </c>
      <c r="O1302" t="s">
        <v>551</v>
      </c>
      <c r="P1302" t="s">
        <v>551</v>
      </c>
      <c r="Q1302" t="s">
        <v>551</v>
      </c>
      <c r="R1302" t="s">
        <v>551</v>
      </c>
      <c r="S1302" t="s">
        <v>551</v>
      </c>
      <c r="T1302" t="s">
        <v>551</v>
      </c>
      <c r="U1302" t="s">
        <v>551</v>
      </c>
      <c r="V1302" t="s">
        <v>551</v>
      </c>
      <c r="W1302" t="s">
        <v>551</v>
      </c>
      <c r="X1302" t="s">
        <v>551</v>
      </c>
      <c r="Y1302" t="s">
        <v>551</v>
      </c>
      <c r="Z1302" t="s">
        <v>551</v>
      </c>
      <c r="AA1302" t="s">
        <v>551</v>
      </c>
      <c r="AB1302" t="s">
        <v>551</v>
      </c>
      <c r="AC1302" t="s">
        <v>615</v>
      </c>
      <c r="AD1302" t="s">
        <v>614</v>
      </c>
      <c r="AE1302">
        <v>25</v>
      </c>
      <c r="AF1302">
        <v>1</v>
      </c>
      <c r="AH1302" t="s">
        <v>495</v>
      </c>
      <c r="AJ1302" t="s">
        <v>88</v>
      </c>
      <c r="AK1302" t="s">
        <v>203</v>
      </c>
      <c r="AM1302">
        <v>226</v>
      </c>
      <c r="AN1302">
        <v>2302</v>
      </c>
    </row>
    <row r="1303" spans="1:40" x14ac:dyDescent="0.25">
      <c r="A1303" t="s">
        <v>551</v>
      </c>
      <c r="B1303" t="s">
        <v>551</v>
      </c>
      <c r="C1303" t="s">
        <v>551</v>
      </c>
      <c r="D1303" t="s">
        <v>551</v>
      </c>
      <c r="E1303" t="s">
        <v>551</v>
      </c>
      <c r="F1303" t="s">
        <v>551</v>
      </c>
      <c r="G1303" t="s">
        <v>551</v>
      </c>
      <c r="H1303" t="s">
        <v>551</v>
      </c>
      <c r="I1303" t="s">
        <v>551</v>
      </c>
      <c r="J1303" t="s">
        <v>551</v>
      </c>
      <c r="K1303" t="s">
        <v>551</v>
      </c>
      <c r="L1303" t="s">
        <v>551</v>
      </c>
      <c r="M1303" t="s">
        <v>551</v>
      </c>
      <c r="N1303" t="s">
        <v>551</v>
      </c>
      <c r="O1303" t="s">
        <v>551</v>
      </c>
      <c r="P1303" t="s">
        <v>551</v>
      </c>
      <c r="Q1303" t="s">
        <v>551</v>
      </c>
      <c r="R1303" t="s">
        <v>551</v>
      </c>
      <c r="S1303" t="s">
        <v>551</v>
      </c>
      <c r="T1303" t="s">
        <v>551</v>
      </c>
      <c r="U1303" t="s">
        <v>551</v>
      </c>
      <c r="V1303" t="s">
        <v>551</v>
      </c>
      <c r="W1303" t="s">
        <v>551</v>
      </c>
      <c r="X1303" t="s">
        <v>551</v>
      </c>
      <c r="Y1303" t="s">
        <v>551</v>
      </c>
      <c r="Z1303" t="s">
        <v>551</v>
      </c>
      <c r="AA1303" t="s">
        <v>551</v>
      </c>
      <c r="AB1303" t="s">
        <v>551</v>
      </c>
      <c r="AC1303" t="s">
        <v>615</v>
      </c>
      <c r="AD1303" t="s">
        <v>614</v>
      </c>
      <c r="AE1303">
        <v>25</v>
      </c>
      <c r="AF1303">
        <v>2</v>
      </c>
      <c r="AG1303">
        <v>3</v>
      </c>
      <c r="AH1303" t="s">
        <v>492</v>
      </c>
      <c r="AJ1303" t="s">
        <v>84</v>
      </c>
      <c r="AK1303" t="s">
        <v>194</v>
      </c>
      <c r="AM1303">
        <v>2580</v>
      </c>
      <c r="AN1303">
        <v>843</v>
      </c>
    </row>
    <row r="1304" spans="1:40" x14ac:dyDescent="0.25">
      <c r="A1304" t="s">
        <v>551</v>
      </c>
      <c r="B1304" t="s">
        <v>551</v>
      </c>
      <c r="C1304" t="s">
        <v>551</v>
      </c>
      <c r="D1304" t="s">
        <v>551</v>
      </c>
      <c r="E1304" t="s">
        <v>551</v>
      </c>
      <c r="F1304" t="s">
        <v>551</v>
      </c>
      <c r="G1304" t="s">
        <v>551</v>
      </c>
      <c r="H1304" t="s">
        <v>551</v>
      </c>
      <c r="I1304" t="s">
        <v>551</v>
      </c>
      <c r="J1304" t="s">
        <v>551</v>
      </c>
      <c r="K1304" t="s">
        <v>551</v>
      </c>
      <c r="L1304" t="s">
        <v>551</v>
      </c>
      <c r="M1304" t="s">
        <v>551</v>
      </c>
      <c r="N1304" t="s">
        <v>551</v>
      </c>
      <c r="O1304" t="s">
        <v>551</v>
      </c>
      <c r="P1304" t="s">
        <v>551</v>
      </c>
      <c r="Q1304" t="s">
        <v>551</v>
      </c>
      <c r="R1304" t="s">
        <v>551</v>
      </c>
      <c r="S1304" t="s">
        <v>551</v>
      </c>
      <c r="T1304" t="s">
        <v>551</v>
      </c>
      <c r="U1304" t="s">
        <v>551</v>
      </c>
      <c r="V1304" t="s">
        <v>551</v>
      </c>
      <c r="W1304" t="s">
        <v>551</v>
      </c>
      <c r="X1304" t="s">
        <v>551</v>
      </c>
      <c r="Y1304" t="s">
        <v>551</v>
      </c>
      <c r="Z1304" t="s">
        <v>551</v>
      </c>
      <c r="AA1304" t="s">
        <v>551</v>
      </c>
      <c r="AB1304" t="s">
        <v>551</v>
      </c>
      <c r="AC1304" t="s">
        <v>615</v>
      </c>
      <c r="AD1304" t="s">
        <v>614</v>
      </c>
      <c r="AE1304">
        <v>25</v>
      </c>
      <c r="AF1304">
        <v>3</v>
      </c>
      <c r="AH1304" t="s">
        <v>494</v>
      </c>
      <c r="AJ1304" t="s">
        <v>86</v>
      </c>
      <c r="AK1304" t="s">
        <v>201</v>
      </c>
      <c r="AM1304">
        <v>1515</v>
      </c>
      <c r="AN1304">
        <v>2858</v>
      </c>
    </row>
    <row r="1305" spans="1:40" x14ac:dyDescent="0.25">
      <c r="A1305" t="s">
        <v>551</v>
      </c>
      <c r="B1305" t="s">
        <v>551</v>
      </c>
      <c r="C1305" t="s">
        <v>551</v>
      </c>
      <c r="D1305" t="s">
        <v>551</v>
      </c>
      <c r="E1305" t="s">
        <v>551</v>
      </c>
      <c r="F1305" t="s">
        <v>551</v>
      </c>
      <c r="G1305" t="s">
        <v>551</v>
      </c>
      <c r="H1305" t="s">
        <v>551</v>
      </c>
      <c r="I1305" t="s">
        <v>551</v>
      </c>
      <c r="J1305" t="s">
        <v>551</v>
      </c>
      <c r="K1305" t="s">
        <v>551</v>
      </c>
      <c r="L1305" t="s">
        <v>551</v>
      </c>
      <c r="M1305" t="s">
        <v>551</v>
      </c>
      <c r="N1305" t="s">
        <v>551</v>
      </c>
      <c r="O1305" t="s">
        <v>551</v>
      </c>
      <c r="P1305" t="s">
        <v>551</v>
      </c>
      <c r="Q1305" t="s">
        <v>551</v>
      </c>
      <c r="R1305" t="s">
        <v>551</v>
      </c>
      <c r="S1305" t="s">
        <v>551</v>
      </c>
      <c r="T1305" t="s">
        <v>551</v>
      </c>
      <c r="U1305" t="s">
        <v>551</v>
      </c>
      <c r="V1305" t="s">
        <v>551</v>
      </c>
      <c r="W1305" t="s">
        <v>551</v>
      </c>
      <c r="X1305" t="s">
        <v>551</v>
      </c>
      <c r="Y1305" t="s">
        <v>551</v>
      </c>
      <c r="Z1305" t="s">
        <v>551</v>
      </c>
      <c r="AA1305" t="s">
        <v>551</v>
      </c>
      <c r="AB1305" t="s">
        <v>551</v>
      </c>
      <c r="AC1305" t="s">
        <v>615</v>
      </c>
      <c r="AD1305" t="s">
        <v>614</v>
      </c>
      <c r="AE1305">
        <v>25</v>
      </c>
      <c r="AF1305">
        <v>4</v>
      </c>
      <c r="AG1305">
        <v>3</v>
      </c>
      <c r="AH1305" t="s">
        <v>492</v>
      </c>
      <c r="AJ1305" t="s">
        <v>84</v>
      </c>
      <c r="AK1305" t="s">
        <v>194</v>
      </c>
      <c r="AM1305">
        <v>2383</v>
      </c>
      <c r="AN1305">
        <v>106</v>
      </c>
    </row>
    <row r="1306" spans="1:40" x14ac:dyDescent="0.25">
      <c r="A1306" t="s">
        <v>551</v>
      </c>
      <c r="B1306" t="s">
        <v>551</v>
      </c>
      <c r="C1306" t="s">
        <v>551</v>
      </c>
      <c r="D1306" t="s">
        <v>551</v>
      </c>
      <c r="E1306" t="s">
        <v>551</v>
      </c>
      <c r="F1306" t="s">
        <v>551</v>
      </c>
      <c r="G1306" t="s">
        <v>551</v>
      </c>
      <c r="H1306" t="s">
        <v>551</v>
      </c>
      <c r="I1306" t="s">
        <v>551</v>
      </c>
      <c r="J1306" t="s">
        <v>551</v>
      </c>
      <c r="K1306" t="s">
        <v>551</v>
      </c>
      <c r="L1306" t="s">
        <v>551</v>
      </c>
      <c r="M1306" t="s">
        <v>551</v>
      </c>
      <c r="N1306" t="s">
        <v>551</v>
      </c>
      <c r="O1306" t="s">
        <v>551</v>
      </c>
      <c r="P1306" t="s">
        <v>551</v>
      </c>
      <c r="Q1306" t="s">
        <v>551</v>
      </c>
      <c r="R1306" t="s">
        <v>551</v>
      </c>
      <c r="S1306" t="s">
        <v>551</v>
      </c>
      <c r="T1306" t="s">
        <v>551</v>
      </c>
      <c r="U1306" t="s">
        <v>551</v>
      </c>
      <c r="V1306" t="s">
        <v>551</v>
      </c>
      <c r="W1306" t="s">
        <v>551</v>
      </c>
      <c r="X1306" t="s">
        <v>551</v>
      </c>
      <c r="Y1306" t="s">
        <v>551</v>
      </c>
      <c r="Z1306" t="s">
        <v>551</v>
      </c>
      <c r="AA1306" t="s">
        <v>551</v>
      </c>
      <c r="AB1306" t="s">
        <v>551</v>
      </c>
      <c r="AC1306" t="s">
        <v>615</v>
      </c>
      <c r="AD1306" t="s">
        <v>614</v>
      </c>
      <c r="AE1306">
        <v>25</v>
      </c>
      <c r="AF1306">
        <v>5</v>
      </c>
      <c r="AG1306">
        <v>3</v>
      </c>
      <c r="AH1306" t="s">
        <v>587</v>
      </c>
      <c r="AJ1306" t="s">
        <v>145</v>
      </c>
      <c r="AK1306" t="s">
        <v>194</v>
      </c>
      <c r="AM1306">
        <v>3537</v>
      </c>
      <c r="AN1306">
        <v>253</v>
      </c>
    </row>
    <row r="1307" spans="1:40" x14ac:dyDescent="0.25">
      <c r="A1307" t="s">
        <v>551</v>
      </c>
      <c r="B1307" t="s">
        <v>551</v>
      </c>
      <c r="C1307" t="s">
        <v>551</v>
      </c>
      <c r="D1307" t="s">
        <v>551</v>
      </c>
      <c r="E1307" t="s">
        <v>551</v>
      </c>
      <c r="F1307" t="s">
        <v>551</v>
      </c>
      <c r="G1307" t="s">
        <v>551</v>
      </c>
      <c r="H1307" t="s">
        <v>551</v>
      </c>
      <c r="I1307" t="s">
        <v>551</v>
      </c>
      <c r="J1307" t="s">
        <v>551</v>
      </c>
      <c r="K1307" t="s">
        <v>551</v>
      </c>
      <c r="L1307" t="s">
        <v>551</v>
      </c>
      <c r="M1307" t="s">
        <v>551</v>
      </c>
      <c r="N1307" t="s">
        <v>551</v>
      </c>
      <c r="O1307" t="s">
        <v>551</v>
      </c>
      <c r="P1307" t="s">
        <v>551</v>
      </c>
      <c r="Q1307" t="s">
        <v>551</v>
      </c>
      <c r="R1307" t="s">
        <v>551</v>
      </c>
      <c r="S1307" t="s">
        <v>551</v>
      </c>
      <c r="T1307" t="s">
        <v>551</v>
      </c>
      <c r="U1307" t="s">
        <v>551</v>
      </c>
      <c r="V1307" t="s">
        <v>551</v>
      </c>
      <c r="W1307" t="s">
        <v>551</v>
      </c>
      <c r="X1307" t="s">
        <v>551</v>
      </c>
      <c r="Y1307" t="s">
        <v>551</v>
      </c>
      <c r="Z1307" t="s">
        <v>551</v>
      </c>
      <c r="AA1307" t="s">
        <v>551</v>
      </c>
      <c r="AB1307" t="s">
        <v>551</v>
      </c>
      <c r="AC1307" t="s">
        <v>615</v>
      </c>
      <c r="AD1307" t="s">
        <v>614</v>
      </c>
      <c r="AE1307">
        <v>25</v>
      </c>
      <c r="AF1307">
        <v>6</v>
      </c>
      <c r="AG1307">
        <v>3</v>
      </c>
      <c r="AH1307" t="s">
        <v>492</v>
      </c>
      <c r="AJ1307" t="s">
        <v>84</v>
      </c>
      <c r="AK1307" t="s">
        <v>194</v>
      </c>
      <c r="AM1307">
        <v>3646</v>
      </c>
      <c r="AN1307">
        <v>196</v>
      </c>
    </row>
    <row r="1308" spans="1:40" x14ac:dyDescent="0.25">
      <c r="A1308" t="s">
        <v>551</v>
      </c>
      <c r="B1308" t="s">
        <v>551</v>
      </c>
      <c r="C1308" t="s">
        <v>551</v>
      </c>
      <c r="D1308" t="s">
        <v>551</v>
      </c>
      <c r="E1308" t="s">
        <v>551</v>
      </c>
      <c r="F1308" t="s">
        <v>551</v>
      </c>
      <c r="G1308" t="s">
        <v>551</v>
      </c>
      <c r="H1308" t="s">
        <v>551</v>
      </c>
      <c r="I1308" t="s">
        <v>551</v>
      </c>
      <c r="J1308" t="s">
        <v>551</v>
      </c>
      <c r="K1308" t="s">
        <v>551</v>
      </c>
      <c r="L1308" t="s">
        <v>551</v>
      </c>
      <c r="M1308" t="s">
        <v>551</v>
      </c>
      <c r="N1308" t="s">
        <v>551</v>
      </c>
      <c r="O1308" t="s">
        <v>551</v>
      </c>
      <c r="P1308" t="s">
        <v>551</v>
      </c>
      <c r="Q1308" t="s">
        <v>551</v>
      </c>
      <c r="R1308" t="s">
        <v>551</v>
      </c>
      <c r="S1308" t="s">
        <v>551</v>
      </c>
      <c r="T1308" t="s">
        <v>551</v>
      </c>
      <c r="U1308" t="s">
        <v>551</v>
      </c>
      <c r="V1308" t="s">
        <v>551</v>
      </c>
      <c r="W1308" t="s">
        <v>551</v>
      </c>
      <c r="X1308" t="s">
        <v>551</v>
      </c>
      <c r="Y1308" t="s">
        <v>551</v>
      </c>
      <c r="Z1308" t="s">
        <v>551</v>
      </c>
      <c r="AA1308" t="s">
        <v>551</v>
      </c>
      <c r="AB1308" t="s">
        <v>551</v>
      </c>
      <c r="AC1308" t="s">
        <v>615</v>
      </c>
      <c r="AD1308" t="s">
        <v>614</v>
      </c>
      <c r="AE1308">
        <v>25</v>
      </c>
      <c r="AF1308">
        <v>7</v>
      </c>
      <c r="AG1308">
        <v>3</v>
      </c>
      <c r="AH1308" t="s">
        <v>492</v>
      </c>
      <c r="AJ1308" t="s">
        <v>84</v>
      </c>
      <c r="AK1308" t="s">
        <v>194</v>
      </c>
      <c r="AM1308">
        <v>3581</v>
      </c>
      <c r="AN1308">
        <v>567</v>
      </c>
    </row>
    <row r="1309" spans="1:40" x14ac:dyDescent="0.25">
      <c r="A1309" t="s">
        <v>551</v>
      </c>
      <c r="B1309" t="s">
        <v>551</v>
      </c>
      <c r="C1309" t="s">
        <v>551</v>
      </c>
      <c r="D1309" t="s">
        <v>551</v>
      </c>
      <c r="E1309" t="s">
        <v>551</v>
      </c>
      <c r="F1309" t="s">
        <v>551</v>
      </c>
      <c r="G1309" t="s">
        <v>551</v>
      </c>
      <c r="H1309" t="s">
        <v>551</v>
      </c>
      <c r="I1309" t="s">
        <v>551</v>
      </c>
      <c r="J1309" t="s">
        <v>551</v>
      </c>
      <c r="K1309" t="s">
        <v>551</v>
      </c>
      <c r="L1309" t="s">
        <v>551</v>
      </c>
      <c r="M1309" t="s">
        <v>551</v>
      </c>
      <c r="N1309" t="s">
        <v>551</v>
      </c>
      <c r="O1309" t="s">
        <v>551</v>
      </c>
      <c r="P1309" t="s">
        <v>551</v>
      </c>
      <c r="Q1309" t="s">
        <v>551</v>
      </c>
      <c r="R1309" t="s">
        <v>551</v>
      </c>
      <c r="S1309" t="s">
        <v>551</v>
      </c>
      <c r="T1309" t="s">
        <v>551</v>
      </c>
      <c r="U1309" t="s">
        <v>551</v>
      </c>
      <c r="V1309" t="s">
        <v>551</v>
      </c>
      <c r="W1309" t="s">
        <v>551</v>
      </c>
      <c r="X1309" t="s">
        <v>551</v>
      </c>
      <c r="Y1309" t="s">
        <v>551</v>
      </c>
      <c r="Z1309" t="s">
        <v>551</v>
      </c>
      <c r="AA1309" t="s">
        <v>551</v>
      </c>
      <c r="AB1309" t="s">
        <v>551</v>
      </c>
      <c r="AC1309" t="s">
        <v>615</v>
      </c>
      <c r="AD1309" t="s">
        <v>614</v>
      </c>
      <c r="AE1309">
        <v>25</v>
      </c>
      <c r="AF1309">
        <v>8</v>
      </c>
      <c r="AG1309">
        <v>3</v>
      </c>
      <c r="AH1309" t="s">
        <v>492</v>
      </c>
      <c r="AJ1309" t="s">
        <v>84</v>
      </c>
      <c r="AK1309" t="s">
        <v>194</v>
      </c>
      <c r="AM1309">
        <v>1104</v>
      </c>
      <c r="AN1309">
        <v>1502</v>
      </c>
    </row>
    <row r="1310" spans="1:40" x14ac:dyDescent="0.25">
      <c r="A1310" t="s">
        <v>551</v>
      </c>
      <c r="B1310" t="s">
        <v>551</v>
      </c>
      <c r="C1310" t="s">
        <v>551</v>
      </c>
      <c r="D1310" t="s">
        <v>551</v>
      </c>
      <c r="E1310" t="s">
        <v>551</v>
      </c>
      <c r="F1310" t="s">
        <v>551</v>
      </c>
      <c r="G1310" t="s">
        <v>551</v>
      </c>
      <c r="H1310" t="s">
        <v>551</v>
      </c>
      <c r="I1310" t="s">
        <v>551</v>
      </c>
      <c r="J1310" t="s">
        <v>551</v>
      </c>
      <c r="K1310" t="s">
        <v>551</v>
      </c>
      <c r="L1310" t="s">
        <v>551</v>
      </c>
      <c r="M1310" t="s">
        <v>551</v>
      </c>
      <c r="N1310" t="s">
        <v>551</v>
      </c>
      <c r="O1310" t="s">
        <v>551</v>
      </c>
      <c r="P1310" t="s">
        <v>551</v>
      </c>
      <c r="Q1310" t="s">
        <v>551</v>
      </c>
      <c r="R1310" t="s">
        <v>551</v>
      </c>
      <c r="S1310" t="s">
        <v>551</v>
      </c>
      <c r="T1310" t="s">
        <v>551</v>
      </c>
      <c r="U1310" t="s">
        <v>551</v>
      </c>
      <c r="V1310" t="s">
        <v>551</v>
      </c>
      <c r="W1310" t="s">
        <v>551</v>
      </c>
      <c r="X1310" t="s">
        <v>551</v>
      </c>
      <c r="Y1310" t="s">
        <v>551</v>
      </c>
      <c r="Z1310" t="s">
        <v>551</v>
      </c>
      <c r="AA1310" t="s">
        <v>551</v>
      </c>
      <c r="AB1310" t="s">
        <v>551</v>
      </c>
      <c r="AC1310" t="s">
        <v>615</v>
      </c>
      <c r="AD1310" t="s">
        <v>614</v>
      </c>
      <c r="AE1310">
        <v>25</v>
      </c>
      <c r="AF1310">
        <v>9</v>
      </c>
      <c r="AG1310">
        <v>3</v>
      </c>
      <c r="AH1310" t="s">
        <v>492</v>
      </c>
      <c r="AJ1310" t="s">
        <v>84</v>
      </c>
      <c r="AK1310" t="s">
        <v>194</v>
      </c>
      <c r="AM1310">
        <v>3834</v>
      </c>
      <c r="AN1310">
        <v>70</v>
      </c>
    </row>
    <row r="1311" spans="1:40" x14ac:dyDescent="0.25">
      <c r="A1311" t="s">
        <v>551</v>
      </c>
      <c r="B1311" t="s">
        <v>551</v>
      </c>
      <c r="C1311" t="s">
        <v>551</v>
      </c>
      <c r="D1311" t="s">
        <v>551</v>
      </c>
      <c r="E1311" t="s">
        <v>551</v>
      </c>
      <c r="F1311" t="s">
        <v>551</v>
      </c>
      <c r="G1311" t="s">
        <v>551</v>
      </c>
      <c r="H1311" t="s">
        <v>551</v>
      </c>
      <c r="I1311" t="s">
        <v>551</v>
      </c>
      <c r="J1311" t="s">
        <v>551</v>
      </c>
      <c r="K1311" t="s">
        <v>551</v>
      </c>
      <c r="L1311" t="s">
        <v>551</v>
      </c>
      <c r="M1311" t="s">
        <v>551</v>
      </c>
      <c r="N1311" t="s">
        <v>551</v>
      </c>
      <c r="O1311" t="s">
        <v>551</v>
      </c>
      <c r="P1311" t="s">
        <v>551</v>
      </c>
      <c r="Q1311" t="s">
        <v>551</v>
      </c>
      <c r="R1311" t="s">
        <v>551</v>
      </c>
      <c r="S1311" t="s">
        <v>551</v>
      </c>
      <c r="T1311" t="s">
        <v>551</v>
      </c>
      <c r="U1311" t="s">
        <v>551</v>
      </c>
      <c r="V1311" t="s">
        <v>551</v>
      </c>
      <c r="W1311" t="s">
        <v>551</v>
      </c>
      <c r="X1311" t="s">
        <v>551</v>
      </c>
      <c r="Y1311" t="s">
        <v>551</v>
      </c>
      <c r="Z1311" t="s">
        <v>551</v>
      </c>
      <c r="AA1311" t="s">
        <v>551</v>
      </c>
      <c r="AB1311" t="s">
        <v>551</v>
      </c>
      <c r="AC1311" t="s">
        <v>615</v>
      </c>
      <c r="AD1311" t="s">
        <v>614</v>
      </c>
      <c r="AE1311">
        <v>25</v>
      </c>
      <c r="AF1311">
        <v>10</v>
      </c>
      <c r="AH1311" t="s">
        <v>494</v>
      </c>
      <c r="AJ1311" t="s">
        <v>86</v>
      </c>
      <c r="AK1311" t="s">
        <v>201</v>
      </c>
      <c r="AM1311">
        <v>915</v>
      </c>
      <c r="AN1311">
        <v>2447</v>
      </c>
    </row>
    <row r="1312" spans="1:40" x14ac:dyDescent="0.25">
      <c r="A1312" t="s">
        <v>551</v>
      </c>
      <c r="B1312" t="s">
        <v>551</v>
      </c>
      <c r="C1312" t="s">
        <v>551</v>
      </c>
      <c r="D1312" t="s">
        <v>551</v>
      </c>
      <c r="E1312" t="s">
        <v>551</v>
      </c>
      <c r="F1312" t="s">
        <v>551</v>
      </c>
      <c r="G1312" t="s">
        <v>551</v>
      </c>
      <c r="H1312" t="s">
        <v>551</v>
      </c>
      <c r="I1312" t="s">
        <v>551</v>
      </c>
      <c r="J1312" t="s">
        <v>551</v>
      </c>
      <c r="K1312" t="s">
        <v>551</v>
      </c>
      <c r="L1312" t="s">
        <v>551</v>
      </c>
      <c r="M1312" t="s">
        <v>551</v>
      </c>
      <c r="N1312" t="s">
        <v>551</v>
      </c>
      <c r="O1312" t="s">
        <v>551</v>
      </c>
      <c r="P1312" t="s">
        <v>551</v>
      </c>
      <c r="Q1312" t="s">
        <v>551</v>
      </c>
      <c r="R1312" t="s">
        <v>551</v>
      </c>
      <c r="S1312" t="s">
        <v>551</v>
      </c>
      <c r="T1312" t="s">
        <v>551</v>
      </c>
      <c r="U1312" t="s">
        <v>551</v>
      </c>
      <c r="V1312" t="s">
        <v>551</v>
      </c>
      <c r="W1312" t="s">
        <v>551</v>
      </c>
      <c r="X1312" t="s">
        <v>551</v>
      </c>
      <c r="Y1312" t="s">
        <v>551</v>
      </c>
      <c r="Z1312" t="s">
        <v>551</v>
      </c>
      <c r="AA1312" t="s">
        <v>551</v>
      </c>
      <c r="AB1312" t="s">
        <v>551</v>
      </c>
      <c r="AC1312" t="s">
        <v>615</v>
      </c>
      <c r="AD1312" t="s">
        <v>614</v>
      </c>
      <c r="AE1312">
        <v>25</v>
      </c>
      <c r="AF1312">
        <v>11</v>
      </c>
      <c r="AH1312" t="s">
        <v>494</v>
      </c>
      <c r="AJ1312" t="s">
        <v>86</v>
      </c>
      <c r="AK1312" t="s">
        <v>201</v>
      </c>
      <c r="AM1312">
        <v>1358</v>
      </c>
      <c r="AN1312">
        <v>2104</v>
      </c>
    </row>
    <row r="1313" spans="1:40" x14ac:dyDescent="0.25">
      <c r="A1313" t="s">
        <v>551</v>
      </c>
      <c r="B1313" t="s">
        <v>551</v>
      </c>
      <c r="C1313" t="s">
        <v>551</v>
      </c>
      <c r="D1313" t="s">
        <v>551</v>
      </c>
      <c r="E1313" t="s">
        <v>551</v>
      </c>
      <c r="F1313" t="s">
        <v>551</v>
      </c>
      <c r="G1313" t="s">
        <v>551</v>
      </c>
      <c r="H1313" t="s">
        <v>551</v>
      </c>
      <c r="I1313" t="s">
        <v>551</v>
      </c>
      <c r="J1313" t="s">
        <v>551</v>
      </c>
      <c r="K1313" t="s">
        <v>551</v>
      </c>
      <c r="L1313" t="s">
        <v>551</v>
      </c>
      <c r="M1313" t="s">
        <v>551</v>
      </c>
      <c r="N1313" t="s">
        <v>551</v>
      </c>
      <c r="O1313" t="s">
        <v>551</v>
      </c>
      <c r="P1313" t="s">
        <v>551</v>
      </c>
      <c r="Q1313" t="s">
        <v>551</v>
      </c>
      <c r="R1313" t="s">
        <v>551</v>
      </c>
      <c r="S1313" t="s">
        <v>551</v>
      </c>
      <c r="T1313" t="s">
        <v>551</v>
      </c>
      <c r="U1313" t="s">
        <v>551</v>
      </c>
      <c r="V1313" t="s">
        <v>551</v>
      </c>
      <c r="W1313" t="s">
        <v>551</v>
      </c>
      <c r="X1313" t="s">
        <v>551</v>
      </c>
      <c r="Y1313" t="s">
        <v>551</v>
      </c>
      <c r="Z1313" t="s">
        <v>551</v>
      </c>
      <c r="AA1313" t="s">
        <v>551</v>
      </c>
      <c r="AB1313" t="s">
        <v>551</v>
      </c>
      <c r="AC1313" t="s">
        <v>615</v>
      </c>
      <c r="AD1313" t="s">
        <v>614</v>
      </c>
      <c r="AE1313">
        <v>25</v>
      </c>
      <c r="AF1313">
        <v>12</v>
      </c>
      <c r="AH1313" t="s">
        <v>494</v>
      </c>
      <c r="AJ1313" t="s">
        <v>86</v>
      </c>
      <c r="AK1313" t="s">
        <v>201</v>
      </c>
      <c r="AM1313">
        <v>1006</v>
      </c>
      <c r="AN1313">
        <v>2237</v>
      </c>
    </row>
    <row r="1314" spans="1:40" x14ac:dyDescent="0.25">
      <c r="A1314" t="s">
        <v>551</v>
      </c>
      <c r="B1314" t="s">
        <v>551</v>
      </c>
      <c r="C1314" t="s">
        <v>551</v>
      </c>
      <c r="D1314" t="s">
        <v>551</v>
      </c>
      <c r="E1314" t="s">
        <v>551</v>
      </c>
      <c r="F1314" t="s">
        <v>551</v>
      </c>
      <c r="G1314" t="s">
        <v>551</v>
      </c>
      <c r="H1314" t="s">
        <v>551</v>
      </c>
      <c r="I1314" t="s">
        <v>551</v>
      </c>
      <c r="J1314" t="s">
        <v>551</v>
      </c>
      <c r="K1314" t="s">
        <v>551</v>
      </c>
      <c r="L1314" t="s">
        <v>551</v>
      </c>
      <c r="M1314" t="s">
        <v>551</v>
      </c>
      <c r="N1314" t="s">
        <v>551</v>
      </c>
      <c r="O1314" t="s">
        <v>551</v>
      </c>
      <c r="P1314" t="s">
        <v>551</v>
      </c>
      <c r="Q1314" t="s">
        <v>551</v>
      </c>
      <c r="R1314" t="s">
        <v>551</v>
      </c>
      <c r="S1314" t="s">
        <v>551</v>
      </c>
      <c r="T1314" t="s">
        <v>551</v>
      </c>
      <c r="U1314" t="s">
        <v>551</v>
      </c>
      <c r="V1314" t="s">
        <v>551</v>
      </c>
      <c r="W1314" t="s">
        <v>551</v>
      </c>
      <c r="X1314" t="s">
        <v>551</v>
      </c>
      <c r="Y1314" t="s">
        <v>551</v>
      </c>
      <c r="Z1314" t="s">
        <v>551</v>
      </c>
      <c r="AA1314" t="s">
        <v>551</v>
      </c>
      <c r="AB1314" t="s">
        <v>551</v>
      </c>
      <c r="AC1314" t="s">
        <v>615</v>
      </c>
      <c r="AD1314" t="s">
        <v>614</v>
      </c>
      <c r="AE1314">
        <v>25</v>
      </c>
      <c r="AF1314">
        <v>13</v>
      </c>
      <c r="AG1314">
        <v>3</v>
      </c>
      <c r="AH1314" t="s">
        <v>492</v>
      </c>
      <c r="AJ1314" t="s">
        <v>84</v>
      </c>
      <c r="AK1314" t="s">
        <v>194</v>
      </c>
      <c r="AM1314">
        <v>3674</v>
      </c>
      <c r="AN1314">
        <v>641</v>
      </c>
    </row>
    <row r="1315" spans="1:40" x14ac:dyDescent="0.25">
      <c r="A1315" t="s">
        <v>551</v>
      </c>
      <c r="B1315" t="s">
        <v>551</v>
      </c>
      <c r="C1315" t="s">
        <v>551</v>
      </c>
      <c r="D1315" t="s">
        <v>551</v>
      </c>
      <c r="E1315" t="s">
        <v>551</v>
      </c>
      <c r="F1315" t="s">
        <v>551</v>
      </c>
      <c r="G1315" t="s">
        <v>551</v>
      </c>
      <c r="H1315" t="s">
        <v>551</v>
      </c>
      <c r="I1315" t="s">
        <v>551</v>
      </c>
      <c r="J1315" t="s">
        <v>551</v>
      </c>
      <c r="K1315" t="s">
        <v>551</v>
      </c>
      <c r="L1315" t="s">
        <v>551</v>
      </c>
      <c r="M1315" t="s">
        <v>551</v>
      </c>
      <c r="N1315" t="s">
        <v>551</v>
      </c>
      <c r="O1315" t="s">
        <v>551</v>
      </c>
      <c r="P1315" t="s">
        <v>551</v>
      </c>
      <c r="Q1315" t="s">
        <v>551</v>
      </c>
      <c r="R1315" t="s">
        <v>551</v>
      </c>
      <c r="S1315" t="s">
        <v>551</v>
      </c>
      <c r="T1315" t="s">
        <v>551</v>
      </c>
      <c r="U1315" t="s">
        <v>551</v>
      </c>
      <c r="V1315" t="s">
        <v>551</v>
      </c>
      <c r="W1315" t="s">
        <v>551</v>
      </c>
      <c r="X1315" t="s">
        <v>551</v>
      </c>
      <c r="Y1315" t="s">
        <v>551</v>
      </c>
      <c r="Z1315" t="s">
        <v>551</v>
      </c>
      <c r="AA1315" t="s">
        <v>551</v>
      </c>
      <c r="AB1315" t="s">
        <v>551</v>
      </c>
      <c r="AC1315" t="s">
        <v>615</v>
      </c>
      <c r="AD1315" t="s">
        <v>614</v>
      </c>
      <c r="AE1315">
        <v>25</v>
      </c>
      <c r="AF1315">
        <v>14</v>
      </c>
      <c r="AH1315" t="s">
        <v>494</v>
      </c>
      <c r="AJ1315" t="s">
        <v>86</v>
      </c>
      <c r="AK1315" t="s">
        <v>201</v>
      </c>
      <c r="AM1315">
        <v>635</v>
      </c>
      <c r="AN1315">
        <v>1075</v>
      </c>
    </row>
    <row r="1316" spans="1:40" x14ac:dyDescent="0.25">
      <c r="A1316" t="s">
        <v>551</v>
      </c>
      <c r="B1316" t="s">
        <v>551</v>
      </c>
      <c r="C1316" t="s">
        <v>551</v>
      </c>
      <c r="D1316" t="s">
        <v>551</v>
      </c>
      <c r="E1316" t="s">
        <v>551</v>
      </c>
      <c r="F1316" t="s">
        <v>551</v>
      </c>
      <c r="G1316" t="s">
        <v>551</v>
      </c>
      <c r="H1316" t="s">
        <v>551</v>
      </c>
      <c r="I1316" t="s">
        <v>551</v>
      </c>
      <c r="J1316" t="s">
        <v>551</v>
      </c>
      <c r="K1316" t="s">
        <v>551</v>
      </c>
      <c r="L1316" t="s">
        <v>551</v>
      </c>
      <c r="M1316" t="s">
        <v>551</v>
      </c>
      <c r="N1316" t="s">
        <v>551</v>
      </c>
      <c r="O1316" t="s">
        <v>551</v>
      </c>
      <c r="P1316" t="s">
        <v>551</v>
      </c>
      <c r="Q1316" t="s">
        <v>551</v>
      </c>
      <c r="R1316" t="s">
        <v>551</v>
      </c>
      <c r="S1316" t="s">
        <v>551</v>
      </c>
      <c r="T1316" t="s">
        <v>551</v>
      </c>
      <c r="U1316" t="s">
        <v>551</v>
      </c>
      <c r="V1316" t="s">
        <v>551</v>
      </c>
      <c r="W1316" t="s">
        <v>551</v>
      </c>
      <c r="X1316" t="s">
        <v>551</v>
      </c>
      <c r="Y1316" t="s">
        <v>551</v>
      </c>
      <c r="Z1316" t="s">
        <v>551</v>
      </c>
      <c r="AA1316" t="s">
        <v>551</v>
      </c>
      <c r="AB1316" t="s">
        <v>551</v>
      </c>
      <c r="AC1316" t="s">
        <v>615</v>
      </c>
      <c r="AD1316" t="s">
        <v>614</v>
      </c>
      <c r="AE1316">
        <v>25</v>
      </c>
      <c r="AF1316">
        <v>15</v>
      </c>
      <c r="AH1316" t="s">
        <v>494</v>
      </c>
      <c r="AJ1316" t="s">
        <v>86</v>
      </c>
      <c r="AK1316" t="s">
        <v>201</v>
      </c>
      <c r="AM1316">
        <v>1758</v>
      </c>
      <c r="AN1316">
        <v>1245</v>
      </c>
    </row>
    <row r="1317" spans="1:40" x14ac:dyDescent="0.25">
      <c r="A1317" t="s">
        <v>551</v>
      </c>
      <c r="B1317" t="s">
        <v>551</v>
      </c>
      <c r="C1317" t="s">
        <v>551</v>
      </c>
      <c r="D1317" t="s">
        <v>551</v>
      </c>
      <c r="E1317" t="s">
        <v>551</v>
      </c>
      <c r="F1317" t="s">
        <v>551</v>
      </c>
      <c r="G1317" t="s">
        <v>551</v>
      </c>
      <c r="H1317" t="s">
        <v>551</v>
      </c>
      <c r="I1317" t="s">
        <v>551</v>
      </c>
      <c r="J1317" t="s">
        <v>551</v>
      </c>
      <c r="K1317" t="s">
        <v>551</v>
      </c>
      <c r="L1317" t="s">
        <v>551</v>
      </c>
      <c r="M1317" t="s">
        <v>551</v>
      </c>
      <c r="N1317" t="s">
        <v>551</v>
      </c>
      <c r="O1317" t="s">
        <v>551</v>
      </c>
      <c r="P1317" t="s">
        <v>551</v>
      </c>
      <c r="Q1317" t="s">
        <v>551</v>
      </c>
      <c r="R1317" t="s">
        <v>551</v>
      </c>
      <c r="S1317" t="s">
        <v>551</v>
      </c>
      <c r="T1317" t="s">
        <v>551</v>
      </c>
      <c r="U1317" t="s">
        <v>551</v>
      </c>
      <c r="V1317" t="s">
        <v>551</v>
      </c>
      <c r="W1317" t="s">
        <v>551</v>
      </c>
      <c r="X1317" t="s">
        <v>551</v>
      </c>
      <c r="Y1317" t="s">
        <v>551</v>
      </c>
      <c r="Z1317" t="s">
        <v>551</v>
      </c>
      <c r="AA1317" t="s">
        <v>551</v>
      </c>
      <c r="AB1317" t="s">
        <v>551</v>
      </c>
      <c r="AC1317" t="s">
        <v>615</v>
      </c>
      <c r="AD1317" t="s">
        <v>614</v>
      </c>
      <c r="AE1317">
        <v>25</v>
      </c>
      <c r="AF1317">
        <v>16</v>
      </c>
      <c r="AH1317" t="s">
        <v>494</v>
      </c>
      <c r="AJ1317" t="s">
        <v>86</v>
      </c>
      <c r="AK1317" t="s">
        <v>201</v>
      </c>
      <c r="AM1317">
        <v>2877</v>
      </c>
      <c r="AN1317">
        <v>2261</v>
      </c>
    </row>
    <row r="1318" spans="1:40" x14ac:dyDescent="0.25">
      <c r="A1318" t="s">
        <v>551</v>
      </c>
      <c r="B1318" t="s">
        <v>551</v>
      </c>
      <c r="C1318" t="s">
        <v>551</v>
      </c>
      <c r="D1318" t="s">
        <v>551</v>
      </c>
      <c r="E1318" t="s">
        <v>551</v>
      </c>
      <c r="F1318" t="s">
        <v>551</v>
      </c>
      <c r="G1318" t="s">
        <v>551</v>
      </c>
      <c r="H1318" t="s">
        <v>551</v>
      </c>
      <c r="I1318" t="s">
        <v>551</v>
      </c>
      <c r="J1318" t="s">
        <v>551</v>
      </c>
      <c r="K1318" t="s">
        <v>551</v>
      </c>
      <c r="L1318" t="s">
        <v>551</v>
      </c>
      <c r="M1318" t="s">
        <v>551</v>
      </c>
      <c r="N1318" t="s">
        <v>551</v>
      </c>
      <c r="O1318" t="s">
        <v>551</v>
      </c>
      <c r="P1318" t="s">
        <v>551</v>
      </c>
      <c r="Q1318" t="s">
        <v>551</v>
      </c>
      <c r="R1318" t="s">
        <v>551</v>
      </c>
      <c r="S1318" t="s">
        <v>551</v>
      </c>
      <c r="T1318" t="s">
        <v>551</v>
      </c>
      <c r="U1318" t="s">
        <v>551</v>
      </c>
      <c r="V1318" t="s">
        <v>551</v>
      </c>
      <c r="W1318" t="s">
        <v>551</v>
      </c>
      <c r="X1318" t="s">
        <v>551</v>
      </c>
      <c r="Y1318" t="s">
        <v>551</v>
      </c>
      <c r="Z1318" t="s">
        <v>551</v>
      </c>
      <c r="AA1318" t="s">
        <v>551</v>
      </c>
      <c r="AB1318" t="s">
        <v>551</v>
      </c>
      <c r="AC1318" t="s">
        <v>615</v>
      </c>
      <c r="AD1318" t="s">
        <v>614</v>
      </c>
      <c r="AE1318">
        <v>25</v>
      </c>
      <c r="AF1318">
        <v>17</v>
      </c>
      <c r="AH1318" t="s">
        <v>494</v>
      </c>
      <c r="AJ1318" t="s">
        <v>86</v>
      </c>
      <c r="AK1318" t="s">
        <v>201</v>
      </c>
      <c r="AM1318">
        <v>1495</v>
      </c>
      <c r="AN1318">
        <v>424</v>
      </c>
    </row>
    <row r="1319" spans="1:40" x14ac:dyDescent="0.25">
      <c r="A1319" t="s">
        <v>551</v>
      </c>
      <c r="B1319" t="s">
        <v>551</v>
      </c>
      <c r="C1319" t="s">
        <v>551</v>
      </c>
      <c r="D1319" t="s">
        <v>551</v>
      </c>
      <c r="E1319" t="s">
        <v>551</v>
      </c>
      <c r="F1319" t="s">
        <v>551</v>
      </c>
      <c r="G1319" t="s">
        <v>551</v>
      </c>
      <c r="H1319" t="s">
        <v>551</v>
      </c>
      <c r="I1319" t="s">
        <v>551</v>
      </c>
      <c r="J1319" t="s">
        <v>551</v>
      </c>
      <c r="K1319" t="s">
        <v>551</v>
      </c>
      <c r="L1319" t="s">
        <v>551</v>
      </c>
      <c r="M1319" t="s">
        <v>551</v>
      </c>
      <c r="N1319" t="s">
        <v>551</v>
      </c>
      <c r="O1319" t="s">
        <v>551</v>
      </c>
      <c r="P1319" t="s">
        <v>551</v>
      </c>
      <c r="Q1319" t="s">
        <v>551</v>
      </c>
      <c r="R1319" t="s">
        <v>551</v>
      </c>
      <c r="S1319" t="s">
        <v>551</v>
      </c>
      <c r="T1319" t="s">
        <v>551</v>
      </c>
      <c r="U1319" t="s">
        <v>551</v>
      </c>
      <c r="V1319" t="s">
        <v>551</v>
      </c>
      <c r="W1319" t="s">
        <v>551</v>
      </c>
      <c r="X1319" t="s">
        <v>551</v>
      </c>
      <c r="Y1319" t="s">
        <v>551</v>
      </c>
      <c r="Z1319" t="s">
        <v>551</v>
      </c>
      <c r="AA1319" t="s">
        <v>551</v>
      </c>
      <c r="AB1319" t="s">
        <v>551</v>
      </c>
      <c r="AC1319" t="s">
        <v>615</v>
      </c>
      <c r="AD1319" t="s">
        <v>614</v>
      </c>
      <c r="AE1319">
        <v>25</v>
      </c>
      <c r="AF1319">
        <v>18</v>
      </c>
      <c r="AH1319" t="s">
        <v>494</v>
      </c>
      <c r="AJ1319" t="s">
        <v>86</v>
      </c>
      <c r="AK1319" t="s">
        <v>201</v>
      </c>
      <c r="AM1319">
        <v>1549</v>
      </c>
      <c r="AN1319">
        <v>545</v>
      </c>
    </row>
    <row r="1320" spans="1:40" x14ac:dyDescent="0.25">
      <c r="A1320" t="s">
        <v>551</v>
      </c>
      <c r="B1320" t="s">
        <v>551</v>
      </c>
      <c r="C1320" t="s">
        <v>551</v>
      </c>
      <c r="D1320" t="s">
        <v>551</v>
      </c>
      <c r="E1320" t="s">
        <v>551</v>
      </c>
      <c r="F1320" t="s">
        <v>551</v>
      </c>
      <c r="G1320" t="s">
        <v>551</v>
      </c>
      <c r="H1320" t="s">
        <v>551</v>
      </c>
      <c r="I1320" t="s">
        <v>551</v>
      </c>
      <c r="J1320" t="s">
        <v>551</v>
      </c>
      <c r="K1320" t="s">
        <v>551</v>
      </c>
      <c r="L1320" t="s">
        <v>551</v>
      </c>
      <c r="M1320" t="s">
        <v>551</v>
      </c>
      <c r="N1320" t="s">
        <v>551</v>
      </c>
      <c r="O1320" t="s">
        <v>551</v>
      </c>
      <c r="P1320" t="s">
        <v>551</v>
      </c>
      <c r="Q1320" t="s">
        <v>551</v>
      </c>
      <c r="R1320" t="s">
        <v>551</v>
      </c>
      <c r="S1320" t="s">
        <v>551</v>
      </c>
      <c r="T1320" t="s">
        <v>551</v>
      </c>
      <c r="U1320" t="s">
        <v>551</v>
      </c>
      <c r="V1320" t="s">
        <v>551</v>
      </c>
      <c r="W1320" t="s">
        <v>551</v>
      </c>
      <c r="X1320" t="s">
        <v>551</v>
      </c>
      <c r="Y1320" t="s">
        <v>551</v>
      </c>
      <c r="Z1320" t="s">
        <v>551</v>
      </c>
      <c r="AA1320" t="s">
        <v>551</v>
      </c>
      <c r="AB1320" t="s">
        <v>551</v>
      </c>
      <c r="AC1320" t="s">
        <v>615</v>
      </c>
      <c r="AD1320" t="s">
        <v>614</v>
      </c>
      <c r="AE1320">
        <v>25</v>
      </c>
      <c r="AF1320">
        <v>19</v>
      </c>
      <c r="AG1320">
        <v>3</v>
      </c>
      <c r="AH1320" t="s">
        <v>492</v>
      </c>
      <c r="AJ1320" t="s">
        <v>84</v>
      </c>
      <c r="AK1320" t="s">
        <v>194</v>
      </c>
      <c r="AM1320">
        <v>3205</v>
      </c>
      <c r="AN1320">
        <v>1060</v>
      </c>
    </row>
    <row r="1321" spans="1:40" x14ac:dyDescent="0.25">
      <c r="A1321" t="s">
        <v>551</v>
      </c>
      <c r="B1321" t="s">
        <v>551</v>
      </c>
      <c r="C1321" t="s">
        <v>551</v>
      </c>
      <c r="D1321" t="s">
        <v>551</v>
      </c>
      <c r="E1321" t="s">
        <v>551</v>
      </c>
      <c r="F1321" t="s">
        <v>551</v>
      </c>
      <c r="G1321" t="s">
        <v>551</v>
      </c>
      <c r="H1321" t="s">
        <v>551</v>
      </c>
      <c r="I1321" t="s">
        <v>551</v>
      </c>
      <c r="J1321" t="s">
        <v>551</v>
      </c>
      <c r="K1321" t="s">
        <v>551</v>
      </c>
      <c r="L1321" t="s">
        <v>551</v>
      </c>
      <c r="M1321" t="s">
        <v>551</v>
      </c>
      <c r="N1321" t="s">
        <v>551</v>
      </c>
      <c r="O1321" t="s">
        <v>551</v>
      </c>
      <c r="P1321" t="s">
        <v>551</v>
      </c>
      <c r="Q1321" t="s">
        <v>551</v>
      </c>
      <c r="R1321" t="s">
        <v>551</v>
      </c>
      <c r="S1321" t="s">
        <v>551</v>
      </c>
      <c r="T1321" t="s">
        <v>551</v>
      </c>
      <c r="U1321" t="s">
        <v>551</v>
      </c>
      <c r="V1321" t="s">
        <v>551</v>
      </c>
      <c r="W1321" t="s">
        <v>551</v>
      </c>
      <c r="X1321" t="s">
        <v>551</v>
      </c>
      <c r="Y1321" t="s">
        <v>551</v>
      </c>
      <c r="Z1321" t="s">
        <v>551</v>
      </c>
      <c r="AA1321" t="s">
        <v>551</v>
      </c>
      <c r="AB1321" t="s">
        <v>551</v>
      </c>
      <c r="AC1321" t="s">
        <v>615</v>
      </c>
      <c r="AD1321" t="s">
        <v>614</v>
      </c>
      <c r="AE1321">
        <v>25</v>
      </c>
      <c r="AF1321">
        <v>20</v>
      </c>
      <c r="AH1321" t="s">
        <v>494</v>
      </c>
      <c r="AJ1321" t="s">
        <v>86</v>
      </c>
      <c r="AK1321" t="s">
        <v>201</v>
      </c>
      <c r="AM1321">
        <v>2126</v>
      </c>
      <c r="AN1321">
        <v>430</v>
      </c>
    </row>
    <row r="1322" spans="1:40" x14ac:dyDescent="0.25">
      <c r="A1322" t="s">
        <v>551</v>
      </c>
      <c r="B1322" t="s">
        <v>551</v>
      </c>
      <c r="C1322" t="s">
        <v>551</v>
      </c>
      <c r="D1322" t="s">
        <v>551</v>
      </c>
      <c r="E1322" t="s">
        <v>551</v>
      </c>
      <c r="F1322" t="s">
        <v>551</v>
      </c>
      <c r="G1322" t="s">
        <v>551</v>
      </c>
      <c r="H1322" t="s">
        <v>551</v>
      </c>
      <c r="I1322" t="s">
        <v>551</v>
      </c>
      <c r="J1322" t="s">
        <v>551</v>
      </c>
      <c r="K1322" t="s">
        <v>551</v>
      </c>
      <c r="L1322" t="s">
        <v>551</v>
      </c>
      <c r="M1322" t="s">
        <v>551</v>
      </c>
      <c r="N1322" t="s">
        <v>551</v>
      </c>
      <c r="O1322" t="s">
        <v>551</v>
      </c>
      <c r="P1322" t="s">
        <v>551</v>
      </c>
      <c r="Q1322" t="s">
        <v>551</v>
      </c>
      <c r="R1322" t="s">
        <v>551</v>
      </c>
      <c r="S1322" t="s">
        <v>551</v>
      </c>
      <c r="T1322" t="s">
        <v>551</v>
      </c>
      <c r="U1322" t="s">
        <v>551</v>
      </c>
      <c r="V1322" t="s">
        <v>551</v>
      </c>
      <c r="W1322" t="s">
        <v>551</v>
      </c>
      <c r="X1322" t="s">
        <v>551</v>
      </c>
      <c r="Y1322" t="s">
        <v>551</v>
      </c>
      <c r="Z1322" t="s">
        <v>551</v>
      </c>
      <c r="AA1322" t="s">
        <v>551</v>
      </c>
      <c r="AB1322" t="s">
        <v>551</v>
      </c>
      <c r="AC1322" t="s">
        <v>615</v>
      </c>
      <c r="AD1322" t="s">
        <v>614</v>
      </c>
      <c r="AE1322">
        <v>25</v>
      </c>
      <c r="AF1322">
        <v>21</v>
      </c>
      <c r="AH1322" t="s">
        <v>494</v>
      </c>
      <c r="AJ1322" t="s">
        <v>86</v>
      </c>
      <c r="AK1322" t="s">
        <v>201</v>
      </c>
      <c r="AM1322">
        <v>1752</v>
      </c>
      <c r="AN1322">
        <v>2730</v>
      </c>
    </row>
    <row r="1323" spans="1:40" x14ac:dyDescent="0.25">
      <c r="A1323" t="s">
        <v>551</v>
      </c>
      <c r="B1323" t="s">
        <v>551</v>
      </c>
      <c r="C1323" t="s">
        <v>551</v>
      </c>
      <c r="D1323" t="s">
        <v>551</v>
      </c>
      <c r="E1323" t="s">
        <v>551</v>
      </c>
      <c r="F1323" t="s">
        <v>551</v>
      </c>
      <c r="G1323" t="s">
        <v>551</v>
      </c>
      <c r="H1323" t="s">
        <v>551</v>
      </c>
      <c r="I1323" t="s">
        <v>551</v>
      </c>
      <c r="J1323" t="s">
        <v>551</v>
      </c>
      <c r="K1323" t="s">
        <v>551</v>
      </c>
      <c r="L1323" t="s">
        <v>551</v>
      </c>
      <c r="M1323" t="s">
        <v>551</v>
      </c>
      <c r="N1323" t="s">
        <v>551</v>
      </c>
      <c r="O1323" t="s">
        <v>551</v>
      </c>
      <c r="P1323" t="s">
        <v>551</v>
      </c>
      <c r="Q1323" t="s">
        <v>551</v>
      </c>
      <c r="R1323" t="s">
        <v>551</v>
      </c>
      <c r="S1323" t="s">
        <v>551</v>
      </c>
      <c r="T1323" t="s">
        <v>551</v>
      </c>
      <c r="U1323" t="s">
        <v>551</v>
      </c>
      <c r="V1323" t="s">
        <v>551</v>
      </c>
      <c r="W1323" t="s">
        <v>551</v>
      </c>
      <c r="X1323" t="s">
        <v>551</v>
      </c>
      <c r="Y1323" t="s">
        <v>551</v>
      </c>
      <c r="Z1323" t="s">
        <v>551</v>
      </c>
      <c r="AA1323" t="s">
        <v>551</v>
      </c>
      <c r="AB1323" t="s">
        <v>551</v>
      </c>
      <c r="AC1323" t="s">
        <v>615</v>
      </c>
      <c r="AD1323" t="s">
        <v>614</v>
      </c>
      <c r="AE1323">
        <v>25</v>
      </c>
      <c r="AF1323">
        <v>22</v>
      </c>
      <c r="AH1323" t="s">
        <v>494</v>
      </c>
      <c r="AJ1323" t="s">
        <v>86</v>
      </c>
      <c r="AK1323" t="s">
        <v>201</v>
      </c>
      <c r="AM1323">
        <v>486</v>
      </c>
      <c r="AN1323">
        <v>889</v>
      </c>
    </row>
    <row r="1324" spans="1:40" x14ac:dyDescent="0.25">
      <c r="A1324" t="s">
        <v>551</v>
      </c>
      <c r="B1324" t="s">
        <v>551</v>
      </c>
      <c r="C1324" t="s">
        <v>551</v>
      </c>
      <c r="D1324" t="s">
        <v>551</v>
      </c>
      <c r="E1324" t="s">
        <v>551</v>
      </c>
      <c r="F1324" t="s">
        <v>551</v>
      </c>
      <c r="G1324" t="s">
        <v>551</v>
      </c>
      <c r="H1324" t="s">
        <v>551</v>
      </c>
      <c r="I1324" t="s">
        <v>551</v>
      </c>
      <c r="J1324" t="s">
        <v>551</v>
      </c>
      <c r="K1324" t="s">
        <v>551</v>
      </c>
      <c r="L1324" t="s">
        <v>551</v>
      </c>
      <c r="M1324" t="s">
        <v>551</v>
      </c>
      <c r="N1324" t="s">
        <v>551</v>
      </c>
      <c r="O1324" t="s">
        <v>551</v>
      </c>
      <c r="P1324" t="s">
        <v>551</v>
      </c>
      <c r="Q1324" t="s">
        <v>551</v>
      </c>
      <c r="R1324" t="s">
        <v>551</v>
      </c>
      <c r="S1324" t="s">
        <v>551</v>
      </c>
      <c r="T1324" t="s">
        <v>551</v>
      </c>
      <c r="U1324" t="s">
        <v>551</v>
      </c>
      <c r="V1324" t="s">
        <v>551</v>
      </c>
      <c r="W1324" t="s">
        <v>551</v>
      </c>
      <c r="X1324" t="s">
        <v>551</v>
      </c>
      <c r="Y1324" t="s">
        <v>551</v>
      </c>
      <c r="Z1324" t="s">
        <v>551</v>
      </c>
      <c r="AA1324" t="s">
        <v>551</v>
      </c>
      <c r="AB1324" t="s">
        <v>551</v>
      </c>
      <c r="AC1324" t="s">
        <v>615</v>
      </c>
      <c r="AD1324" t="s">
        <v>614</v>
      </c>
      <c r="AE1324">
        <v>25</v>
      </c>
      <c r="AF1324">
        <v>23</v>
      </c>
      <c r="AH1324" t="s">
        <v>494</v>
      </c>
      <c r="AJ1324" t="s">
        <v>86</v>
      </c>
      <c r="AK1324" t="s">
        <v>201</v>
      </c>
      <c r="AM1324">
        <v>2908</v>
      </c>
      <c r="AN1324">
        <v>2721</v>
      </c>
    </row>
    <row r="1325" spans="1:40" x14ac:dyDescent="0.25">
      <c r="A1325" t="s">
        <v>551</v>
      </c>
      <c r="B1325" t="s">
        <v>551</v>
      </c>
      <c r="C1325" t="s">
        <v>551</v>
      </c>
      <c r="D1325" t="s">
        <v>551</v>
      </c>
      <c r="E1325" t="s">
        <v>551</v>
      </c>
      <c r="F1325" t="s">
        <v>551</v>
      </c>
      <c r="G1325" t="s">
        <v>551</v>
      </c>
      <c r="H1325" t="s">
        <v>551</v>
      </c>
      <c r="I1325" t="s">
        <v>551</v>
      </c>
      <c r="J1325" t="s">
        <v>551</v>
      </c>
      <c r="K1325" t="s">
        <v>551</v>
      </c>
      <c r="L1325" t="s">
        <v>551</v>
      </c>
      <c r="M1325" t="s">
        <v>551</v>
      </c>
      <c r="N1325" t="s">
        <v>551</v>
      </c>
      <c r="O1325" t="s">
        <v>551</v>
      </c>
      <c r="P1325" t="s">
        <v>551</v>
      </c>
      <c r="Q1325" t="s">
        <v>551</v>
      </c>
      <c r="R1325" t="s">
        <v>551</v>
      </c>
      <c r="S1325" t="s">
        <v>551</v>
      </c>
      <c r="T1325" t="s">
        <v>551</v>
      </c>
      <c r="U1325" t="s">
        <v>551</v>
      </c>
      <c r="V1325" t="s">
        <v>551</v>
      </c>
      <c r="W1325" t="s">
        <v>551</v>
      </c>
      <c r="X1325" t="s">
        <v>551</v>
      </c>
      <c r="Y1325" t="s">
        <v>551</v>
      </c>
      <c r="Z1325" t="s">
        <v>551</v>
      </c>
      <c r="AA1325" t="s">
        <v>551</v>
      </c>
      <c r="AB1325" t="s">
        <v>551</v>
      </c>
      <c r="AC1325" t="s">
        <v>615</v>
      </c>
      <c r="AD1325" t="s">
        <v>614</v>
      </c>
      <c r="AE1325">
        <v>25</v>
      </c>
      <c r="AF1325">
        <v>24</v>
      </c>
      <c r="AG1325">
        <v>3</v>
      </c>
      <c r="AH1325" t="s">
        <v>492</v>
      </c>
      <c r="AJ1325" t="s">
        <v>84</v>
      </c>
      <c r="AK1325" t="s">
        <v>194</v>
      </c>
      <c r="AM1325">
        <v>1711</v>
      </c>
      <c r="AN1325">
        <v>1668</v>
      </c>
    </row>
    <row r="1326" spans="1:40" x14ac:dyDescent="0.25">
      <c r="A1326" t="s">
        <v>551</v>
      </c>
      <c r="B1326" t="s">
        <v>551</v>
      </c>
      <c r="C1326" t="s">
        <v>551</v>
      </c>
      <c r="D1326" t="s">
        <v>551</v>
      </c>
      <c r="E1326" t="s">
        <v>551</v>
      </c>
      <c r="F1326" t="s">
        <v>551</v>
      </c>
      <c r="G1326" t="s">
        <v>551</v>
      </c>
      <c r="H1326" t="s">
        <v>551</v>
      </c>
      <c r="I1326" t="s">
        <v>551</v>
      </c>
      <c r="J1326" t="s">
        <v>551</v>
      </c>
      <c r="K1326" t="s">
        <v>551</v>
      </c>
      <c r="L1326" t="s">
        <v>551</v>
      </c>
      <c r="M1326" t="s">
        <v>551</v>
      </c>
      <c r="N1326" t="s">
        <v>551</v>
      </c>
      <c r="O1326" t="s">
        <v>551</v>
      </c>
      <c r="P1326" t="s">
        <v>551</v>
      </c>
      <c r="Q1326" t="s">
        <v>551</v>
      </c>
      <c r="R1326" t="s">
        <v>551</v>
      </c>
      <c r="S1326" t="s">
        <v>551</v>
      </c>
      <c r="T1326" t="s">
        <v>551</v>
      </c>
      <c r="U1326" t="s">
        <v>551</v>
      </c>
      <c r="V1326" t="s">
        <v>551</v>
      </c>
      <c r="W1326" t="s">
        <v>551</v>
      </c>
      <c r="X1326" t="s">
        <v>551</v>
      </c>
      <c r="Y1326" t="s">
        <v>551</v>
      </c>
      <c r="Z1326" t="s">
        <v>551</v>
      </c>
      <c r="AA1326" t="s">
        <v>551</v>
      </c>
      <c r="AB1326" t="s">
        <v>551</v>
      </c>
      <c r="AC1326" t="s">
        <v>615</v>
      </c>
      <c r="AD1326" t="s">
        <v>614</v>
      </c>
      <c r="AE1326">
        <v>25</v>
      </c>
      <c r="AF1326">
        <v>25</v>
      </c>
      <c r="AG1326">
        <v>3</v>
      </c>
      <c r="AH1326" t="s">
        <v>492</v>
      </c>
      <c r="AJ1326" t="s">
        <v>84</v>
      </c>
      <c r="AK1326" t="s">
        <v>194</v>
      </c>
      <c r="AM1326">
        <v>3286</v>
      </c>
      <c r="AN1326">
        <v>1995</v>
      </c>
    </row>
    <row r="1327" spans="1:40" x14ac:dyDescent="0.25">
      <c r="A1327" t="s">
        <v>551</v>
      </c>
      <c r="B1327" t="s">
        <v>551</v>
      </c>
      <c r="C1327" t="s">
        <v>551</v>
      </c>
      <c r="D1327" t="s">
        <v>551</v>
      </c>
      <c r="E1327" t="s">
        <v>551</v>
      </c>
      <c r="F1327" t="s">
        <v>551</v>
      </c>
      <c r="G1327" t="s">
        <v>551</v>
      </c>
      <c r="H1327" t="s">
        <v>551</v>
      </c>
      <c r="I1327" t="s">
        <v>551</v>
      </c>
      <c r="J1327" t="s">
        <v>551</v>
      </c>
      <c r="K1327" t="s">
        <v>551</v>
      </c>
      <c r="L1327" t="s">
        <v>551</v>
      </c>
      <c r="M1327" t="s">
        <v>551</v>
      </c>
      <c r="N1327" t="s">
        <v>551</v>
      </c>
      <c r="O1327" t="s">
        <v>551</v>
      </c>
      <c r="P1327" t="s">
        <v>551</v>
      </c>
      <c r="Q1327" t="s">
        <v>551</v>
      </c>
      <c r="R1327" t="s">
        <v>551</v>
      </c>
      <c r="S1327" t="s">
        <v>551</v>
      </c>
      <c r="T1327" t="s">
        <v>551</v>
      </c>
      <c r="U1327" t="s">
        <v>551</v>
      </c>
      <c r="V1327" t="s">
        <v>551</v>
      </c>
      <c r="W1327" t="s">
        <v>551</v>
      </c>
      <c r="X1327" t="s">
        <v>551</v>
      </c>
      <c r="Y1327" t="s">
        <v>551</v>
      </c>
      <c r="Z1327" t="s">
        <v>551</v>
      </c>
      <c r="AA1327" t="s">
        <v>551</v>
      </c>
      <c r="AB1327" t="s">
        <v>551</v>
      </c>
      <c r="AC1327" t="s">
        <v>617</v>
      </c>
      <c r="AD1327" t="s">
        <v>616</v>
      </c>
      <c r="AE1327">
        <v>25</v>
      </c>
      <c r="AF1327">
        <v>1</v>
      </c>
      <c r="AG1327">
        <v>3</v>
      </c>
      <c r="AH1327" t="s">
        <v>492</v>
      </c>
      <c r="AJ1327" t="s">
        <v>84</v>
      </c>
      <c r="AK1327" t="s">
        <v>194</v>
      </c>
      <c r="AM1327">
        <v>3787</v>
      </c>
      <c r="AN1327">
        <v>101</v>
      </c>
    </row>
    <row r="1328" spans="1:40" x14ac:dyDescent="0.25">
      <c r="A1328" t="s">
        <v>551</v>
      </c>
      <c r="B1328" t="s">
        <v>551</v>
      </c>
      <c r="C1328" t="s">
        <v>551</v>
      </c>
      <c r="D1328" t="s">
        <v>551</v>
      </c>
      <c r="E1328" t="s">
        <v>551</v>
      </c>
      <c r="F1328" t="s">
        <v>551</v>
      </c>
      <c r="G1328" t="s">
        <v>551</v>
      </c>
      <c r="H1328" t="s">
        <v>551</v>
      </c>
      <c r="I1328" t="s">
        <v>551</v>
      </c>
      <c r="J1328" t="s">
        <v>551</v>
      </c>
      <c r="K1328" t="s">
        <v>551</v>
      </c>
      <c r="L1328" t="s">
        <v>551</v>
      </c>
      <c r="M1328" t="s">
        <v>551</v>
      </c>
      <c r="N1328" t="s">
        <v>551</v>
      </c>
      <c r="O1328" t="s">
        <v>551</v>
      </c>
      <c r="P1328" t="s">
        <v>551</v>
      </c>
      <c r="Q1328" t="s">
        <v>551</v>
      </c>
      <c r="R1328" t="s">
        <v>551</v>
      </c>
      <c r="S1328" t="s">
        <v>551</v>
      </c>
      <c r="T1328" t="s">
        <v>551</v>
      </c>
      <c r="U1328" t="s">
        <v>551</v>
      </c>
      <c r="V1328" t="s">
        <v>551</v>
      </c>
      <c r="W1328" t="s">
        <v>551</v>
      </c>
      <c r="X1328" t="s">
        <v>551</v>
      </c>
      <c r="Y1328" t="s">
        <v>551</v>
      </c>
      <c r="Z1328" t="s">
        <v>551</v>
      </c>
      <c r="AA1328" t="s">
        <v>551</v>
      </c>
      <c r="AB1328" t="s">
        <v>551</v>
      </c>
      <c r="AC1328" t="s">
        <v>617</v>
      </c>
      <c r="AD1328" t="s">
        <v>616</v>
      </c>
      <c r="AE1328">
        <v>25</v>
      </c>
      <c r="AF1328">
        <v>2</v>
      </c>
      <c r="AH1328" t="s">
        <v>494</v>
      </c>
      <c r="AJ1328" t="s">
        <v>86</v>
      </c>
      <c r="AK1328" t="s">
        <v>201</v>
      </c>
      <c r="AM1328">
        <v>1286</v>
      </c>
      <c r="AN1328">
        <v>2857</v>
      </c>
    </row>
    <row r="1329" spans="1:40" x14ac:dyDescent="0.25">
      <c r="A1329" t="s">
        <v>551</v>
      </c>
      <c r="B1329" t="s">
        <v>551</v>
      </c>
      <c r="C1329" t="s">
        <v>551</v>
      </c>
      <c r="D1329" t="s">
        <v>551</v>
      </c>
      <c r="E1329" t="s">
        <v>551</v>
      </c>
      <c r="F1329" t="s">
        <v>551</v>
      </c>
      <c r="G1329" t="s">
        <v>551</v>
      </c>
      <c r="H1329" t="s">
        <v>551</v>
      </c>
      <c r="I1329" t="s">
        <v>551</v>
      </c>
      <c r="J1329" t="s">
        <v>551</v>
      </c>
      <c r="K1329" t="s">
        <v>551</v>
      </c>
      <c r="L1329" t="s">
        <v>551</v>
      </c>
      <c r="M1329" t="s">
        <v>551</v>
      </c>
      <c r="N1329" t="s">
        <v>551</v>
      </c>
      <c r="O1329" t="s">
        <v>551</v>
      </c>
      <c r="P1329" t="s">
        <v>551</v>
      </c>
      <c r="Q1329" t="s">
        <v>551</v>
      </c>
      <c r="R1329" t="s">
        <v>551</v>
      </c>
      <c r="S1329" t="s">
        <v>551</v>
      </c>
      <c r="T1329" t="s">
        <v>551</v>
      </c>
      <c r="U1329" t="s">
        <v>551</v>
      </c>
      <c r="V1329" t="s">
        <v>551</v>
      </c>
      <c r="W1329" t="s">
        <v>551</v>
      </c>
      <c r="X1329" t="s">
        <v>551</v>
      </c>
      <c r="Y1329" t="s">
        <v>551</v>
      </c>
      <c r="Z1329" t="s">
        <v>551</v>
      </c>
      <c r="AA1329" t="s">
        <v>551</v>
      </c>
      <c r="AB1329" t="s">
        <v>551</v>
      </c>
      <c r="AC1329" t="s">
        <v>617</v>
      </c>
      <c r="AD1329" t="s">
        <v>616</v>
      </c>
      <c r="AE1329">
        <v>25</v>
      </c>
      <c r="AF1329">
        <v>3</v>
      </c>
      <c r="AH1329" t="s">
        <v>494</v>
      </c>
      <c r="AJ1329" t="s">
        <v>86</v>
      </c>
      <c r="AK1329" t="s">
        <v>201</v>
      </c>
      <c r="AM1329">
        <v>1008</v>
      </c>
      <c r="AN1329">
        <v>2462</v>
      </c>
    </row>
    <row r="1330" spans="1:40" x14ac:dyDescent="0.25">
      <c r="A1330" t="s">
        <v>551</v>
      </c>
      <c r="B1330" t="s">
        <v>551</v>
      </c>
      <c r="C1330" t="s">
        <v>551</v>
      </c>
      <c r="D1330" t="s">
        <v>551</v>
      </c>
      <c r="E1330" t="s">
        <v>551</v>
      </c>
      <c r="F1330" t="s">
        <v>551</v>
      </c>
      <c r="G1330" t="s">
        <v>551</v>
      </c>
      <c r="H1330" t="s">
        <v>551</v>
      </c>
      <c r="I1330" t="s">
        <v>551</v>
      </c>
      <c r="J1330" t="s">
        <v>551</v>
      </c>
      <c r="K1330" t="s">
        <v>551</v>
      </c>
      <c r="L1330" t="s">
        <v>551</v>
      </c>
      <c r="M1330" t="s">
        <v>551</v>
      </c>
      <c r="N1330" t="s">
        <v>551</v>
      </c>
      <c r="O1330" t="s">
        <v>551</v>
      </c>
      <c r="P1330" t="s">
        <v>551</v>
      </c>
      <c r="Q1330" t="s">
        <v>551</v>
      </c>
      <c r="R1330" t="s">
        <v>551</v>
      </c>
      <c r="S1330" t="s">
        <v>551</v>
      </c>
      <c r="T1330" t="s">
        <v>551</v>
      </c>
      <c r="U1330" t="s">
        <v>551</v>
      </c>
      <c r="V1330" t="s">
        <v>551</v>
      </c>
      <c r="W1330" t="s">
        <v>551</v>
      </c>
      <c r="X1330" t="s">
        <v>551</v>
      </c>
      <c r="Y1330" t="s">
        <v>551</v>
      </c>
      <c r="Z1330" t="s">
        <v>551</v>
      </c>
      <c r="AA1330" t="s">
        <v>551</v>
      </c>
      <c r="AB1330" t="s">
        <v>551</v>
      </c>
      <c r="AC1330" t="s">
        <v>617</v>
      </c>
      <c r="AD1330" t="s">
        <v>616</v>
      </c>
      <c r="AE1330">
        <v>25</v>
      </c>
      <c r="AF1330">
        <v>4</v>
      </c>
      <c r="AH1330" t="s">
        <v>499</v>
      </c>
      <c r="AJ1330" t="s">
        <v>92</v>
      </c>
      <c r="AK1330" t="s">
        <v>201</v>
      </c>
      <c r="AM1330">
        <v>162</v>
      </c>
      <c r="AN1330">
        <v>222</v>
      </c>
    </row>
    <row r="1331" spans="1:40" x14ac:dyDescent="0.25">
      <c r="A1331" t="s">
        <v>551</v>
      </c>
      <c r="B1331" t="s">
        <v>551</v>
      </c>
      <c r="C1331" t="s">
        <v>551</v>
      </c>
      <c r="D1331" t="s">
        <v>551</v>
      </c>
      <c r="E1331" t="s">
        <v>551</v>
      </c>
      <c r="F1331" t="s">
        <v>551</v>
      </c>
      <c r="G1331" t="s">
        <v>551</v>
      </c>
      <c r="H1331" t="s">
        <v>551</v>
      </c>
      <c r="I1331" t="s">
        <v>551</v>
      </c>
      <c r="J1331" t="s">
        <v>551</v>
      </c>
      <c r="K1331" t="s">
        <v>551</v>
      </c>
      <c r="L1331" t="s">
        <v>551</v>
      </c>
      <c r="M1331" t="s">
        <v>551</v>
      </c>
      <c r="N1331" t="s">
        <v>551</v>
      </c>
      <c r="O1331" t="s">
        <v>551</v>
      </c>
      <c r="P1331" t="s">
        <v>551</v>
      </c>
      <c r="Q1331" t="s">
        <v>551</v>
      </c>
      <c r="R1331" t="s">
        <v>551</v>
      </c>
      <c r="S1331" t="s">
        <v>551</v>
      </c>
      <c r="T1331" t="s">
        <v>551</v>
      </c>
      <c r="U1331" t="s">
        <v>551</v>
      </c>
      <c r="V1331" t="s">
        <v>551</v>
      </c>
      <c r="W1331" t="s">
        <v>551</v>
      </c>
      <c r="X1331" t="s">
        <v>551</v>
      </c>
      <c r="Y1331" t="s">
        <v>551</v>
      </c>
      <c r="Z1331" t="s">
        <v>551</v>
      </c>
      <c r="AA1331" t="s">
        <v>551</v>
      </c>
      <c r="AB1331" t="s">
        <v>551</v>
      </c>
      <c r="AC1331" t="s">
        <v>617</v>
      </c>
      <c r="AD1331" t="s">
        <v>616</v>
      </c>
      <c r="AE1331">
        <v>25</v>
      </c>
      <c r="AF1331">
        <v>5</v>
      </c>
      <c r="AH1331" t="s">
        <v>494</v>
      </c>
      <c r="AJ1331" t="s">
        <v>86</v>
      </c>
      <c r="AK1331" t="s">
        <v>201</v>
      </c>
      <c r="AM1331">
        <v>2886</v>
      </c>
      <c r="AN1331">
        <v>2819</v>
      </c>
    </row>
    <row r="1332" spans="1:40" x14ac:dyDescent="0.25">
      <c r="A1332" t="s">
        <v>551</v>
      </c>
      <c r="B1332" t="s">
        <v>551</v>
      </c>
      <c r="C1332" t="s">
        <v>551</v>
      </c>
      <c r="D1332" t="s">
        <v>551</v>
      </c>
      <c r="E1332" t="s">
        <v>551</v>
      </c>
      <c r="F1332" t="s">
        <v>551</v>
      </c>
      <c r="G1332" t="s">
        <v>551</v>
      </c>
      <c r="H1332" t="s">
        <v>551</v>
      </c>
      <c r="I1332" t="s">
        <v>551</v>
      </c>
      <c r="J1332" t="s">
        <v>551</v>
      </c>
      <c r="K1332" t="s">
        <v>551</v>
      </c>
      <c r="L1332" t="s">
        <v>551</v>
      </c>
      <c r="M1332" t="s">
        <v>551</v>
      </c>
      <c r="N1332" t="s">
        <v>551</v>
      </c>
      <c r="O1332" t="s">
        <v>551</v>
      </c>
      <c r="P1332" t="s">
        <v>551</v>
      </c>
      <c r="Q1332" t="s">
        <v>551</v>
      </c>
      <c r="R1332" t="s">
        <v>551</v>
      </c>
      <c r="S1332" t="s">
        <v>551</v>
      </c>
      <c r="T1332" t="s">
        <v>551</v>
      </c>
      <c r="U1332" t="s">
        <v>551</v>
      </c>
      <c r="V1332" t="s">
        <v>551</v>
      </c>
      <c r="W1332" t="s">
        <v>551</v>
      </c>
      <c r="X1332" t="s">
        <v>551</v>
      </c>
      <c r="Y1332" t="s">
        <v>551</v>
      </c>
      <c r="Z1332" t="s">
        <v>551</v>
      </c>
      <c r="AA1332" t="s">
        <v>551</v>
      </c>
      <c r="AB1332" t="s">
        <v>551</v>
      </c>
      <c r="AC1332" t="s">
        <v>617</v>
      </c>
      <c r="AD1332" t="s">
        <v>616</v>
      </c>
      <c r="AE1332">
        <v>25</v>
      </c>
      <c r="AF1332">
        <v>6</v>
      </c>
      <c r="AH1332" t="s">
        <v>494</v>
      </c>
      <c r="AJ1332" t="s">
        <v>86</v>
      </c>
      <c r="AK1332" t="s">
        <v>201</v>
      </c>
      <c r="AM1332">
        <v>2660</v>
      </c>
      <c r="AN1332">
        <v>1795</v>
      </c>
    </row>
    <row r="1333" spans="1:40" x14ac:dyDescent="0.25">
      <c r="A1333" t="s">
        <v>551</v>
      </c>
      <c r="B1333" t="s">
        <v>551</v>
      </c>
      <c r="C1333" t="s">
        <v>551</v>
      </c>
      <c r="D1333" t="s">
        <v>551</v>
      </c>
      <c r="E1333" t="s">
        <v>551</v>
      </c>
      <c r="F1333" t="s">
        <v>551</v>
      </c>
      <c r="G1333" t="s">
        <v>551</v>
      </c>
      <c r="H1333" t="s">
        <v>551</v>
      </c>
      <c r="I1333" t="s">
        <v>551</v>
      </c>
      <c r="J1333" t="s">
        <v>551</v>
      </c>
      <c r="K1333" t="s">
        <v>551</v>
      </c>
      <c r="L1333" t="s">
        <v>551</v>
      </c>
      <c r="M1333" t="s">
        <v>551</v>
      </c>
      <c r="N1333" t="s">
        <v>551</v>
      </c>
      <c r="O1333" t="s">
        <v>551</v>
      </c>
      <c r="P1333" t="s">
        <v>551</v>
      </c>
      <c r="Q1333" t="s">
        <v>551</v>
      </c>
      <c r="R1333" t="s">
        <v>551</v>
      </c>
      <c r="S1333" t="s">
        <v>551</v>
      </c>
      <c r="T1333" t="s">
        <v>551</v>
      </c>
      <c r="U1333" t="s">
        <v>551</v>
      </c>
      <c r="V1333" t="s">
        <v>551</v>
      </c>
      <c r="W1333" t="s">
        <v>551</v>
      </c>
      <c r="X1333" t="s">
        <v>551</v>
      </c>
      <c r="Y1333" t="s">
        <v>551</v>
      </c>
      <c r="Z1333" t="s">
        <v>551</v>
      </c>
      <c r="AA1333" t="s">
        <v>551</v>
      </c>
      <c r="AB1333" t="s">
        <v>551</v>
      </c>
      <c r="AC1333" t="s">
        <v>617</v>
      </c>
      <c r="AD1333" t="s">
        <v>616</v>
      </c>
      <c r="AE1333">
        <v>25</v>
      </c>
      <c r="AF1333">
        <v>7</v>
      </c>
      <c r="AH1333" t="s">
        <v>499</v>
      </c>
      <c r="AJ1333" t="s">
        <v>92</v>
      </c>
      <c r="AK1333" t="s">
        <v>201</v>
      </c>
      <c r="AM1333">
        <v>2115</v>
      </c>
      <c r="AN1333">
        <v>713</v>
      </c>
    </row>
    <row r="1334" spans="1:40" x14ac:dyDescent="0.25">
      <c r="A1334" t="s">
        <v>551</v>
      </c>
      <c r="B1334" t="s">
        <v>551</v>
      </c>
      <c r="C1334" t="s">
        <v>551</v>
      </c>
      <c r="D1334" t="s">
        <v>551</v>
      </c>
      <c r="E1334" t="s">
        <v>551</v>
      </c>
      <c r="F1334" t="s">
        <v>551</v>
      </c>
      <c r="G1334" t="s">
        <v>551</v>
      </c>
      <c r="H1334" t="s">
        <v>551</v>
      </c>
      <c r="I1334" t="s">
        <v>551</v>
      </c>
      <c r="J1334" t="s">
        <v>551</v>
      </c>
      <c r="K1334" t="s">
        <v>551</v>
      </c>
      <c r="L1334" t="s">
        <v>551</v>
      </c>
      <c r="M1334" t="s">
        <v>551</v>
      </c>
      <c r="N1334" t="s">
        <v>551</v>
      </c>
      <c r="O1334" t="s">
        <v>551</v>
      </c>
      <c r="P1334" t="s">
        <v>551</v>
      </c>
      <c r="Q1334" t="s">
        <v>551</v>
      </c>
      <c r="R1334" t="s">
        <v>551</v>
      </c>
      <c r="S1334" t="s">
        <v>551</v>
      </c>
      <c r="T1334" t="s">
        <v>551</v>
      </c>
      <c r="U1334" t="s">
        <v>551</v>
      </c>
      <c r="V1334" t="s">
        <v>551</v>
      </c>
      <c r="W1334" t="s">
        <v>551</v>
      </c>
      <c r="X1334" t="s">
        <v>551</v>
      </c>
      <c r="Y1334" t="s">
        <v>551</v>
      </c>
      <c r="Z1334" t="s">
        <v>551</v>
      </c>
      <c r="AA1334" t="s">
        <v>551</v>
      </c>
      <c r="AB1334" t="s">
        <v>551</v>
      </c>
      <c r="AC1334" t="s">
        <v>617</v>
      </c>
      <c r="AD1334" t="s">
        <v>616</v>
      </c>
      <c r="AE1334">
        <v>25</v>
      </c>
      <c r="AF1334">
        <v>8</v>
      </c>
      <c r="AH1334" t="s">
        <v>494</v>
      </c>
      <c r="AJ1334" t="s">
        <v>86</v>
      </c>
      <c r="AK1334" t="s">
        <v>201</v>
      </c>
      <c r="AM1334">
        <v>502</v>
      </c>
      <c r="AN1334">
        <v>745</v>
      </c>
    </row>
    <row r="1335" spans="1:40" x14ac:dyDescent="0.25">
      <c r="A1335" t="s">
        <v>551</v>
      </c>
      <c r="B1335" t="s">
        <v>551</v>
      </c>
      <c r="C1335" t="s">
        <v>551</v>
      </c>
      <c r="D1335" t="s">
        <v>551</v>
      </c>
      <c r="E1335" t="s">
        <v>551</v>
      </c>
      <c r="F1335" t="s">
        <v>551</v>
      </c>
      <c r="G1335" t="s">
        <v>551</v>
      </c>
      <c r="H1335" t="s">
        <v>551</v>
      </c>
      <c r="I1335" t="s">
        <v>551</v>
      </c>
      <c r="J1335" t="s">
        <v>551</v>
      </c>
      <c r="K1335" t="s">
        <v>551</v>
      </c>
      <c r="L1335" t="s">
        <v>551</v>
      </c>
      <c r="M1335" t="s">
        <v>551</v>
      </c>
      <c r="N1335" t="s">
        <v>551</v>
      </c>
      <c r="O1335" t="s">
        <v>551</v>
      </c>
      <c r="P1335" t="s">
        <v>551</v>
      </c>
      <c r="Q1335" t="s">
        <v>551</v>
      </c>
      <c r="R1335" t="s">
        <v>551</v>
      </c>
      <c r="S1335" t="s">
        <v>551</v>
      </c>
      <c r="T1335" t="s">
        <v>551</v>
      </c>
      <c r="U1335" t="s">
        <v>551</v>
      </c>
      <c r="V1335" t="s">
        <v>551</v>
      </c>
      <c r="W1335" t="s">
        <v>551</v>
      </c>
      <c r="X1335" t="s">
        <v>551</v>
      </c>
      <c r="Y1335" t="s">
        <v>551</v>
      </c>
      <c r="Z1335" t="s">
        <v>551</v>
      </c>
      <c r="AA1335" t="s">
        <v>551</v>
      </c>
      <c r="AB1335" t="s">
        <v>551</v>
      </c>
      <c r="AC1335" t="s">
        <v>617</v>
      </c>
      <c r="AD1335" t="s">
        <v>616</v>
      </c>
      <c r="AE1335">
        <v>25</v>
      </c>
      <c r="AF1335">
        <v>9</v>
      </c>
      <c r="AH1335" t="s">
        <v>494</v>
      </c>
      <c r="AJ1335" t="s">
        <v>86</v>
      </c>
      <c r="AK1335" t="s">
        <v>201</v>
      </c>
      <c r="AM1335">
        <v>1231</v>
      </c>
      <c r="AN1335">
        <v>856</v>
      </c>
    </row>
    <row r="1336" spans="1:40" x14ac:dyDescent="0.25">
      <c r="A1336" t="s">
        <v>551</v>
      </c>
      <c r="B1336" t="s">
        <v>551</v>
      </c>
      <c r="C1336" t="s">
        <v>551</v>
      </c>
      <c r="D1336" t="s">
        <v>551</v>
      </c>
      <c r="E1336" t="s">
        <v>551</v>
      </c>
      <c r="F1336" t="s">
        <v>551</v>
      </c>
      <c r="G1336" t="s">
        <v>551</v>
      </c>
      <c r="H1336" t="s">
        <v>551</v>
      </c>
      <c r="I1336" t="s">
        <v>551</v>
      </c>
      <c r="J1336" t="s">
        <v>551</v>
      </c>
      <c r="K1336" t="s">
        <v>551</v>
      </c>
      <c r="L1336" t="s">
        <v>551</v>
      </c>
      <c r="M1336" t="s">
        <v>551</v>
      </c>
      <c r="N1336" t="s">
        <v>551</v>
      </c>
      <c r="O1336" t="s">
        <v>551</v>
      </c>
      <c r="P1336" t="s">
        <v>551</v>
      </c>
      <c r="Q1336" t="s">
        <v>551</v>
      </c>
      <c r="R1336" t="s">
        <v>551</v>
      </c>
      <c r="S1336" t="s">
        <v>551</v>
      </c>
      <c r="T1336" t="s">
        <v>551</v>
      </c>
      <c r="U1336" t="s">
        <v>551</v>
      </c>
      <c r="V1336" t="s">
        <v>551</v>
      </c>
      <c r="W1336" t="s">
        <v>551</v>
      </c>
      <c r="X1336" t="s">
        <v>551</v>
      </c>
      <c r="Y1336" t="s">
        <v>551</v>
      </c>
      <c r="Z1336" t="s">
        <v>551</v>
      </c>
      <c r="AA1336" t="s">
        <v>551</v>
      </c>
      <c r="AB1336" t="s">
        <v>551</v>
      </c>
      <c r="AC1336" t="s">
        <v>617</v>
      </c>
      <c r="AD1336" t="s">
        <v>616</v>
      </c>
      <c r="AE1336">
        <v>25</v>
      </c>
      <c r="AF1336">
        <v>10</v>
      </c>
      <c r="AH1336" t="s">
        <v>494</v>
      </c>
      <c r="AJ1336" t="s">
        <v>86</v>
      </c>
      <c r="AK1336" t="s">
        <v>201</v>
      </c>
      <c r="AM1336">
        <v>2937</v>
      </c>
      <c r="AN1336">
        <v>1769</v>
      </c>
    </row>
    <row r="1337" spans="1:40" x14ac:dyDescent="0.25">
      <c r="A1337" t="s">
        <v>551</v>
      </c>
      <c r="B1337" t="s">
        <v>551</v>
      </c>
      <c r="C1337" t="s">
        <v>551</v>
      </c>
      <c r="D1337" t="s">
        <v>551</v>
      </c>
      <c r="E1337" t="s">
        <v>551</v>
      </c>
      <c r="F1337" t="s">
        <v>551</v>
      </c>
      <c r="G1337" t="s">
        <v>551</v>
      </c>
      <c r="H1337" t="s">
        <v>551</v>
      </c>
      <c r="I1337" t="s">
        <v>551</v>
      </c>
      <c r="J1337" t="s">
        <v>551</v>
      </c>
      <c r="K1337" t="s">
        <v>551</v>
      </c>
      <c r="L1337" t="s">
        <v>551</v>
      </c>
      <c r="M1337" t="s">
        <v>551</v>
      </c>
      <c r="N1337" t="s">
        <v>551</v>
      </c>
      <c r="O1337" t="s">
        <v>551</v>
      </c>
      <c r="P1337" t="s">
        <v>551</v>
      </c>
      <c r="Q1337" t="s">
        <v>551</v>
      </c>
      <c r="R1337" t="s">
        <v>551</v>
      </c>
      <c r="S1337" t="s">
        <v>551</v>
      </c>
      <c r="T1337" t="s">
        <v>551</v>
      </c>
      <c r="U1337" t="s">
        <v>551</v>
      </c>
      <c r="V1337" t="s">
        <v>551</v>
      </c>
      <c r="W1337" t="s">
        <v>551</v>
      </c>
      <c r="X1337" t="s">
        <v>551</v>
      </c>
      <c r="Y1337" t="s">
        <v>551</v>
      </c>
      <c r="Z1337" t="s">
        <v>551</v>
      </c>
      <c r="AA1337" t="s">
        <v>551</v>
      </c>
      <c r="AB1337" t="s">
        <v>551</v>
      </c>
      <c r="AC1337" t="s">
        <v>617</v>
      </c>
      <c r="AD1337" t="s">
        <v>616</v>
      </c>
      <c r="AE1337">
        <v>25</v>
      </c>
      <c r="AF1337">
        <v>11</v>
      </c>
      <c r="AH1337" t="s">
        <v>494</v>
      </c>
      <c r="AJ1337" t="s">
        <v>86</v>
      </c>
      <c r="AK1337" t="s">
        <v>201</v>
      </c>
      <c r="AM1337">
        <v>2331</v>
      </c>
      <c r="AN1337">
        <v>2442</v>
      </c>
    </row>
    <row r="1338" spans="1:40" x14ac:dyDescent="0.25">
      <c r="A1338" t="s">
        <v>551</v>
      </c>
      <c r="B1338" t="s">
        <v>551</v>
      </c>
      <c r="C1338" t="s">
        <v>551</v>
      </c>
      <c r="D1338" t="s">
        <v>551</v>
      </c>
      <c r="E1338" t="s">
        <v>551</v>
      </c>
      <c r="F1338" t="s">
        <v>551</v>
      </c>
      <c r="G1338" t="s">
        <v>551</v>
      </c>
      <c r="H1338" t="s">
        <v>551</v>
      </c>
      <c r="I1338" t="s">
        <v>551</v>
      </c>
      <c r="J1338" t="s">
        <v>551</v>
      </c>
      <c r="K1338" t="s">
        <v>551</v>
      </c>
      <c r="L1338" t="s">
        <v>551</v>
      </c>
      <c r="M1338" t="s">
        <v>551</v>
      </c>
      <c r="N1338" t="s">
        <v>551</v>
      </c>
      <c r="O1338" t="s">
        <v>551</v>
      </c>
      <c r="P1338" t="s">
        <v>551</v>
      </c>
      <c r="Q1338" t="s">
        <v>551</v>
      </c>
      <c r="R1338" t="s">
        <v>551</v>
      </c>
      <c r="S1338" t="s">
        <v>551</v>
      </c>
      <c r="T1338" t="s">
        <v>551</v>
      </c>
      <c r="U1338" t="s">
        <v>551</v>
      </c>
      <c r="V1338" t="s">
        <v>551</v>
      </c>
      <c r="W1338" t="s">
        <v>551</v>
      </c>
      <c r="X1338" t="s">
        <v>551</v>
      </c>
      <c r="Y1338" t="s">
        <v>551</v>
      </c>
      <c r="Z1338" t="s">
        <v>551</v>
      </c>
      <c r="AA1338" t="s">
        <v>551</v>
      </c>
      <c r="AB1338" t="s">
        <v>551</v>
      </c>
      <c r="AC1338" t="s">
        <v>617</v>
      </c>
      <c r="AD1338" t="s">
        <v>616</v>
      </c>
      <c r="AE1338">
        <v>25</v>
      </c>
      <c r="AF1338">
        <v>12</v>
      </c>
      <c r="AH1338" t="s">
        <v>499</v>
      </c>
      <c r="AJ1338" t="s">
        <v>92</v>
      </c>
      <c r="AK1338" t="s">
        <v>201</v>
      </c>
      <c r="AM1338">
        <v>1545</v>
      </c>
      <c r="AN1338">
        <v>378</v>
      </c>
    </row>
    <row r="1339" spans="1:40" x14ac:dyDescent="0.25">
      <c r="A1339" t="s">
        <v>551</v>
      </c>
      <c r="B1339" t="s">
        <v>551</v>
      </c>
      <c r="C1339" t="s">
        <v>551</v>
      </c>
      <c r="D1339" t="s">
        <v>551</v>
      </c>
      <c r="E1339" t="s">
        <v>551</v>
      </c>
      <c r="F1339" t="s">
        <v>551</v>
      </c>
      <c r="G1339" t="s">
        <v>551</v>
      </c>
      <c r="H1339" t="s">
        <v>551</v>
      </c>
      <c r="I1339" t="s">
        <v>551</v>
      </c>
      <c r="J1339" t="s">
        <v>551</v>
      </c>
      <c r="K1339" t="s">
        <v>551</v>
      </c>
      <c r="L1339" t="s">
        <v>551</v>
      </c>
      <c r="M1339" t="s">
        <v>551</v>
      </c>
      <c r="N1339" t="s">
        <v>551</v>
      </c>
      <c r="O1339" t="s">
        <v>551</v>
      </c>
      <c r="P1339" t="s">
        <v>551</v>
      </c>
      <c r="Q1339" t="s">
        <v>551</v>
      </c>
      <c r="R1339" t="s">
        <v>551</v>
      </c>
      <c r="S1339" t="s">
        <v>551</v>
      </c>
      <c r="T1339" t="s">
        <v>551</v>
      </c>
      <c r="U1339" t="s">
        <v>551</v>
      </c>
      <c r="V1339" t="s">
        <v>551</v>
      </c>
      <c r="W1339" t="s">
        <v>551</v>
      </c>
      <c r="X1339" t="s">
        <v>551</v>
      </c>
      <c r="Y1339" t="s">
        <v>551</v>
      </c>
      <c r="Z1339" t="s">
        <v>551</v>
      </c>
      <c r="AA1339" t="s">
        <v>551</v>
      </c>
      <c r="AB1339" t="s">
        <v>551</v>
      </c>
      <c r="AC1339" t="s">
        <v>617</v>
      </c>
      <c r="AD1339" t="s">
        <v>616</v>
      </c>
      <c r="AE1339">
        <v>25</v>
      </c>
      <c r="AF1339">
        <v>13</v>
      </c>
      <c r="AG1339">
        <v>3</v>
      </c>
      <c r="AH1339" t="s">
        <v>492</v>
      </c>
      <c r="AJ1339" t="s">
        <v>84</v>
      </c>
      <c r="AK1339" t="s">
        <v>194</v>
      </c>
      <c r="AM1339">
        <v>3669</v>
      </c>
      <c r="AN1339">
        <v>75</v>
      </c>
    </row>
    <row r="1340" spans="1:40" x14ac:dyDescent="0.25">
      <c r="A1340" t="s">
        <v>551</v>
      </c>
      <c r="B1340" t="s">
        <v>551</v>
      </c>
      <c r="C1340" t="s">
        <v>551</v>
      </c>
      <c r="D1340" t="s">
        <v>551</v>
      </c>
      <c r="E1340" t="s">
        <v>551</v>
      </c>
      <c r="F1340" t="s">
        <v>551</v>
      </c>
      <c r="G1340" t="s">
        <v>551</v>
      </c>
      <c r="H1340" t="s">
        <v>551</v>
      </c>
      <c r="I1340" t="s">
        <v>551</v>
      </c>
      <c r="J1340" t="s">
        <v>551</v>
      </c>
      <c r="K1340" t="s">
        <v>551</v>
      </c>
      <c r="L1340" t="s">
        <v>551</v>
      </c>
      <c r="M1340" t="s">
        <v>551</v>
      </c>
      <c r="N1340" t="s">
        <v>551</v>
      </c>
      <c r="O1340" t="s">
        <v>551</v>
      </c>
      <c r="P1340" t="s">
        <v>551</v>
      </c>
      <c r="Q1340" t="s">
        <v>551</v>
      </c>
      <c r="R1340" t="s">
        <v>551</v>
      </c>
      <c r="S1340" t="s">
        <v>551</v>
      </c>
      <c r="T1340" t="s">
        <v>551</v>
      </c>
      <c r="U1340" t="s">
        <v>551</v>
      </c>
      <c r="V1340" t="s">
        <v>551</v>
      </c>
      <c r="W1340" t="s">
        <v>551</v>
      </c>
      <c r="X1340" t="s">
        <v>551</v>
      </c>
      <c r="Y1340" t="s">
        <v>551</v>
      </c>
      <c r="Z1340" t="s">
        <v>551</v>
      </c>
      <c r="AA1340" t="s">
        <v>551</v>
      </c>
      <c r="AB1340" t="s">
        <v>551</v>
      </c>
      <c r="AC1340" t="s">
        <v>617</v>
      </c>
      <c r="AD1340" t="s">
        <v>616</v>
      </c>
      <c r="AE1340">
        <v>25</v>
      </c>
      <c r="AF1340">
        <v>14</v>
      </c>
      <c r="AH1340" t="s">
        <v>494</v>
      </c>
      <c r="AJ1340" t="s">
        <v>86</v>
      </c>
      <c r="AK1340" t="s">
        <v>201</v>
      </c>
      <c r="AM1340">
        <v>859</v>
      </c>
      <c r="AN1340">
        <v>2288</v>
      </c>
    </row>
    <row r="1341" spans="1:40" x14ac:dyDescent="0.25">
      <c r="A1341" t="s">
        <v>551</v>
      </c>
      <c r="B1341" t="s">
        <v>551</v>
      </c>
      <c r="C1341" t="s">
        <v>551</v>
      </c>
      <c r="D1341" t="s">
        <v>551</v>
      </c>
      <c r="E1341" t="s">
        <v>551</v>
      </c>
      <c r="F1341" t="s">
        <v>551</v>
      </c>
      <c r="G1341" t="s">
        <v>551</v>
      </c>
      <c r="H1341" t="s">
        <v>551</v>
      </c>
      <c r="I1341" t="s">
        <v>551</v>
      </c>
      <c r="J1341" t="s">
        <v>551</v>
      </c>
      <c r="K1341" t="s">
        <v>551</v>
      </c>
      <c r="L1341" t="s">
        <v>551</v>
      </c>
      <c r="M1341" t="s">
        <v>551</v>
      </c>
      <c r="N1341" t="s">
        <v>551</v>
      </c>
      <c r="O1341" t="s">
        <v>551</v>
      </c>
      <c r="P1341" t="s">
        <v>551</v>
      </c>
      <c r="Q1341" t="s">
        <v>551</v>
      </c>
      <c r="R1341" t="s">
        <v>551</v>
      </c>
      <c r="S1341" t="s">
        <v>551</v>
      </c>
      <c r="T1341" t="s">
        <v>551</v>
      </c>
      <c r="U1341" t="s">
        <v>551</v>
      </c>
      <c r="V1341" t="s">
        <v>551</v>
      </c>
      <c r="W1341" t="s">
        <v>551</v>
      </c>
      <c r="X1341" t="s">
        <v>551</v>
      </c>
      <c r="Y1341" t="s">
        <v>551</v>
      </c>
      <c r="Z1341" t="s">
        <v>551</v>
      </c>
      <c r="AA1341" t="s">
        <v>551</v>
      </c>
      <c r="AB1341" t="s">
        <v>551</v>
      </c>
      <c r="AC1341" t="s">
        <v>617</v>
      </c>
      <c r="AD1341" t="s">
        <v>616</v>
      </c>
      <c r="AE1341">
        <v>25</v>
      </c>
      <c r="AF1341">
        <v>15</v>
      </c>
      <c r="AH1341" t="s">
        <v>503</v>
      </c>
      <c r="AJ1341" t="s">
        <v>96</v>
      </c>
      <c r="AK1341" t="s">
        <v>201</v>
      </c>
      <c r="AM1341">
        <v>2684</v>
      </c>
      <c r="AN1341">
        <v>1028</v>
      </c>
    </row>
    <row r="1342" spans="1:40" x14ac:dyDescent="0.25">
      <c r="A1342" t="s">
        <v>551</v>
      </c>
      <c r="B1342" t="s">
        <v>551</v>
      </c>
      <c r="C1342" t="s">
        <v>551</v>
      </c>
      <c r="D1342" t="s">
        <v>551</v>
      </c>
      <c r="E1342" t="s">
        <v>551</v>
      </c>
      <c r="F1342" t="s">
        <v>551</v>
      </c>
      <c r="G1342" t="s">
        <v>551</v>
      </c>
      <c r="H1342" t="s">
        <v>551</v>
      </c>
      <c r="I1342" t="s">
        <v>551</v>
      </c>
      <c r="J1342" t="s">
        <v>551</v>
      </c>
      <c r="K1342" t="s">
        <v>551</v>
      </c>
      <c r="L1342" t="s">
        <v>551</v>
      </c>
      <c r="M1342" t="s">
        <v>551</v>
      </c>
      <c r="N1342" t="s">
        <v>551</v>
      </c>
      <c r="O1342" t="s">
        <v>551</v>
      </c>
      <c r="P1342" t="s">
        <v>551</v>
      </c>
      <c r="Q1342" t="s">
        <v>551</v>
      </c>
      <c r="R1342" t="s">
        <v>551</v>
      </c>
      <c r="S1342" t="s">
        <v>551</v>
      </c>
      <c r="T1342" t="s">
        <v>551</v>
      </c>
      <c r="U1342" t="s">
        <v>551</v>
      </c>
      <c r="V1342" t="s">
        <v>551</v>
      </c>
      <c r="W1342" t="s">
        <v>551</v>
      </c>
      <c r="X1342" t="s">
        <v>551</v>
      </c>
      <c r="Y1342" t="s">
        <v>551</v>
      </c>
      <c r="Z1342" t="s">
        <v>551</v>
      </c>
      <c r="AA1342" t="s">
        <v>551</v>
      </c>
      <c r="AB1342" t="s">
        <v>551</v>
      </c>
      <c r="AC1342" t="s">
        <v>617</v>
      </c>
      <c r="AD1342" t="s">
        <v>616</v>
      </c>
      <c r="AE1342">
        <v>25</v>
      </c>
      <c r="AF1342">
        <v>16</v>
      </c>
      <c r="AH1342" t="s">
        <v>503</v>
      </c>
      <c r="AJ1342" t="s">
        <v>96</v>
      </c>
      <c r="AK1342" t="s">
        <v>201</v>
      </c>
      <c r="AM1342">
        <v>3178</v>
      </c>
      <c r="AN1342">
        <v>1281</v>
      </c>
    </row>
    <row r="1343" spans="1:40" x14ac:dyDescent="0.25">
      <c r="A1343" t="s">
        <v>551</v>
      </c>
      <c r="B1343" t="s">
        <v>551</v>
      </c>
      <c r="C1343" t="s">
        <v>551</v>
      </c>
      <c r="D1343" t="s">
        <v>551</v>
      </c>
      <c r="E1343" t="s">
        <v>551</v>
      </c>
      <c r="F1343" t="s">
        <v>551</v>
      </c>
      <c r="G1343" t="s">
        <v>551</v>
      </c>
      <c r="H1343" t="s">
        <v>551</v>
      </c>
      <c r="I1343" t="s">
        <v>551</v>
      </c>
      <c r="J1343" t="s">
        <v>551</v>
      </c>
      <c r="K1343" t="s">
        <v>551</v>
      </c>
      <c r="L1343" t="s">
        <v>551</v>
      </c>
      <c r="M1343" t="s">
        <v>551</v>
      </c>
      <c r="N1343" t="s">
        <v>551</v>
      </c>
      <c r="O1343" t="s">
        <v>551</v>
      </c>
      <c r="P1343" t="s">
        <v>551</v>
      </c>
      <c r="Q1343" t="s">
        <v>551</v>
      </c>
      <c r="R1343" t="s">
        <v>551</v>
      </c>
      <c r="S1343" t="s">
        <v>551</v>
      </c>
      <c r="T1343" t="s">
        <v>551</v>
      </c>
      <c r="U1343" t="s">
        <v>551</v>
      </c>
      <c r="V1343" t="s">
        <v>551</v>
      </c>
      <c r="W1343" t="s">
        <v>551</v>
      </c>
      <c r="X1343" t="s">
        <v>551</v>
      </c>
      <c r="Y1343" t="s">
        <v>551</v>
      </c>
      <c r="Z1343" t="s">
        <v>551</v>
      </c>
      <c r="AA1343" t="s">
        <v>551</v>
      </c>
      <c r="AB1343" t="s">
        <v>551</v>
      </c>
      <c r="AC1343" t="s">
        <v>617</v>
      </c>
      <c r="AD1343" t="s">
        <v>616</v>
      </c>
      <c r="AE1343">
        <v>25</v>
      </c>
      <c r="AF1343">
        <v>17</v>
      </c>
      <c r="AH1343" t="s">
        <v>499</v>
      </c>
      <c r="AJ1343" t="s">
        <v>92</v>
      </c>
      <c r="AK1343" t="s">
        <v>201</v>
      </c>
      <c r="AM1343">
        <v>2952</v>
      </c>
      <c r="AN1343">
        <v>422</v>
      </c>
    </row>
    <row r="1344" spans="1:40" x14ac:dyDescent="0.25">
      <c r="A1344" t="s">
        <v>551</v>
      </c>
      <c r="B1344" t="s">
        <v>551</v>
      </c>
      <c r="C1344" t="s">
        <v>551</v>
      </c>
      <c r="D1344" t="s">
        <v>551</v>
      </c>
      <c r="E1344" t="s">
        <v>551</v>
      </c>
      <c r="F1344" t="s">
        <v>551</v>
      </c>
      <c r="G1344" t="s">
        <v>551</v>
      </c>
      <c r="H1344" t="s">
        <v>551</v>
      </c>
      <c r="I1344" t="s">
        <v>551</v>
      </c>
      <c r="J1344" t="s">
        <v>551</v>
      </c>
      <c r="K1344" t="s">
        <v>551</v>
      </c>
      <c r="L1344" t="s">
        <v>551</v>
      </c>
      <c r="M1344" t="s">
        <v>551</v>
      </c>
      <c r="N1344" t="s">
        <v>551</v>
      </c>
      <c r="O1344" t="s">
        <v>551</v>
      </c>
      <c r="P1344" t="s">
        <v>551</v>
      </c>
      <c r="Q1344" t="s">
        <v>551</v>
      </c>
      <c r="R1344" t="s">
        <v>551</v>
      </c>
      <c r="S1344" t="s">
        <v>551</v>
      </c>
      <c r="T1344" t="s">
        <v>551</v>
      </c>
      <c r="U1344" t="s">
        <v>551</v>
      </c>
      <c r="V1344" t="s">
        <v>551</v>
      </c>
      <c r="W1344" t="s">
        <v>551</v>
      </c>
      <c r="X1344" t="s">
        <v>551</v>
      </c>
      <c r="Y1344" t="s">
        <v>551</v>
      </c>
      <c r="Z1344" t="s">
        <v>551</v>
      </c>
      <c r="AA1344" t="s">
        <v>551</v>
      </c>
      <c r="AB1344" t="s">
        <v>551</v>
      </c>
      <c r="AC1344" t="s">
        <v>617</v>
      </c>
      <c r="AD1344" t="s">
        <v>616</v>
      </c>
      <c r="AE1344">
        <v>25</v>
      </c>
      <c r="AF1344">
        <v>18</v>
      </c>
      <c r="AH1344" t="s">
        <v>494</v>
      </c>
      <c r="AJ1344" t="s">
        <v>86</v>
      </c>
      <c r="AK1344" t="s">
        <v>201</v>
      </c>
      <c r="AM1344">
        <v>1114</v>
      </c>
      <c r="AN1344">
        <v>444</v>
      </c>
    </row>
    <row r="1345" spans="1:40" x14ac:dyDescent="0.25">
      <c r="A1345" t="s">
        <v>551</v>
      </c>
      <c r="B1345" t="s">
        <v>551</v>
      </c>
      <c r="C1345" t="s">
        <v>551</v>
      </c>
      <c r="D1345" t="s">
        <v>551</v>
      </c>
      <c r="E1345" t="s">
        <v>551</v>
      </c>
      <c r="F1345" t="s">
        <v>551</v>
      </c>
      <c r="G1345" t="s">
        <v>551</v>
      </c>
      <c r="H1345" t="s">
        <v>551</v>
      </c>
      <c r="I1345" t="s">
        <v>551</v>
      </c>
      <c r="J1345" t="s">
        <v>551</v>
      </c>
      <c r="K1345" t="s">
        <v>551</v>
      </c>
      <c r="L1345" t="s">
        <v>551</v>
      </c>
      <c r="M1345" t="s">
        <v>551</v>
      </c>
      <c r="N1345" t="s">
        <v>551</v>
      </c>
      <c r="O1345" t="s">
        <v>551</v>
      </c>
      <c r="P1345" t="s">
        <v>551</v>
      </c>
      <c r="Q1345" t="s">
        <v>551</v>
      </c>
      <c r="R1345" t="s">
        <v>551</v>
      </c>
      <c r="S1345" t="s">
        <v>551</v>
      </c>
      <c r="T1345" t="s">
        <v>551</v>
      </c>
      <c r="U1345" t="s">
        <v>551</v>
      </c>
      <c r="V1345" t="s">
        <v>551</v>
      </c>
      <c r="W1345" t="s">
        <v>551</v>
      </c>
      <c r="X1345" t="s">
        <v>551</v>
      </c>
      <c r="Y1345" t="s">
        <v>551</v>
      </c>
      <c r="Z1345" t="s">
        <v>551</v>
      </c>
      <c r="AA1345" t="s">
        <v>551</v>
      </c>
      <c r="AB1345" t="s">
        <v>551</v>
      </c>
      <c r="AC1345" t="s">
        <v>617</v>
      </c>
      <c r="AD1345" t="s">
        <v>616</v>
      </c>
      <c r="AE1345">
        <v>25</v>
      </c>
      <c r="AF1345">
        <v>19</v>
      </c>
      <c r="AH1345" t="s">
        <v>503</v>
      </c>
      <c r="AJ1345" t="s">
        <v>96</v>
      </c>
      <c r="AK1345" t="s">
        <v>201</v>
      </c>
      <c r="AM1345">
        <v>3381</v>
      </c>
      <c r="AN1345">
        <v>1729</v>
      </c>
    </row>
    <row r="1346" spans="1:40" x14ac:dyDescent="0.25">
      <c r="A1346" t="s">
        <v>551</v>
      </c>
      <c r="B1346" t="s">
        <v>551</v>
      </c>
      <c r="C1346" t="s">
        <v>551</v>
      </c>
      <c r="D1346" t="s">
        <v>551</v>
      </c>
      <c r="E1346" t="s">
        <v>551</v>
      </c>
      <c r="F1346" t="s">
        <v>551</v>
      </c>
      <c r="G1346" t="s">
        <v>551</v>
      </c>
      <c r="H1346" t="s">
        <v>551</v>
      </c>
      <c r="I1346" t="s">
        <v>551</v>
      </c>
      <c r="J1346" t="s">
        <v>551</v>
      </c>
      <c r="K1346" t="s">
        <v>551</v>
      </c>
      <c r="L1346" t="s">
        <v>551</v>
      </c>
      <c r="M1346" t="s">
        <v>551</v>
      </c>
      <c r="N1346" t="s">
        <v>551</v>
      </c>
      <c r="O1346" t="s">
        <v>551</v>
      </c>
      <c r="P1346" t="s">
        <v>551</v>
      </c>
      <c r="Q1346" t="s">
        <v>551</v>
      </c>
      <c r="R1346" t="s">
        <v>551</v>
      </c>
      <c r="S1346" t="s">
        <v>551</v>
      </c>
      <c r="T1346" t="s">
        <v>551</v>
      </c>
      <c r="U1346" t="s">
        <v>551</v>
      </c>
      <c r="V1346" t="s">
        <v>551</v>
      </c>
      <c r="W1346" t="s">
        <v>551</v>
      </c>
      <c r="X1346" t="s">
        <v>551</v>
      </c>
      <c r="Y1346" t="s">
        <v>551</v>
      </c>
      <c r="Z1346" t="s">
        <v>551</v>
      </c>
      <c r="AA1346" t="s">
        <v>551</v>
      </c>
      <c r="AB1346" t="s">
        <v>551</v>
      </c>
      <c r="AC1346" t="s">
        <v>617</v>
      </c>
      <c r="AD1346" t="s">
        <v>616</v>
      </c>
      <c r="AE1346">
        <v>25</v>
      </c>
      <c r="AF1346">
        <v>20</v>
      </c>
      <c r="AH1346" t="s">
        <v>494</v>
      </c>
      <c r="AJ1346" t="s">
        <v>86</v>
      </c>
      <c r="AK1346" t="s">
        <v>201</v>
      </c>
      <c r="AM1346">
        <v>1819</v>
      </c>
      <c r="AN1346">
        <v>1144</v>
      </c>
    </row>
    <row r="1347" spans="1:40" x14ac:dyDescent="0.25">
      <c r="A1347" t="s">
        <v>551</v>
      </c>
      <c r="B1347" t="s">
        <v>551</v>
      </c>
      <c r="C1347" t="s">
        <v>551</v>
      </c>
      <c r="D1347" t="s">
        <v>551</v>
      </c>
      <c r="E1347" t="s">
        <v>551</v>
      </c>
      <c r="F1347" t="s">
        <v>551</v>
      </c>
      <c r="G1347" t="s">
        <v>551</v>
      </c>
      <c r="H1347" t="s">
        <v>551</v>
      </c>
      <c r="I1347" t="s">
        <v>551</v>
      </c>
      <c r="J1347" t="s">
        <v>551</v>
      </c>
      <c r="K1347" t="s">
        <v>551</v>
      </c>
      <c r="L1347" t="s">
        <v>551</v>
      </c>
      <c r="M1347" t="s">
        <v>551</v>
      </c>
      <c r="N1347" t="s">
        <v>551</v>
      </c>
      <c r="O1347" t="s">
        <v>551</v>
      </c>
      <c r="P1347" t="s">
        <v>551</v>
      </c>
      <c r="Q1347" t="s">
        <v>551</v>
      </c>
      <c r="R1347" t="s">
        <v>551</v>
      </c>
      <c r="S1347" t="s">
        <v>551</v>
      </c>
      <c r="T1347" t="s">
        <v>551</v>
      </c>
      <c r="U1347" t="s">
        <v>551</v>
      </c>
      <c r="V1347" t="s">
        <v>551</v>
      </c>
      <c r="W1347" t="s">
        <v>551</v>
      </c>
      <c r="X1347" t="s">
        <v>551</v>
      </c>
      <c r="Y1347" t="s">
        <v>551</v>
      </c>
      <c r="Z1347" t="s">
        <v>551</v>
      </c>
      <c r="AA1347" t="s">
        <v>551</v>
      </c>
      <c r="AB1347" t="s">
        <v>551</v>
      </c>
      <c r="AC1347" t="s">
        <v>617</v>
      </c>
      <c r="AD1347" t="s">
        <v>616</v>
      </c>
      <c r="AE1347">
        <v>25</v>
      </c>
      <c r="AF1347">
        <v>21</v>
      </c>
      <c r="AH1347" t="s">
        <v>503</v>
      </c>
      <c r="AJ1347" t="s">
        <v>96</v>
      </c>
      <c r="AK1347" t="s">
        <v>201</v>
      </c>
      <c r="AM1347">
        <v>3401</v>
      </c>
      <c r="AN1347">
        <v>1797</v>
      </c>
    </row>
    <row r="1348" spans="1:40" x14ac:dyDescent="0.25">
      <c r="A1348" t="s">
        <v>551</v>
      </c>
      <c r="B1348" t="s">
        <v>551</v>
      </c>
      <c r="C1348" t="s">
        <v>551</v>
      </c>
      <c r="D1348" t="s">
        <v>551</v>
      </c>
      <c r="E1348" t="s">
        <v>551</v>
      </c>
      <c r="F1348" t="s">
        <v>551</v>
      </c>
      <c r="G1348" t="s">
        <v>551</v>
      </c>
      <c r="H1348" t="s">
        <v>551</v>
      </c>
      <c r="I1348" t="s">
        <v>551</v>
      </c>
      <c r="J1348" t="s">
        <v>551</v>
      </c>
      <c r="K1348" t="s">
        <v>551</v>
      </c>
      <c r="L1348" t="s">
        <v>551</v>
      </c>
      <c r="M1348" t="s">
        <v>551</v>
      </c>
      <c r="N1348" t="s">
        <v>551</v>
      </c>
      <c r="O1348" t="s">
        <v>551</v>
      </c>
      <c r="P1348" t="s">
        <v>551</v>
      </c>
      <c r="Q1348" t="s">
        <v>551</v>
      </c>
      <c r="R1348" t="s">
        <v>551</v>
      </c>
      <c r="S1348" t="s">
        <v>551</v>
      </c>
      <c r="T1348" t="s">
        <v>551</v>
      </c>
      <c r="U1348" t="s">
        <v>551</v>
      </c>
      <c r="V1348" t="s">
        <v>551</v>
      </c>
      <c r="W1348" t="s">
        <v>551</v>
      </c>
      <c r="X1348" t="s">
        <v>551</v>
      </c>
      <c r="Y1348" t="s">
        <v>551</v>
      </c>
      <c r="Z1348" t="s">
        <v>551</v>
      </c>
      <c r="AA1348" t="s">
        <v>551</v>
      </c>
      <c r="AB1348" t="s">
        <v>551</v>
      </c>
      <c r="AC1348" t="s">
        <v>617</v>
      </c>
      <c r="AD1348" t="s">
        <v>616</v>
      </c>
      <c r="AE1348">
        <v>25</v>
      </c>
      <c r="AF1348">
        <v>22</v>
      </c>
      <c r="AG1348">
        <v>3</v>
      </c>
      <c r="AH1348" t="s">
        <v>587</v>
      </c>
      <c r="AJ1348" t="s">
        <v>145</v>
      </c>
      <c r="AK1348" t="s">
        <v>194</v>
      </c>
      <c r="AM1348">
        <v>1276</v>
      </c>
      <c r="AN1348">
        <v>220</v>
      </c>
    </row>
    <row r="1349" spans="1:40" x14ac:dyDescent="0.25">
      <c r="A1349" t="s">
        <v>551</v>
      </c>
      <c r="B1349" t="s">
        <v>551</v>
      </c>
      <c r="C1349" t="s">
        <v>551</v>
      </c>
      <c r="D1349" t="s">
        <v>551</v>
      </c>
      <c r="E1349" t="s">
        <v>551</v>
      </c>
      <c r="F1349" t="s">
        <v>551</v>
      </c>
      <c r="G1349" t="s">
        <v>551</v>
      </c>
      <c r="H1349" t="s">
        <v>551</v>
      </c>
      <c r="I1349" t="s">
        <v>551</v>
      </c>
      <c r="J1349" t="s">
        <v>551</v>
      </c>
      <c r="K1349" t="s">
        <v>551</v>
      </c>
      <c r="L1349" t="s">
        <v>551</v>
      </c>
      <c r="M1349" t="s">
        <v>551</v>
      </c>
      <c r="N1349" t="s">
        <v>551</v>
      </c>
      <c r="O1349" t="s">
        <v>551</v>
      </c>
      <c r="P1349" t="s">
        <v>551</v>
      </c>
      <c r="Q1349" t="s">
        <v>551</v>
      </c>
      <c r="R1349" t="s">
        <v>551</v>
      </c>
      <c r="S1349" t="s">
        <v>551</v>
      </c>
      <c r="T1349" t="s">
        <v>551</v>
      </c>
      <c r="U1349" t="s">
        <v>551</v>
      </c>
      <c r="V1349" t="s">
        <v>551</v>
      </c>
      <c r="W1349" t="s">
        <v>551</v>
      </c>
      <c r="X1349" t="s">
        <v>551</v>
      </c>
      <c r="Y1349" t="s">
        <v>551</v>
      </c>
      <c r="Z1349" t="s">
        <v>551</v>
      </c>
      <c r="AA1349" t="s">
        <v>551</v>
      </c>
      <c r="AB1349" t="s">
        <v>551</v>
      </c>
      <c r="AC1349" t="s">
        <v>617</v>
      </c>
      <c r="AD1349" t="s">
        <v>616</v>
      </c>
      <c r="AE1349">
        <v>25</v>
      </c>
      <c r="AF1349">
        <v>23</v>
      </c>
      <c r="AG1349">
        <v>3</v>
      </c>
      <c r="AH1349" t="s">
        <v>492</v>
      </c>
      <c r="AJ1349" t="s">
        <v>84</v>
      </c>
      <c r="AK1349" t="s">
        <v>194</v>
      </c>
      <c r="AM1349">
        <v>3457</v>
      </c>
      <c r="AN1349">
        <v>193</v>
      </c>
    </row>
    <row r="1350" spans="1:40" x14ac:dyDescent="0.25">
      <c r="A1350" t="s">
        <v>551</v>
      </c>
      <c r="B1350" t="s">
        <v>551</v>
      </c>
      <c r="C1350" t="s">
        <v>551</v>
      </c>
      <c r="D1350" t="s">
        <v>551</v>
      </c>
      <c r="E1350" t="s">
        <v>551</v>
      </c>
      <c r="F1350" t="s">
        <v>551</v>
      </c>
      <c r="G1350" t="s">
        <v>551</v>
      </c>
      <c r="H1350" t="s">
        <v>551</v>
      </c>
      <c r="I1350" t="s">
        <v>551</v>
      </c>
      <c r="J1350" t="s">
        <v>551</v>
      </c>
      <c r="K1350" t="s">
        <v>551</v>
      </c>
      <c r="L1350" t="s">
        <v>551</v>
      </c>
      <c r="M1350" t="s">
        <v>551</v>
      </c>
      <c r="N1350" t="s">
        <v>551</v>
      </c>
      <c r="O1350" t="s">
        <v>551</v>
      </c>
      <c r="P1350" t="s">
        <v>551</v>
      </c>
      <c r="Q1350" t="s">
        <v>551</v>
      </c>
      <c r="R1350" t="s">
        <v>551</v>
      </c>
      <c r="S1350" t="s">
        <v>551</v>
      </c>
      <c r="T1350" t="s">
        <v>551</v>
      </c>
      <c r="U1350" t="s">
        <v>551</v>
      </c>
      <c r="V1350" t="s">
        <v>551</v>
      </c>
      <c r="W1350" t="s">
        <v>551</v>
      </c>
      <c r="X1350" t="s">
        <v>551</v>
      </c>
      <c r="Y1350" t="s">
        <v>551</v>
      </c>
      <c r="Z1350" t="s">
        <v>551</v>
      </c>
      <c r="AA1350" t="s">
        <v>551</v>
      </c>
      <c r="AB1350" t="s">
        <v>551</v>
      </c>
      <c r="AC1350" t="s">
        <v>617</v>
      </c>
      <c r="AD1350" t="s">
        <v>616</v>
      </c>
      <c r="AE1350">
        <v>25</v>
      </c>
      <c r="AF1350">
        <v>24</v>
      </c>
      <c r="AH1350" t="s">
        <v>498</v>
      </c>
      <c r="AJ1350" t="s">
        <v>91</v>
      </c>
      <c r="AK1350" t="s">
        <v>203</v>
      </c>
      <c r="AM1350">
        <v>1886</v>
      </c>
      <c r="AN1350">
        <v>2974</v>
      </c>
    </row>
    <row r="1351" spans="1:40" x14ac:dyDescent="0.25">
      <c r="A1351" t="s">
        <v>551</v>
      </c>
      <c r="B1351" t="s">
        <v>551</v>
      </c>
      <c r="C1351" t="s">
        <v>551</v>
      </c>
      <c r="D1351" t="s">
        <v>551</v>
      </c>
      <c r="E1351" t="s">
        <v>551</v>
      </c>
      <c r="F1351" t="s">
        <v>551</v>
      </c>
      <c r="G1351" t="s">
        <v>551</v>
      </c>
      <c r="H1351" t="s">
        <v>551</v>
      </c>
      <c r="I1351" t="s">
        <v>551</v>
      </c>
      <c r="J1351" t="s">
        <v>551</v>
      </c>
      <c r="K1351" t="s">
        <v>551</v>
      </c>
      <c r="L1351" t="s">
        <v>551</v>
      </c>
      <c r="M1351" t="s">
        <v>551</v>
      </c>
      <c r="N1351" t="s">
        <v>551</v>
      </c>
      <c r="O1351" t="s">
        <v>551</v>
      </c>
      <c r="P1351" t="s">
        <v>551</v>
      </c>
      <c r="Q1351" t="s">
        <v>551</v>
      </c>
      <c r="R1351" t="s">
        <v>551</v>
      </c>
      <c r="S1351" t="s">
        <v>551</v>
      </c>
      <c r="T1351" t="s">
        <v>551</v>
      </c>
      <c r="U1351" t="s">
        <v>551</v>
      </c>
      <c r="V1351" t="s">
        <v>551</v>
      </c>
      <c r="W1351" t="s">
        <v>551</v>
      </c>
      <c r="X1351" t="s">
        <v>551</v>
      </c>
      <c r="Y1351" t="s">
        <v>551</v>
      </c>
      <c r="Z1351" t="s">
        <v>551</v>
      </c>
      <c r="AA1351" t="s">
        <v>551</v>
      </c>
      <c r="AB1351" t="s">
        <v>551</v>
      </c>
      <c r="AC1351" t="s">
        <v>617</v>
      </c>
      <c r="AD1351" t="s">
        <v>616</v>
      </c>
      <c r="AE1351">
        <v>25</v>
      </c>
      <c r="AF1351">
        <v>25</v>
      </c>
      <c r="AH1351" t="s">
        <v>499</v>
      </c>
      <c r="AJ1351" t="s">
        <v>92</v>
      </c>
      <c r="AK1351" t="s">
        <v>201</v>
      </c>
      <c r="AM1351">
        <v>3530</v>
      </c>
      <c r="AN1351">
        <v>433</v>
      </c>
    </row>
    <row r="1352" spans="1:40" x14ac:dyDescent="0.25">
      <c r="A1352" t="s">
        <v>551</v>
      </c>
      <c r="B1352" t="s">
        <v>551</v>
      </c>
      <c r="C1352" t="s">
        <v>551</v>
      </c>
      <c r="D1352" t="s">
        <v>551</v>
      </c>
      <c r="E1352" t="s">
        <v>551</v>
      </c>
      <c r="F1352" t="s">
        <v>551</v>
      </c>
      <c r="G1352" t="s">
        <v>551</v>
      </c>
      <c r="H1352" t="s">
        <v>551</v>
      </c>
      <c r="I1352" t="s">
        <v>551</v>
      </c>
      <c r="J1352" t="s">
        <v>551</v>
      </c>
      <c r="K1352" t="s">
        <v>551</v>
      </c>
      <c r="L1352" t="s">
        <v>551</v>
      </c>
      <c r="M1352" t="s">
        <v>551</v>
      </c>
      <c r="N1352" t="s">
        <v>551</v>
      </c>
      <c r="O1352" t="s">
        <v>551</v>
      </c>
      <c r="P1352" t="s">
        <v>551</v>
      </c>
      <c r="Q1352" t="s">
        <v>551</v>
      </c>
      <c r="R1352" t="s">
        <v>551</v>
      </c>
      <c r="S1352" t="s">
        <v>551</v>
      </c>
      <c r="T1352" t="s">
        <v>551</v>
      </c>
      <c r="U1352" t="s">
        <v>551</v>
      </c>
      <c r="V1352" t="s">
        <v>551</v>
      </c>
      <c r="W1352" t="s">
        <v>551</v>
      </c>
      <c r="X1352" t="s">
        <v>551</v>
      </c>
      <c r="Y1352" t="s">
        <v>551</v>
      </c>
      <c r="Z1352" t="s">
        <v>551</v>
      </c>
      <c r="AA1352" t="s">
        <v>551</v>
      </c>
      <c r="AB1352" t="s">
        <v>551</v>
      </c>
      <c r="AC1352" t="s">
        <v>619</v>
      </c>
      <c r="AD1352" t="s">
        <v>618</v>
      </c>
      <c r="AE1352">
        <v>25</v>
      </c>
      <c r="AF1352">
        <v>1</v>
      </c>
      <c r="AH1352" t="s">
        <v>493</v>
      </c>
      <c r="AJ1352" t="s">
        <v>85</v>
      </c>
      <c r="AK1352" t="s">
        <v>191</v>
      </c>
      <c r="AM1352">
        <v>129</v>
      </c>
      <c r="AN1352">
        <v>282</v>
      </c>
    </row>
    <row r="1353" spans="1:40" x14ac:dyDescent="0.25">
      <c r="A1353" t="s">
        <v>551</v>
      </c>
      <c r="B1353" t="s">
        <v>551</v>
      </c>
      <c r="C1353" t="s">
        <v>551</v>
      </c>
      <c r="D1353" t="s">
        <v>551</v>
      </c>
      <c r="E1353" t="s">
        <v>551</v>
      </c>
      <c r="F1353" t="s">
        <v>551</v>
      </c>
      <c r="G1353" t="s">
        <v>551</v>
      </c>
      <c r="H1353" t="s">
        <v>551</v>
      </c>
      <c r="I1353" t="s">
        <v>551</v>
      </c>
      <c r="J1353" t="s">
        <v>551</v>
      </c>
      <c r="K1353" t="s">
        <v>551</v>
      </c>
      <c r="L1353" t="s">
        <v>551</v>
      </c>
      <c r="M1353" t="s">
        <v>551</v>
      </c>
      <c r="N1353" t="s">
        <v>551</v>
      </c>
      <c r="O1353" t="s">
        <v>551</v>
      </c>
      <c r="P1353" t="s">
        <v>551</v>
      </c>
      <c r="Q1353" t="s">
        <v>551</v>
      </c>
      <c r="R1353" t="s">
        <v>551</v>
      </c>
      <c r="S1353" t="s">
        <v>551</v>
      </c>
      <c r="T1353" t="s">
        <v>551</v>
      </c>
      <c r="U1353" t="s">
        <v>551</v>
      </c>
      <c r="V1353" t="s">
        <v>551</v>
      </c>
      <c r="W1353" t="s">
        <v>551</v>
      </c>
      <c r="X1353" t="s">
        <v>551</v>
      </c>
      <c r="Y1353" t="s">
        <v>551</v>
      </c>
      <c r="Z1353" t="s">
        <v>551</v>
      </c>
      <c r="AA1353" t="s">
        <v>551</v>
      </c>
      <c r="AB1353" t="s">
        <v>551</v>
      </c>
      <c r="AC1353" t="s">
        <v>619</v>
      </c>
      <c r="AD1353" t="s">
        <v>618</v>
      </c>
      <c r="AE1353">
        <v>25</v>
      </c>
      <c r="AF1353">
        <v>2</v>
      </c>
      <c r="AH1353" t="s">
        <v>494</v>
      </c>
      <c r="AJ1353" t="s">
        <v>86</v>
      </c>
      <c r="AK1353" t="s">
        <v>201</v>
      </c>
      <c r="AM1353">
        <v>3409</v>
      </c>
      <c r="AN1353">
        <v>116</v>
      </c>
    </row>
    <row r="1354" spans="1:40" x14ac:dyDescent="0.25">
      <c r="A1354" t="s">
        <v>551</v>
      </c>
      <c r="B1354" t="s">
        <v>551</v>
      </c>
      <c r="C1354" t="s">
        <v>551</v>
      </c>
      <c r="D1354" t="s">
        <v>551</v>
      </c>
      <c r="E1354" t="s">
        <v>551</v>
      </c>
      <c r="F1354" t="s">
        <v>551</v>
      </c>
      <c r="G1354" t="s">
        <v>551</v>
      </c>
      <c r="H1354" t="s">
        <v>551</v>
      </c>
      <c r="I1354" t="s">
        <v>551</v>
      </c>
      <c r="J1354" t="s">
        <v>551</v>
      </c>
      <c r="K1354" t="s">
        <v>551</v>
      </c>
      <c r="L1354" t="s">
        <v>551</v>
      </c>
      <c r="M1354" t="s">
        <v>551</v>
      </c>
      <c r="N1354" t="s">
        <v>551</v>
      </c>
      <c r="O1354" t="s">
        <v>551</v>
      </c>
      <c r="P1354" t="s">
        <v>551</v>
      </c>
      <c r="Q1354" t="s">
        <v>551</v>
      </c>
      <c r="R1354" t="s">
        <v>551</v>
      </c>
      <c r="S1354" t="s">
        <v>551</v>
      </c>
      <c r="T1354" t="s">
        <v>551</v>
      </c>
      <c r="U1354" t="s">
        <v>551</v>
      </c>
      <c r="V1354" t="s">
        <v>551</v>
      </c>
      <c r="W1354" t="s">
        <v>551</v>
      </c>
      <c r="X1354" t="s">
        <v>551</v>
      </c>
      <c r="Y1354" t="s">
        <v>551</v>
      </c>
      <c r="Z1354" t="s">
        <v>551</v>
      </c>
      <c r="AA1354" t="s">
        <v>551</v>
      </c>
      <c r="AB1354" t="s">
        <v>551</v>
      </c>
      <c r="AC1354" t="s">
        <v>619</v>
      </c>
      <c r="AD1354" t="s">
        <v>618</v>
      </c>
      <c r="AE1354">
        <v>25</v>
      </c>
      <c r="AF1354">
        <v>3</v>
      </c>
      <c r="AH1354" t="s">
        <v>494</v>
      </c>
      <c r="AJ1354" t="s">
        <v>86</v>
      </c>
      <c r="AK1354" t="s">
        <v>201</v>
      </c>
      <c r="AM1354">
        <v>2421</v>
      </c>
      <c r="AN1354">
        <v>2744</v>
      </c>
    </row>
    <row r="1355" spans="1:40" x14ac:dyDescent="0.25">
      <c r="A1355" t="s">
        <v>551</v>
      </c>
      <c r="B1355" t="s">
        <v>551</v>
      </c>
      <c r="C1355" t="s">
        <v>551</v>
      </c>
      <c r="D1355" t="s">
        <v>551</v>
      </c>
      <c r="E1355" t="s">
        <v>551</v>
      </c>
      <c r="F1355" t="s">
        <v>551</v>
      </c>
      <c r="G1355" t="s">
        <v>551</v>
      </c>
      <c r="H1355" t="s">
        <v>551</v>
      </c>
      <c r="I1355" t="s">
        <v>551</v>
      </c>
      <c r="J1355" t="s">
        <v>551</v>
      </c>
      <c r="K1355" t="s">
        <v>551</v>
      </c>
      <c r="L1355" t="s">
        <v>551</v>
      </c>
      <c r="M1355" t="s">
        <v>551</v>
      </c>
      <c r="N1355" t="s">
        <v>551</v>
      </c>
      <c r="O1355" t="s">
        <v>551</v>
      </c>
      <c r="P1355" t="s">
        <v>551</v>
      </c>
      <c r="Q1355" t="s">
        <v>551</v>
      </c>
      <c r="R1355" t="s">
        <v>551</v>
      </c>
      <c r="S1355" t="s">
        <v>551</v>
      </c>
      <c r="T1355" t="s">
        <v>551</v>
      </c>
      <c r="U1355" t="s">
        <v>551</v>
      </c>
      <c r="V1355" t="s">
        <v>551</v>
      </c>
      <c r="W1355" t="s">
        <v>551</v>
      </c>
      <c r="X1355" t="s">
        <v>551</v>
      </c>
      <c r="Y1355" t="s">
        <v>551</v>
      </c>
      <c r="Z1355" t="s">
        <v>551</v>
      </c>
      <c r="AA1355" t="s">
        <v>551</v>
      </c>
      <c r="AB1355" t="s">
        <v>551</v>
      </c>
      <c r="AC1355" t="s">
        <v>619</v>
      </c>
      <c r="AD1355" t="s">
        <v>618</v>
      </c>
      <c r="AE1355">
        <v>25</v>
      </c>
      <c r="AF1355">
        <v>4</v>
      </c>
      <c r="AG1355">
        <v>3</v>
      </c>
      <c r="AH1355" t="s">
        <v>492</v>
      </c>
      <c r="AJ1355" t="s">
        <v>84</v>
      </c>
      <c r="AK1355" t="s">
        <v>194</v>
      </c>
      <c r="AM1355">
        <v>636</v>
      </c>
      <c r="AN1355">
        <v>2158</v>
      </c>
    </row>
    <row r="1356" spans="1:40" x14ac:dyDescent="0.25">
      <c r="A1356" t="s">
        <v>551</v>
      </c>
      <c r="B1356" t="s">
        <v>551</v>
      </c>
      <c r="C1356" t="s">
        <v>551</v>
      </c>
      <c r="D1356" t="s">
        <v>551</v>
      </c>
      <c r="E1356" t="s">
        <v>551</v>
      </c>
      <c r="F1356" t="s">
        <v>551</v>
      </c>
      <c r="G1356" t="s">
        <v>551</v>
      </c>
      <c r="H1356" t="s">
        <v>551</v>
      </c>
      <c r="I1356" t="s">
        <v>551</v>
      </c>
      <c r="J1356" t="s">
        <v>551</v>
      </c>
      <c r="K1356" t="s">
        <v>551</v>
      </c>
      <c r="L1356" t="s">
        <v>551</v>
      </c>
      <c r="M1356" t="s">
        <v>551</v>
      </c>
      <c r="N1356" t="s">
        <v>551</v>
      </c>
      <c r="O1356" t="s">
        <v>551</v>
      </c>
      <c r="P1356" t="s">
        <v>551</v>
      </c>
      <c r="Q1356" t="s">
        <v>551</v>
      </c>
      <c r="R1356" t="s">
        <v>551</v>
      </c>
      <c r="S1356" t="s">
        <v>551</v>
      </c>
      <c r="T1356" t="s">
        <v>551</v>
      </c>
      <c r="U1356" t="s">
        <v>551</v>
      </c>
      <c r="V1356" t="s">
        <v>551</v>
      </c>
      <c r="W1356" t="s">
        <v>551</v>
      </c>
      <c r="X1356" t="s">
        <v>551</v>
      </c>
      <c r="Y1356" t="s">
        <v>551</v>
      </c>
      <c r="Z1356" t="s">
        <v>551</v>
      </c>
      <c r="AA1356" t="s">
        <v>551</v>
      </c>
      <c r="AB1356" t="s">
        <v>551</v>
      </c>
      <c r="AC1356" t="s">
        <v>619</v>
      </c>
      <c r="AD1356" t="s">
        <v>618</v>
      </c>
      <c r="AE1356">
        <v>25</v>
      </c>
      <c r="AF1356">
        <v>5</v>
      </c>
      <c r="AH1356" t="s">
        <v>494</v>
      </c>
      <c r="AJ1356" t="s">
        <v>86</v>
      </c>
      <c r="AK1356" t="s">
        <v>201</v>
      </c>
      <c r="AM1356">
        <v>554</v>
      </c>
      <c r="AN1356">
        <v>683</v>
      </c>
    </row>
    <row r="1357" spans="1:40" x14ac:dyDescent="0.25">
      <c r="A1357" t="s">
        <v>551</v>
      </c>
      <c r="B1357" t="s">
        <v>551</v>
      </c>
      <c r="C1357" t="s">
        <v>551</v>
      </c>
      <c r="D1357" t="s">
        <v>551</v>
      </c>
      <c r="E1357" t="s">
        <v>551</v>
      </c>
      <c r="F1357" t="s">
        <v>551</v>
      </c>
      <c r="G1357" t="s">
        <v>551</v>
      </c>
      <c r="H1357" t="s">
        <v>551</v>
      </c>
      <c r="I1357" t="s">
        <v>551</v>
      </c>
      <c r="J1357" t="s">
        <v>551</v>
      </c>
      <c r="K1357" t="s">
        <v>551</v>
      </c>
      <c r="L1357" t="s">
        <v>551</v>
      </c>
      <c r="M1357" t="s">
        <v>551</v>
      </c>
      <c r="N1357" t="s">
        <v>551</v>
      </c>
      <c r="O1357" t="s">
        <v>551</v>
      </c>
      <c r="P1357" t="s">
        <v>551</v>
      </c>
      <c r="Q1357" t="s">
        <v>551</v>
      </c>
      <c r="R1357" t="s">
        <v>551</v>
      </c>
      <c r="S1357" t="s">
        <v>551</v>
      </c>
      <c r="T1357" t="s">
        <v>551</v>
      </c>
      <c r="U1357" t="s">
        <v>551</v>
      </c>
      <c r="V1357" t="s">
        <v>551</v>
      </c>
      <c r="W1357" t="s">
        <v>551</v>
      </c>
      <c r="X1357" t="s">
        <v>551</v>
      </c>
      <c r="Y1357" t="s">
        <v>551</v>
      </c>
      <c r="Z1357" t="s">
        <v>551</v>
      </c>
      <c r="AA1357" t="s">
        <v>551</v>
      </c>
      <c r="AB1357" t="s">
        <v>551</v>
      </c>
      <c r="AC1357" t="s">
        <v>619</v>
      </c>
      <c r="AD1357" t="s">
        <v>618</v>
      </c>
      <c r="AE1357">
        <v>25</v>
      </c>
      <c r="AF1357">
        <v>6</v>
      </c>
      <c r="AG1357">
        <v>3</v>
      </c>
      <c r="AH1357" t="s">
        <v>492</v>
      </c>
      <c r="AJ1357" t="s">
        <v>84</v>
      </c>
      <c r="AK1357" t="s">
        <v>194</v>
      </c>
      <c r="AM1357">
        <v>397</v>
      </c>
      <c r="AN1357">
        <v>306</v>
      </c>
    </row>
    <row r="1358" spans="1:40" x14ac:dyDescent="0.25">
      <c r="A1358" t="s">
        <v>551</v>
      </c>
      <c r="B1358" t="s">
        <v>551</v>
      </c>
      <c r="C1358" t="s">
        <v>551</v>
      </c>
      <c r="D1358" t="s">
        <v>551</v>
      </c>
      <c r="E1358" t="s">
        <v>551</v>
      </c>
      <c r="F1358" t="s">
        <v>551</v>
      </c>
      <c r="G1358" t="s">
        <v>551</v>
      </c>
      <c r="H1358" t="s">
        <v>551</v>
      </c>
      <c r="I1358" t="s">
        <v>551</v>
      </c>
      <c r="J1358" t="s">
        <v>551</v>
      </c>
      <c r="K1358" t="s">
        <v>551</v>
      </c>
      <c r="L1358" t="s">
        <v>551</v>
      </c>
      <c r="M1358" t="s">
        <v>551</v>
      </c>
      <c r="N1358" t="s">
        <v>551</v>
      </c>
      <c r="O1358" t="s">
        <v>551</v>
      </c>
      <c r="P1358" t="s">
        <v>551</v>
      </c>
      <c r="Q1358" t="s">
        <v>551</v>
      </c>
      <c r="R1358" t="s">
        <v>551</v>
      </c>
      <c r="S1358" t="s">
        <v>551</v>
      </c>
      <c r="T1358" t="s">
        <v>551</v>
      </c>
      <c r="U1358" t="s">
        <v>551</v>
      </c>
      <c r="V1358" t="s">
        <v>551</v>
      </c>
      <c r="W1358" t="s">
        <v>551</v>
      </c>
      <c r="X1358" t="s">
        <v>551</v>
      </c>
      <c r="Y1358" t="s">
        <v>551</v>
      </c>
      <c r="Z1358" t="s">
        <v>551</v>
      </c>
      <c r="AA1358" t="s">
        <v>551</v>
      </c>
      <c r="AB1358" t="s">
        <v>551</v>
      </c>
      <c r="AC1358" t="s">
        <v>619</v>
      </c>
      <c r="AD1358" t="s">
        <v>618</v>
      </c>
      <c r="AE1358">
        <v>25</v>
      </c>
      <c r="AF1358">
        <v>7</v>
      </c>
      <c r="AG1358">
        <v>3</v>
      </c>
      <c r="AH1358" t="s">
        <v>491</v>
      </c>
      <c r="AJ1358" t="s">
        <v>82</v>
      </c>
      <c r="AK1358" t="s">
        <v>194</v>
      </c>
      <c r="AM1358">
        <v>3535</v>
      </c>
      <c r="AN1358">
        <v>1681</v>
      </c>
    </row>
    <row r="1359" spans="1:40" x14ac:dyDescent="0.25">
      <c r="A1359" t="s">
        <v>551</v>
      </c>
      <c r="B1359" t="s">
        <v>551</v>
      </c>
      <c r="C1359" t="s">
        <v>551</v>
      </c>
      <c r="D1359" t="s">
        <v>551</v>
      </c>
      <c r="E1359" t="s">
        <v>551</v>
      </c>
      <c r="F1359" t="s">
        <v>551</v>
      </c>
      <c r="G1359" t="s">
        <v>551</v>
      </c>
      <c r="H1359" t="s">
        <v>551</v>
      </c>
      <c r="I1359" t="s">
        <v>551</v>
      </c>
      <c r="J1359" t="s">
        <v>551</v>
      </c>
      <c r="K1359" t="s">
        <v>551</v>
      </c>
      <c r="L1359" t="s">
        <v>551</v>
      </c>
      <c r="M1359" t="s">
        <v>551</v>
      </c>
      <c r="N1359" t="s">
        <v>551</v>
      </c>
      <c r="O1359" t="s">
        <v>551</v>
      </c>
      <c r="P1359" t="s">
        <v>551</v>
      </c>
      <c r="Q1359" t="s">
        <v>551</v>
      </c>
      <c r="R1359" t="s">
        <v>551</v>
      </c>
      <c r="S1359" t="s">
        <v>551</v>
      </c>
      <c r="T1359" t="s">
        <v>551</v>
      </c>
      <c r="U1359" t="s">
        <v>551</v>
      </c>
      <c r="V1359" t="s">
        <v>551</v>
      </c>
      <c r="W1359" t="s">
        <v>551</v>
      </c>
      <c r="X1359" t="s">
        <v>551</v>
      </c>
      <c r="Y1359" t="s">
        <v>551</v>
      </c>
      <c r="Z1359" t="s">
        <v>551</v>
      </c>
      <c r="AA1359" t="s">
        <v>551</v>
      </c>
      <c r="AB1359" t="s">
        <v>551</v>
      </c>
      <c r="AC1359" t="s">
        <v>619</v>
      </c>
      <c r="AD1359" t="s">
        <v>618</v>
      </c>
      <c r="AE1359">
        <v>25</v>
      </c>
      <c r="AF1359">
        <v>8</v>
      </c>
      <c r="AG1359">
        <v>3</v>
      </c>
      <c r="AH1359" t="s">
        <v>491</v>
      </c>
      <c r="AJ1359" t="s">
        <v>82</v>
      </c>
      <c r="AK1359" t="s">
        <v>194</v>
      </c>
      <c r="AM1359">
        <v>461</v>
      </c>
      <c r="AN1359">
        <v>649</v>
      </c>
    </row>
    <row r="1360" spans="1:40" x14ac:dyDescent="0.25">
      <c r="A1360" t="s">
        <v>551</v>
      </c>
      <c r="B1360" t="s">
        <v>551</v>
      </c>
      <c r="C1360" t="s">
        <v>551</v>
      </c>
      <c r="D1360" t="s">
        <v>551</v>
      </c>
      <c r="E1360" t="s">
        <v>551</v>
      </c>
      <c r="F1360" t="s">
        <v>551</v>
      </c>
      <c r="G1360" t="s">
        <v>551</v>
      </c>
      <c r="H1360" t="s">
        <v>551</v>
      </c>
      <c r="I1360" t="s">
        <v>551</v>
      </c>
      <c r="J1360" t="s">
        <v>551</v>
      </c>
      <c r="K1360" t="s">
        <v>551</v>
      </c>
      <c r="L1360" t="s">
        <v>551</v>
      </c>
      <c r="M1360" t="s">
        <v>551</v>
      </c>
      <c r="N1360" t="s">
        <v>551</v>
      </c>
      <c r="O1360" t="s">
        <v>551</v>
      </c>
      <c r="P1360" t="s">
        <v>551</v>
      </c>
      <c r="Q1360" t="s">
        <v>551</v>
      </c>
      <c r="R1360" t="s">
        <v>551</v>
      </c>
      <c r="S1360" t="s">
        <v>551</v>
      </c>
      <c r="T1360" t="s">
        <v>551</v>
      </c>
      <c r="U1360" t="s">
        <v>551</v>
      </c>
      <c r="V1360" t="s">
        <v>551</v>
      </c>
      <c r="W1360" t="s">
        <v>551</v>
      </c>
      <c r="X1360" t="s">
        <v>551</v>
      </c>
      <c r="Y1360" t="s">
        <v>551</v>
      </c>
      <c r="Z1360" t="s">
        <v>551</v>
      </c>
      <c r="AA1360" t="s">
        <v>551</v>
      </c>
      <c r="AB1360" t="s">
        <v>551</v>
      </c>
      <c r="AC1360" t="s">
        <v>619</v>
      </c>
      <c r="AD1360" t="s">
        <v>618</v>
      </c>
      <c r="AE1360">
        <v>25</v>
      </c>
      <c r="AF1360">
        <v>9</v>
      </c>
      <c r="AH1360" t="s">
        <v>494</v>
      </c>
      <c r="AJ1360" t="s">
        <v>86</v>
      </c>
      <c r="AK1360" t="s">
        <v>201</v>
      </c>
      <c r="AM1360">
        <v>753</v>
      </c>
      <c r="AN1360">
        <v>1126</v>
      </c>
    </row>
    <row r="1361" spans="1:40" x14ac:dyDescent="0.25">
      <c r="A1361" t="s">
        <v>551</v>
      </c>
      <c r="B1361" t="s">
        <v>551</v>
      </c>
      <c r="C1361" t="s">
        <v>551</v>
      </c>
      <c r="D1361" t="s">
        <v>551</v>
      </c>
      <c r="E1361" t="s">
        <v>551</v>
      </c>
      <c r="F1361" t="s">
        <v>551</v>
      </c>
      <c r="G1361" t="s">
        <v>551</v>
      </c>
      <c r="H1361" t="s">
        <v>551</v>
      </c>
      <c r="I1361" t="s">
        <v>551</v>
      </c>
      <c r="J1361" t="s">
        <v>551</v>
      </c>
      <c r="K1361" t="s">
        <v>551</v>
      </c>
      <c r="L1361" t="s">
        <v>551</v>
      </c>
      <c r="M1361" t="s">
        <v>551</v>
      </c>
      <c r="N1361" t="s">
        <v>551</v>
      </c>
      <c r="O1361" t="s">
        <v>551</v>
      </c>
      <c r="P1361" t="s">
        <v>551</v>
      </c>
      <c r="Q1361" t="s">
        <v>551</v>
      </c>
      <c r="R1361" t="s">
        <v>551</v>
      </c>
      <c r="S1361" t="s">
        <v>551</v>
      </c>
      <c r="T1361" t="s">
        <v>551</v>
      </c>
      <c r="U1361" t="s">
        <v>551</v>
      </c>
      <c r="V1361" t="s">
        <v>551</v>
      </c>
      <c r="W1361" t="s">
        <v>551</v>
      </c>
      <c r="X1361" t="s">
        <v>551</v>
      </c>
      <c r="Y1361" t="s">
        <v>551</v>
      </c>
      <c r="Z1361" t="s">
        <v>551</v>
      </c>
      <c r="AA1361" t="s">
        <v>551</v>
      </c>
      <c r="AB1361" t="s">
        <v>551</v>
      </c>
      <c r="AC1361" t="s">
        <v>619</v>
      </c>
      <c r="AD1361" t="s">
        <v>618</v>
      </c>
      <c r="AE1361">
        <v>25</v>
      </c>
      <c r="AF1361">
        <v>10</v>
      </c>
      <c r="AG1361">
        <v>3</v>
      </c>
      <c r="AH1361" t="s">
        <v>491</v>
      </c>
      <c r="AJ1361" t="s">
        <v>82</v>
      </c>
      <c r="AK1361" t="s">
        <v>194</v>
      </c>
      <c r="AM1361">
        <v>1287</v>
      </c>
      <c r="AN1361">
        <v>2923</v>
      </c>
    </row>
    <row r="1362" spans="1:40" x14ac:dyDescent="0.25">
      <c r="A1362" t="s">
        <v>551</v>
      </c>
      <c r="B1362" t="s">
        <v>551</v>
      </c>
      <c r="C1362" t="s">
        <v>551</v>
      </c>
      <c r="D1362" t="s">
        <v>551</v>
      </c>
      <c r="E1362" t="s">
        <v>551</v>
      </c>
      <c r="F1362" t="s">
        <v>551</v>
      </c>
      <c r="G1362" t="s">
        <v>551</v>
      </c>
      <c r="H1362" t="s">
        <v>551</v>
      </c>
      <c r="I1362" t="s">
        <v>551</v>
      </c>
      <c r="J1362" t="s">
        <v>551</v>
      </c>
      <c r="K1362" t="s">
        <v>551</v>
      </c>
      <c r="L1362" t="s">
        <v>551</v>
      </c>
      <c r="M1362" t="s">
        <v>551</v>
      </c>
      <c r="N1362" t="s">
        <v>551</v>
      </c>
      <c r="O1362" t="s">
        <v>551</v>
      </c>
      <c r="P1362" t="s">
        <v>551</v>
      </c>
      <c r="Q1362" t="s">
        <v>551</v>
      </c>
      <c r="R1362" t="s">
        <v>551</v>
      </c>
      <c r="S1362" t="s">
        <v>551</v>
      </c>
      <c r="T1362" t="s">
        <v>551</v>
      </c>
      <c r="U1362" t="s">
        <v>551</v>
      </c>
      <c r="V1362" t="s">
        <v>551</v>
      </c>
      <c r="W1362" t="s">
        <v>551</v>
      </c>
      <c r="X1362" t="s">
        <v>551</v>
      </c>
      <c r="Y1362" t="s">
        <v>551</v>
      </c>
      <c r="Z1362" t="s">
        <v>551</v>
      </c>
      <c r="AA1362" t="s">
        <v>551</v>
      </c>
      <c r="AB1362" t="s">
        <v>551</v>
      </c>
      <c r="AC1362" t="s">
        <v>619</v>
      </c>
      <c r="AD1362" t="s">
        <v>618</v>
      </c>
      <c r="AE1362">
        <v>25</v>
      </c>
      <c r="AF1362">
        <v>11</v>
      </c>
      <c r="AH1362" t="s">
        <v>494</v>
      </c>
      <c r="AJ1362" t="s">
        <v>86</v>
      </c>
      <c r="AK1362" t="s">
        <v>201</v>
      </c>
      <c r="AM1362">
        <v>2307</v>
      </c>
      <c r="AN1362">
        <v>416</v>
      </c>
    </row>
    <row r="1363" spans="1:40" x14ac:dyDescent="0.25">
      <c r="A1363" t="s">
        <v>551</v>
      </c>
      <c r="B1363" t="s">
        <v>551</v>
      </c>
      <c r="C1363" t="s">
        <v>551</v>
      </c>
      <c r="D1363" t="s">
        <v>551</v>
      </c>
      <c r="E1363" t="s">
        <v>551</v>
      </c>
      <c r="F1363" t="s">
        <v>551</v>
      </c>
      <c r="G1363" t="s">
        <v>551</v>
      </c>
      <c r="H1363" t="s">
        <v>551</v>
      </c>
      <c r="I1363" t="s">
        <v>551</v>
      </c>
      <c r="J1363" t="s">
        <v>551</v>
      </c>
      <c r="K1363" t="s">
        <v>551</v>
      </c>
      <c r="L1363" t="s">
        <v>551</v>
      </c>
      <c r="M1363" t="s">
        <v>551</v>
      </c>
      <c r="N1363" t="s">
        <v>551</v>
      </c>
      <c r="O1363" t="s">
        <v>551</v>
      </c>
      <c r="P1363" t="s">
        <v>551</v>
      </c>
      <c r="Q1363" t="s">
        <v>551</v>
      </c>
      <c r="R1363" t="s">
        <v>551</v>
      </c>
      <c r="S1363" t="s">
        <v>551</v>
      </c>
      <c r="T1363" t="s">
        <v>551</v>
      </c>
      <c r="U1363" t="s">
        <v>551</v>
      </c>
      <c r="V1363" t="s">
        <v>551</v>
      </c>
      <c r="W1363" t="s">
        <v>551</v>
      </c>
      <c r="X1363" t="s">
        <v>551</v>
      </c>
      <c r="Y1363" t="s">
        <v>551</v>
      </c>
      <c r="Z1363" t="s">
        <v>551</v>
      </c>
      <c r="AA1363" t="s">
        <v>551</v>
      </c>
      <c r="AB1363" t="s">
        <v>551</v>
      </c>
      <c r="AC1363" t="s">
        <v>619</v>
      </c>
      <c r="AD1363" t="s">
        <v>618</v>
      </c>
      <c r="AE1363">
        <v>25</v>
      </c>
      <c r="AF1363">
        <v>12</v>
      </c>
      <c r="AG1363">
        <v>3</v>
      </c>
      <c r="AH1363" t="s">
        <v>491</v>
      </c>
      <c r="AJ1363" t="s">
        <v>82</v>
      </c>
      <c r="AK1363" t="s">
        <v>194</v>
      </c>
      <c r="AM1363">
        <v>2852</v>
      </c>
      <c r="AN1363">
        <v>1478</v>
      </c>
    </row>
    <row r="1364" spans="1:40" x14ac:dyDescent="0.25">
      <c r="A1364" t="s">
        <v>551</v>
      </c>
      <c r="B1364" t="s">
        <v>551</v>
      </c>
      <c r="C1364" t="s">
        <v>551</v>
      </c>
      <c r="D1364" t="s">
        <v>551</v>
      </c>
      <c r="E1364" t="s">
        <v>551</v>
      </c>
      <c r="F1364" t="s">
        <v>551</v>
      </c>
      <c r="G1364" t="s">
        <v>551</v>
      </c>
      <c r="H1364" t="s">
        <v>551</v>
      </c>
      <c r="I1364" t="s">
        <v>551</v>
      </c>
      <c r="J1364" t="s">
        <v>551</v>
      </c>
      <c r="K1364" t="s">
        <v>551</v>
      </c>
      <c r="L1364" t="s">
        <v>551</v>
      </c>
      <c r="M1364" t="s">
        <v>551</v>
      </c>
      <c r="N1364" t="s">
        <v>551</v>
      </c>
      <c r="O1364" t="s">
        <v>551</v>
      </c>
      <c r="P1364" t="s">
        <v>551</v>
      </c>
      <c r="Q1364" t="s">
        <v>551</v>
      </c>
      <c r="R1364" t="s">
        <v>551</v>
      </c>
      <c r="S1364" t="s">
        <v>551</v>
      </c>
      <c r="T1364" t="s">
        <v>551</v>
      </c>
      <c r="U1364" t="s">
        <v>551</v>
      </c>
      <c r="V1364" t="s">
        <v>551</v>
      </c>
      <c r="W1364" t="s">
        <v>551</v>
      </c>
      <c r="X1364" t="s">
        <v>551</v>
      </c>
      <c r="Y1364" t="s">
        <v>551</v>
      </c>
      <c r="Z1364" t="s">
        <v>551</v>
      </c>
      <c r="AA1364" t="s">
        <v>551</v>
      </c>
      <c r="AB1364" t="s">
        <v>551</v>
      </c>
      <c r="AC1364" t="s">
        <v>619</v>
      </c>
      <c r="AD1364" t="s">
        <v>618</v>
      </c>
      <c r="AE1364">
        <v>25</v>
      </c>
      <c r="AF1364">
        <v>13</v>
      </c>
      <c r="AG1364">
        <v>3</v>
      </c>
      <c r="AH1364" t="s">
        <v>491</v>
      </c>
      <c r="AJ1364" t="s">
        <v>82</v>
      </c>
      <c r="AK1364" t="s">
        <v>194</v>
      </c>
      <c r="AM1364">
        <v>3059</v>
      </c>
      <c r="AN1364">
        <v>456</v>
      </c>
    </row>
    <row r="1365" spans="1:40" x14ac:dyDescent="0.25">
      <c r="A1365" t="s">
        <v>551</v>
      </c>
      <c r="B1365" t="s">
        <v>551</v>
      </c>
      <c r="C1365" t="s">
        <v>551</v>
      </c>
      <c r="D1365" t="s">
        <v>551</v>
      </c>
      <c r="E1365" t="s">
        <v>551</v>
      </c>
      <c r="F1365" t="s">
        <v>551</v>
      </c>
      <c r="G1365" t="s">
        <v>551</v>
      </c>
      <c r="H1365" t="s">
        <v>551</v>
      </c>
      <c r="I1365" t="s">
        <v>551</v>
      </c>
      <c r="J1365" t="s">
        <v>551</v>
      </c>
      <c r="K1365" t="s">
        <v>551</v>
      </c>
      <c r="L1365" t="s">
        <v>551</v>
      </c>
      <c r="M1365" t="s">
        <v>551</v>
      </c>
      <c r="N1365" t="s">
        <v>551</v>
      </c>
      <c r="O1365" t="s">
        <v>551</v>
      </c>
      <c r="P1365" t="s">
        <v>551</v>
      </c>
      <c r="Q1365" t="s">
        <v>551</v>
      </c>
      <c r="R1365" t="s">
        <v>551</v>
      </c>
      <c r="S1365" t="s">
        <v>551</v>
      </c>
      <c r="T1365" t="s">
        <v>551</v>
      </c>
      <c r="U1365" t="s">
        <v>551</v>
      </c>
      <c r="V1365" t="s">
        <v>551</v>
      </c>
      <c r="W1365" t="s">
        <v>551</v>
      </c>
      <c r="X1365" t="s">
        <v>551</v>
      </c>
      <c r="Y1365" t="s">
        <v>551</v>
      </c>
      <c r="Z1365" t="s">
        <v>551</v>
      </c>
      <c r="AA1365" t="s">
        <v>551</v>
      </c>
      <c r="AB1365" t="s">
        <v>551</v>
      </c>
      <c r="AC1365" t="s">
        <v>619</v>
      </c>
      <c r="AD1365" t="s">
        <v>618</v>
      </c>
      <c r="AE1365">
        <v>25</v>
      </c>
      <c r="AF1365">
        <v>14</v>
      </c>
      <c r="AG1365">
        <v>3</v>
      </c>
      <c r="AH1365" t="s">
        <v>492</v>
      </c>
      <c r="AJ1365" t="s">
        <v>84</v>
      </c>
      <c r="AK1365" t="s">
        <v>194</v>
      </c>
      <c r="AM1365">
        <v>418</v>
      </c>
      <c r="AN1365">
        <v>482</v>
      </c>
    </row>
    <row r="1366" spans="1:40" x14ac:dyDescent="0.25">
      <c r="A1366" t="s">
        <v>551</v>
      </c>
      <c r="B1366" t="s">
        <v>551</v>
      </c>
      <c r="C1366" t="s">
        <v>551</v>
      </c>
      <c r="D1366" t="s">
        <v>551</v>
      </c>
      <c r="E1366" t="s">
        <v>551</v>
      </c>
      <c r="F1366" t="s">
        <v>551</v>
      </c>
      <c r="G1366" t="s">
        <v>551</v>
      </c>
      <c r="H1366" t="s">
        <v>551</v>
      </c>
      <c r="I1366" t="s">
        <v>551</v>
      </c>
      <c r="J1366" t="s">
        <v>551</v>
      </c>
      <c r="K1366" t="s">
        <v>551</v>
      </c>
      <c r="L1366" t="s">
        <v>551</v>
      </c>
      <c r="M1366" t="s">
        <v>551</v>
      </c>
      <c r="N1366" t="s">
        <v>551</v>
      </c>
      <c r="O1366" t="s">
        <v>551</v>
      </c>
      <c r="P1366" t="s">
        <v>551</v>
      </c>
      <c r="Q1366" t="s">
        <v>551</v>
      </c>
      <c r="R1366" t="s">
        <v>551</v>
      </c>
      <c r="S1366" t="s">
        <v>551</v>
      </c>
      <c r="T1366" t="s">
        <v>551</v>
      </c>
      <c r="U1366" t="s">
        <v>551</v>
      </c>
      <c r="V1366" t="s">
        <v>551</v>
      </c>
      <c r="W1366" t="s">
        <v>551</v>
      </c>
      <c r="X1366" t="s">
        <v>551</v>
      </c>
      <c r="Y1366" t="s">
        <v>551</v>
      </c>
      <c r="Z1366" t="s">
        <v>551</v>
      </c>
      <c r="AA1366" t="s">
        <v>551</v>
      </c>
      <c r="AB1366" t="s">
        <v>551</v>
      </c>
      <c r="AC1366" t="s">
        <v>619</v>
      </c>
      <c r="AD1366" t="s">
        <v>618</v>
      </c>
      <c r="AE1366">
        <v>25</v>
      </c>
      <c r="AF1366">
        <v>15</v>
      </c>
      <c r="AG1366">
        <v>3</v>
      </c>
      <c r="AH1366" t="s">
        <v>492</v>
      </c>
      <c r="AJ1366" t="s">
        <v>84</v>
      </c>
      <c r="AK1366" t="s">
        <v>194</v>
      </c>
      <c r="AM1366">
        <v>115</v>
      </c>
      <c r="AN1366">
        <v>617</v>
      </c>
    </row>
    <row r="1367" spans="1:40" x14ac:dyDescent="0.25">
      <c r="A1367" t="s">
        <v>551</v>
      </c>
      <c r="B1367" t="s">
        <v>551</v>
      </c>
      <c r="C1367" t="s">
        <v>551</v>
      </c>
      <c r="D1367" t="s">
        <v>551</v>
      </c>
      <c r="E1367" t="s">
        <v>551</v>
      </c>
      <c r="F1367" t="s">
        <v>551</v>
      </c>
      <c r="G1367" t="s">
        <v>551</v>
      </c>
      <c r="H1367" t="s">
        <v>551</v>
      </c>
      <c r="I1367" t="s">
        <v>551</v>
      </c>
      <c r="J1367" t="s">
        <v>551</v>
      </c>
      <c r="K1367" t="s">
        <v>551</v>
      </c>
      <c r="L1367" t="s">
        <v>551</v>
      </c>
      <c r="M1367" t="s">
        <v>551</v>
      </c>
      <c r="N1367" t="s">
        <v>551</v>
      </c>
      <c r="O1367" t="s">
        <v>551</v>
      </c>
      <c r="P1367" t="s">
        <v>551</v>
      </c>
      <c r="Q1367" t="s">
        <v>551</v>
      </c>
      <c r="R1367" t="s">
        <v>551</v>
      </c>
      <c r="S1367" t="s">
        <v>551</v>
      </c>
      <c r="T1367" t="s">
        <v>551</v>
      </c>
      <c r="U1367" t="s">
        <v>551</v>
      </c>
      <c r="V1367" t="s">
        <v>551</v>
      </c>
      <c r="W1367" t="s">
        <v>551</v>
      </c>
      <c r="X1367" t="s">
        <v>551</v>
      </c>
      <c r="Y1367" t="s">
        <v>551</v>
      </c>
      <c r="Z1367" t="s">
        <v>551</v>
      </c>
      <c r="AA1367" t="s">
        <v>551</v>
      </c>
      <c r="AB1367" t="s">
        <v>551</v>
      </c>
      <c r="AC1367" t="s">
        <v>619</v>
      </c>
      <c r="AD1367" t="s">
        <v>618</v>
      </c>
      <c r="AE1367">
        <v>25</v>
      </c>
      <c r="AF1367">
        <v>16</v>
      </c>
      <c r="AH1367" t="s">
        <v>494</v>
      </c>
      <c r="AJ1367" t="s">
        <v>86</v>
      </c>
      <c r="AK1367" t="s">
        <v>201</v>
      </c>
      <c r="AM1367">
        <v>2345</v>
      </c>
      <c r="AN1367">
        <v>892</v>
      </c>
    </row>
    <row r="1368" spans="1:40" x14ac:dyDescent="0.25">
      <c r="A1368" t="s">
        <v>551</v>
      </c>
      <c r="B1368" t="s">
        <v>551</v>
      </c>
      <c r="C1368" t="s">
        <v>551</v>
      </c>
      <c r="D1368" t="s">
        <v>551</v>
      </c>
      <c r="E1368" t="s">
        <v>551</v>
      </c>
      <c r="F1368" t="s">
        <v>551</v>
      </c>
      <c r="G1368" t="s">
        <v>551</v>
      </c>
      <c r="H1368" t="s">
        <v>551</v>
      </c>
      <c r="I1368" t="s">
        <v>551</v>
      </c>
      <c r="J1368" t="s">
        <v>551</v>
      </c>
      <c r="K1368" t="s">
        <v>551</v>
      </c>
      <c r="L1368" t="s">
        <v>551</v>
      </c>
      <c r="M1368" t="s">
        <v>551</v>
      </c>
      <c r="N1368" t="s">
        <v>551</v>
      </c>
      <c r="O1368" t="s">
        <v>551</v>
      </c>
      <c r="P1368" t="s">
        <v>551</v>
      </c>
      <c r="Q1368" t="s">
        <v>551</v>
      </c>
      <c r="R1368" t="s">
        <v>551</v>
      </c>
      <c r="S1368" t="s">
        <v>551</v>
      </c>
      <c r="T1368" t="s">
        <v>551</v>
      </c>
      <c r="U1368" t="s">
        <v>551</v>
      </c>
      <c r="V1368" t="s">
        <v>551</v>
      </c>
      <c r="W1368" t="s">
        <v>551</v>
      </c>
      <c r="X1368" t="s">
        <v>551</v>
      </c>
      <c r="Y1368" t="s">
        <v>551</v>
      </c>
      <c r="Z1368" t="s">
        <v>551</v>
      </c>
      <c r="AA1368" t="s">
        <v>551</v>
      </c>
      <c r="AB1368" t="s">
        <v>551</v>
      </c>
      <c r="AC1368" t="s">
        <v>619</v>
      </c>
      <c r="AD1368" t="s">
        <v>618</v>
      </c>
      <c r="AE1368">
        <v>25</v>
      </c>
      <c r="AF1368">
        <v>17</v>
      </c>
      <c r="AH1368" t="s">
        <v>493</v>
      </c>
      <c r="AJ1368" t="s">
        <v>85</v>
      </c>
      <c r="AK1368" t="s">
        <v>191</v>
      </c>
      <c r="AM1368">
        <v>112</v>
      </c>
      <c r="AN1368">
        <v>371</v>
      </c>
    </row>
    <row r="1369" spans="1:40" x14ac:dyDescent="0.25">
      <c r="A1369" t="s">
        <v>551</v>
      </c>
      <c r="B1369" t="s">
        <v>551</v>
      </c>
      <c r="C1369" t="s">
        <v>551</v>
      </c>
      <c r="D1369" t="s">
        <v>551</v>
      </c>
      <c r="E1369" t="s">
        <v>551</v>
      </c>
      <c r="F1369" t="s">
        <v>551</v>
      </c>
      <c r="G1369" t="s">
        <v>551</v>
      </c>
      <c r="H1369" t="s">
        <v>551</v>
      </c>
      <c r="I1369" t="s">
        <v>551</v>
      </c>
      <c r="J1369" t="s">
        <v>551</v>
      </c>
      <c r="K1369" t="s">
        <v>551</v>
      </c>
      <c r="L1369" t="s">
        <v>551</v>
      </c>
      <c r="M1369" t="s">
        <v>551</v>
      </c>
      <c r="N1369" t="s">
        <v>551</v>
      </c>
      <c r="O1369" t="s">
        <v>551</v>
      </c>
      <c r="P1369" t="s">
        <v>551</v>
      </c>
      <c r="Q1369" t="s">
        <v>551</v>
      </c>
      <c r="R1369" t="s">
        <v>551</v>
      </c>
      <c r="S1369" t="s">
        <v>551</v>
      </c>
      <c r="T1369" t="s">
        <v>551</v>
      </c>
      <c r="U1369" t="s">
        <v>551</v>
      </c>
      <c r="V1369" t="s">
        <v>551</v>
      </c>
      <c r="W1369" t="s">
        <v>551</v>
      </c>
      <c r="X1369" t="s">
        <v>551</v>
      </c>
      <c r="Y1369" t="s">
        <v>551</v>
      </c>
      <c r="Z1369" t="s">
        <v>551</v>
      </c>
      <c r="AA1369" t="s">
        <v>551</v>
      </c>
      <c r="AB1369" t="s">
        <v>551</v>
      </c>
      <c r="AC1369" t="s">
        <v>619</v>
      </c>
      <c r="AD1369" t="s">
        <v>618</v>
      </c>
      <c r="AE1369">
        <v>25</v>
      </c>
      <c r="AF1369">
        <v>18</v>
      </c>
      <c r="AH1369" t="s">
        <v>494</v>
      </c>
      <c r="AJ1369" t="s">
        <v>86</v>
      </c>
      <c r="AK1369" t="s">
        <v>201</v>
      </c>
      <c r="AM1369">
        <v>3055</v>
      </c>
      <c r="AN1369">
        <v>2278</v>
      </c>
    </row>
    <row r="1370" spans="1:40" x14ac:dyDescent="0.25">
      <c r="A1370" t="s">
        <v>551</v>
      </c>
      <c r="B1370" t="s">
        <v>551</v>
      </c>
      <c r="C1370" t="s">
        <v>551</v>
      </c>
      <c r="D1370" t="s">
        <v>551</v>
      </c>
      <c r="E1370" t="s">
        <v>551</v>
      </c>
      <c r="F1370" t="s">
        <v>551</v>
      </c>
      <c r="G1370" t="s">
        <v>551</v>
      </c>
      <c r="H1370" t="s">
        <v>551</v>
      </c>
      <c r="I1370" t="s">
        <v>551</v>
      </c>
      <c r="J1370" t="s">
        <v>551</v>
      </c>
      <c r="K1370" t="s">
        <v>551</v>
      </c>
      <c r="L1370" t="s">
        <v>551</v>
      </c>
      <c r="M1370" t="s">
        <v>551</v>
      </c>
      <c r="N1370" t="s">
        <v>551</v>
      </c>
      <c r="O1370" t="s">
        <v>551</v>
      </c>
      <c r="P1370" t="s">
        <v>551</v>
      </c>
      <c r="Q1370" t="s">
        <v>551</v>
      </c>
      <c r="R1370" t="s">
        <v>551</v>
      </c>
      <c r="S1370" t="s">
        <v>551</v>
      </c>
      <c r="T1370" t="s">
        <v>551</v>
      </c>
      <c r="U1370" t="s">
        <v>551</v>
      </c>
      <c r="V1370" t="s">
        <v>551</v>
      </c>
      <c r="W1370" t="s">
        <v>551</v>
      </c>
      <c r="X1370" t="s">
        <v>551</v>
      </c>
      <c r="Y1370" t="s">
        <v>551</v>
      </c>
      <c r="Z1370" t="s">
        <v>551</v>
      </c>
      <c r="AA1370" t="s">
        <v>551</v>
      </c>
      <c r="AB1370" t="s">
        <v>551</v>
      </c>
      <c r="AC1370" t="s">
        <v>619</v>
      </c>
      <c r="AD1370" t="s">
        <v>618</v>
      </c>
      <c r="AE1370">
        <v>25</v>
      </c>
      <c r="AF1370">
        <v>19</v>
      </c>
      <c r="AG1370">
        <v>3</v>
      </c>
      <c r="AH1370" t="s">
        <v>491</v>
      </c>
      <c r="AJ1370" t="s">
        <v>82</v>
      </c>
      <c r="AK1370" t="s">
        <v>194</v>
      </c>
      <c r="AM1370">
        <v>366</v>
      </c>
      <c r="AN1370">
        <v>773</v>
      </c>
    </row>
    <row r="1371" spans="1:40" x14ac:dyDescent="0.25">
      <c r="A1371" t="s">
        <v>551</v>
      </c>
      <c r="B1371" t="s">
        <v>551</v>
      </c>
      <c r="C1371" t="s">
        <v>551</v>
      </c>
      <c r="D1371" t="s">
        <v>551</v>
      </c>
      <c r="E1371" t="s">
        <v>551</v>
      </c>
      <c r="F1371" t="s">
        <v>551</v>
      </c>
      <c r="G1371" t="s">
        <v>551</v>
      </c>
      <c r="H1371" t="s">
        <v>551</v>
      </c>
      <c r="I1371" t="s">
        <v>551</v>
      </c>
      <c r="J1371" t="s">
        <v>551</v>
      </c>
      <c r="K1371" t="s">
        <v>551</v>
      </c>
      <c r="L1371" t="s">
        <v>551</v>
      </c>
      <c r="M1371" t="s">
        <v>551</v>
      </c>
      <c r="N1371" t="s">
        <v>551</v>
      </c>
      <c r="O1371" t="s">
        <v>551</v>
      </c>
      <c r="P1371" t="s">
        <v>551</v>
      </c>
      <c r="Q1371" t="s">
        <v>551</v>
      </c>
      <c r="R1371" t="s">
        <v>551</v>
      </c>
      <c r="S1371" t="s">
        <v>551</v>
      </c>
      <c r="T1371" t="s">
        <v>551</v>
      </c>
      <c r="U1371" t="s">
        <v>551</v>
      </c>
      <c r="V1371" t="s">
        <v>551</v>
      </c>
      <c r="W1371" t="s">
        <v>551</v>
      </c>
      <c r="X1371" t="s">
        <v>551</v>
      </c>
      <c r="Y1371" t="s">
        <v>551</v>
      </c>
      <c r="Z1371" t="s">
        <v>551</v>
      </c>
      <c r="AA1371" t="s">
        <v>551</v>
      </c>
      <c r="AB1371" t="s">
        <v>551</v>
      </c>
      <c r="AC1371" t="s">
        <v>619</v>
      </c>
      <c r="AD1371" t="s">
        <v>618</v>
      </c>
      <c r="AE1371">
        <v>25</v>
      </c>
      <c r="AF1371">
        <v>20</v>
      </c>
      <c r="AH1371" t="s">
        <v>494</v>
      </c>
      <c r="AJ1371" t="s">
        <v>86</v>
      </c>
      <c r="AK1371" t="s">
        <v>201</v>
      </c>
      <c r="AM1371">
        <v>3195</v>
      </c>
      <c r="AN1371">
        <v>1298</v>
      </c>
    </row>
    <row r="1372" spans="1:40" x14ac:dyDescent="0.25">
      <c r="A1372" t="s">
        <v>551</v>
      </c>
      <c r="B1372" t="s">
        <v>551</v>
      </c>
      <c r="C1372" t="s">
        <v>551</v>
      </c>
      <c r="D1372" t="s">
        <v>551</v>
      </c>
      <c r="E1372" t="s">
        <v>551</v>
      </c>
      <c r="F1372" t="s">
        <v>551</v>
      </c>
      <c r="G1372" t="s">
        <v>551</v>
      </c>
      <c r="H1372" t="s">
        <v>551</v>
      </c>
      <c r="I1372" t="s">
        <v>551</v>
      </c>
      <c r="J1372" t="s">
        <v>551</v>
      </c>
      <c r="K1372" t="s">
        <v>551</v>
      </c>
      <c r="L1372" t="s">
        <v>551</v>
      </c>
      <c r="M1372" t="s">
        <v>551</v>
      </c>
      <c r="N1372" t="s">
        <v>551</v>
      </c>
      <c r="O1372" t="s">
        <v>551</v>
      </c>
      <c r="P1372" t="s">
        <v>551</v>
      </c>
      <c r="Q1372" t="s">
        <v>551</v>
      </c>
      <c r="R1372" t="s">
        <v>551</v>
      </c>
      <c r="S1372" t="s">
        <v>551</v>
      </c>
      <c r="T1372" t="s">
        <v>551</v>
      </c>
      <c r="U1372" t="s">
        <v>551</v>
      </c>
      <c r="V1372" t="s">
        <v>551</v>
      </c>
      <c r="W1372" t="s">
        <v>551</v>
      </c>
      <c r="X1372" t="s">
        <v>551</v>
      </c>
      <c r="Y1372" t="s">
        <v>551</v>
      </c>
      <c r="Z1372" t="s">
        <v>551</v>
      </c>
      <c r="AA1372" t="s">
        <v>551</v>
      </c>
      <c r="AB1372" t="s">
        <v>551</v>
      </c>
      <c r="AC1372" t="s">
        <v>619</v>
      </c>
      <c r="AD1372" t="s">
        <v>618</v>
      </c>
      <c r="AE1372">
        <v>25</v>
      </c>
      <c r="AF1372">
        <v>21</v>
      </c>
      <c r="AG1372">
        <v>3</v>
      </c>
      <c r="AH1372" t="s">
        <v>491</v>
      </c>
      <c r="AJ1372" t="s">
        <v>82</v>
      </c>
      <c r="AK1372" t="s">
        <v>194</v>
      </c>
      <c r="AM1372">
        <v>349</v>
      </c>
      <c r="AN1372">
        <v>555</v>
      </c>
    </row>
    <row r="1373" spans="1:40" x14ac:dyDescent="0.25">
      <c r="A1373" t="s">
        <v>551</v>
      </c>
      <c r="B1373" t="s">
        <v>551</v>
      </c>
      <c r="C1373" t="s">
        <v>551</v>
      </c>
      <c r="D1373" t="s">
        <v>551</v>
      </c>
      <c r="E1373" t="s">
        <v>551</v>
      </c>
      <c r="F1373" t="s">
        <v>551</v>
      </c>
      <c r="G1373" t="s">
        <v>551</v>
      </c>
      <c r="H1373" t="s">
        <v>551</v>
      </c>
      <c r="I1373" t="s">
        <v>551</v>
      </c>
      <c r="J1373" t="s">
        <v>551</v>
      </c>
      <c r="K1373" t="s">
        <v>551</v>
      </c>
      <c r="L1373" t="s">
        <v>551</v>
      </c>
      <c r="M1373" t="s">
        <v>551</v>
      </c>
      <c r="N1373" t="s">
        <v>551</v>
      </c>
      <c r="O1373" t="s">
        <v>551</v>
      </c>
      <c r="P1373" t="s">
        <v>551</v>
      </c>
      <c r="Q1373" t="s">
        <v>551</v>
      </c>
      <c r="R1373" t="s">
        <v>551</v>
      </c>
      <c r="S1373" t="s">
        <v>551</v>
      </c>
      <c r="T1373" t="s">
        <v>551</v>
      </c>
      <c r="U1373" t="s">
        <v>551</v>
      </c>
      <c r="V1373" t="s">
        <v>551</v>
      </c>
      <c r="W1373" t="s">
        <v>551</v>
      </c>
      <c r="X1373" t="s">
        <v>551</v>
      </c>
      <c r="Y1373" t="s">
        <v>551</v>
      </c>
      <c r="Z1373" t="s">
        <v>551</v>
      </c>
      <c r="AA1373" t="s">
        <v>551</v>
      </c>
      <c r="AB1373" t="s">
        <v>551</v>
      </c>
      <c r="AC1373" t="s">
        <v>619</v>
      </c>
      <c r="AD1373" t="s">
        <v>618</v>
      </c>
      <c r="AE1373">
        <v>25</v>
      </c>
      <c r="AF1373">
        <v>22</v>
      </c>
      <c r="AH1373" t="s">
        <v>494</v>
      </c>
      <c r="AJ1373" t="s">
        <v>86</v>
      </c>
      <c r="AK1373" t="s">
        <v>201</v>
      </c>
      <c r="AM1373">
        <v>2435</v>
      </c>
      <c r="AN1373">
        <v>2428</v>
      </c>
    </row>
    <row r="1374" spans="1:40" x14ac:dyDescent="0.25">
      <c r="A1374" t="s">
        <v>551</v>
      </c>
      <c r="B1374" t="s">
        <v>551</v>
      </c>
      <c r="C1374" t="s">
        <v>551</v>
      </c>
      <c r="D1374" t="s">
        <v>551</v>
      </c>
      <c r="E1374" t="s">
        <v>551</v>
      </c>
      <c r="F1374" t="s">
        <v>551</v>
      </c>
      <c r="G1374" t="s">
        <v>551</v>
      </c>
      <c r="H1374" t="s">
        <v>551</v>
      </c>
      <c r="I1374" t="s">
        <v>551</v>
      </c>
      <c r="J1374" t="s">
        <v>551</v>
      </c>
      <c r="K1374" t="s">
        <v>551</v>
      </c>
      <c r="L1374" t="s">
        <v>551</v>
      </c>
      <c r="M1374" t="s">
        <v>551</v>
      </c>
      <c r="N1374" t="s">
        <v>551</v>
      </c>
      <c r="O1374" t="s">
        <v>551</v>
      </c>
      <c r="P1374" t="s">
        <v>551</v>
      </c>
      <c r="Q1374" t="s">
        <v>551</v>
      </c>
      <c r="R1374" t="s">
        <v>551</v>
      </c>
      <c r="S1374" t="s">
        <v>551</v>
      </c>
      <c r="T1374" t="s">
        <v>551</v>
      </c>
      <c r="U1374" t="s">
        <v>551</v>
      </c>
      <c r="V1374" t="s">
        <v>551</v>
      </c>
      <c r="W1374" t="s">
        <v>551</v>
      </c>
      <c r="X1374" t="s">
        <v>551</v>
      </c>
      <c r="Y1374" t="s">
        <v>551</v>
      </c>
      <c r="Z1374" t="s">
        <v>551</v>
      </c>
      <c r="AA1374" t="s">
        <v>551</v>
      </c>
      <c r="AB1374" t="s">
        <v>551</v>
      </c>
      <c r="AC1374" t="s">
        <v>619</v>
      </c>
      <c r="AD1374" t="s">
        <v>618</v>
      </c>
      <c r="AE1374">
        <v>25</v>
      </c>
      <c r="AF1374">
        <v>23</v>
      </c>
      <c r="AH1374" t="s">
        <v>494</v>
      </c>
      <c r="AJ1374" t="s">
        <v>86</v>
      </c>
      <c r="AK1374" t="s">
        <v>201</v>
      </c>
      <c r="AM1374">
        <v>1484</v>
      </c>
      <c r="AN1374">
        <v>1689</v>
      </c>
    </row>
    <row r="1375" spans="1:40" x14ac:dyDescent="0.25">
      <c r="A1375" t="s">
        <v>551</v>
      </c>
      <c r="B1375" t="s">
        <v>551</v>
      </c>
      <c r="C1375" t="s">
        <v>551</v>
      </c>
      <c r="D1375" t="s">
        <v>551</v>
      </c>
      <c r="E1375" t="s">
        <v>551</v>
      </c>
      <c r="F1375" t="s">
        <v>551</v>
      </c>
      <c r="G1375" t="s">
        <v>551</v>
      </c>
      <c r="H1375" t="s">
        <v>551</v>
      </c>
      <c r="I1375" t="s">
        <v>551</v>
      </c>
      <c r="J1375" t="s">
        <v>551</v>
      </c>
      <c r="K1375" t="s">
        <v>551</v>
      </c>
      <c r="L1375" t="s">
        <v>551</v>
      </c>
      <c r="M1375" t="s">
        <v>551</v>
      </c>
      <c r="N1375" t="s">
        <v>551</v>
      </c>
      <c r="O1375" t="s">
        <v>551</v>
      </c>
      <c r="P1375" t="s">
        <v>551</v>
      </c>
      <c r="Q1375" t="s">
        <v>551</v>
      </c>
      <c r="R1375" t="s">
        <v>551</v>
      </c>
      <c r="S1375" t="s">
        <v>551</v>
      </c>
      <c r="T1375" t="s">
        <v>551</v>
      </c>
      <c r="U1375" t="s">
        <v>551</v>
      </c>
      <c r="V1375" t="s">
        <v>551</v>
      </c>
      <c r="W1375" t="s">
        <v>551</v>
      </c>
      <c r="X1375" t="s">
        <v>551</v>
      </c>
      <c r="Y1375" t="s">
        <v>551</v>
      </c>
      <c r="Z1375" t="s">
        <v>551</v>
      </c>
      <c r="AA1375" t="s">
        <v>551</v>
      </c>
      <c r="AB1375" t="s">
        <v>551</v>
      </c>
      <c r="AC1375" t="s">
        <v>619</v>
      </c>
      <c r="AD1375" t="s">
        <v>618</v>
      </c>
      <c r="AE1375">
        <v>25</v>
      </c>
      <c r="AF1375">
        <v>24</v>
      </c>
      <c r="AH1375" t="s">
        <v>494</v>
      </c>
      <c r="AJ1375" t="s">
        <v>86</v>
      </c>
      <c r="AK1375" t="s">
        <v>201</v>
      </c>
      <c r="AM1375">
        <v>2914</v>
      </c>
      <c r="AN1375">
        <v>71</v>
      </c>
    </row>
    <row r="1376" spans="1:40" x14ac:dyDescent="0.25">
      <c r="A1376" t="s">
        <v>551</v>
      </c>
      <c r="B1376" t="s">
        <v>551</v>
      </c>
      <c r="C1376" t="s">
        <v>551</v>
      </c>
      <c r="D1376" t="s">
        <v>551</v>
      </c>
      <c r="E1376" t="s">
        <v>551</v>
      </c>
      <c r="F1376" t="s">
        <v>551</v>
      </c>
      <c r="G1376" t="s">
        <v>551</v>
      </c>
      <c r="H1376" t="s">
        <v>551</v>
      </c>
      <c r="I1376" t="s">
        <v>551</v>
      </c>
      <c r="J1376" t="s">
        <v>551</v>
      </c>
      <c r="K1376" t="s">
        <v>551</v>
      </c>
      <c r="L1376" t="s">
        <v>551</v>
      </c>
      <c r="M1376" t="s">
        <v>551</v>
      </c>
      <c r="N1376" t="s">
        <v>551</v>
      </c>
      <c r="O1376" t="s">
        <v>551</v>
      </c>
      <c r="P1376" t="s">
        <v>551</v>
      </c>
      <c r="Q1376" t="s">
        <v>551</v>
      </c>
      <c r="R1376" t="s">
        <v>551</v>
      </c>
      <c r="S1376" t="s">
        <v>551</v>
      </c>
      <c r="T1376" t="s">
        <v>551</v>
      </c>
      <c r="U1376" t="s">
        <v>551</v>
      </c>
      <c r="V1376" t="s">
        <v>551</v>
      </c>
      <c r="W1376" t="s">
        <v>551</v>
      </c>
      <c r="X1376" t="s">
        <v>551</v>
      </c>
      <c r="Y1376" t="s">
        <v>551</v>
      </c>
      <c r="Z1376" t="s">
        <v>551</v>
      </c>
      <c r="AA1376" t="s">
        <v>551</v>
      </c>
      <c r="AB1376" t="s">
        <v>551</v>
      </c>
      <c r="AC1376" t="s">
        <v>619</v>
      </c>
      <c r="AD1376" t="s">
        <v>618</v>
      </c>
      <c r="AE1376">
        <v>25</v>
      </c>
      <c r="AF1376">
        <v>25</v>
      </c>
      <c r="AH1376" t="s">
        <v>499</v>
      </c>
      <c r="AJ1376" t="s">
        <v>92</v>
      </c>
      <c r="AK1376" t="s">
        <v>201</v>
      </c>
      <c r="AM1376">
        <v>129</v>
      </c>
      <c r="AN1376">
        <v>2839</v>
      </c>
    </row>
    <row r="1377" spans="1:40" x14ac:dyDescent="0.25">
      <c r="A1377" t="s">
        <v>551</v>
      </c>
      <c r="B1377" t="s">
        <v>551</v>
      </c>
      <c r="C1377" t="s">
        <v>551</v>
      </c>
      <c r="D1377" t="s">
        <v>551</v>
      </c>
      <c r="E1377" t="s">
        <v>551</v>
      </c>
      <c r="F1377" t="s">
        <v>551</v>
      </c>
      <c r="G1377" t="s">
        <v>551</v>
      </c>
      <c r="H1377" t="s">
        <v>551</v>
      </c>
      <c r="I1377" t="s">
        <v>551</v>
      </c>
      <c r="J1377" t="s">
        <v>551</v>
      </c>
      <c r="K1377" t="s">
        <v>551</v>
      </c>
      <c r="L1377" t="s">
        <v>551</v>
      </c>
      <c r="M1377" t="s">
        <v>551</v>
      </c>
      <c r="N1377" t="s">
        <v>551</v>
      </c>
      <c r="O1377" t="s">
        <v>551</v>
      </c>
      <c r="P1377" t="s">
        <v>551</v>
      </c>
      <c r="Q1377" t="s">
        <v>551</v>
      </c>
      <c r="R1377" t="s">
        <v>551</v>
      </c>
      <c r="S1377" t="s">
        <v>551</v>
      </c>
      <c r="T1377" t="s">
        <v>551</v>
      </c>
      <c r="U1377" t="s">
        <v>551</v>
      </c>
      <c r="V1377" t="s">
        <v>551</v>
      </c>
      <c r="W1377" t="s">
        <v>551</v>
      </c>
      <c r="X1377" t="s">
        <v>551</v>
      </c>
      <c r="Y1377" t="s">
        <v>551</v>
      </c>
      <c r="Z1377" t="s">
        <v>551</v>
      </c>
      <c r="AA1377" t="s">
        <v>551</v>
      </c>
      <c r="AB1377" t="s">
        <v>551</v>
      </c>
      <c r="AC1377" t="s">
        <v>621</v>
      </c>
      <c r="AD1377" t="s">
        <v>620</v>
      </c>
      <c r="AE1377">
        <v>25</v>
      </c>
      <c r="AF1377">
        <v>1</v>
      </c>
      <c r="AH1377" t="s">
        <v>494</v>
      </c>
      <c r="AJ1377" t="s">
        <v>86</v>
      </c>
      <c r="AK1377" t="s">
        <v>201</v>
      </c>
      <c r="AM1377">
        <v>318</v>
      </c>
      <c r="AN1377">
        <v>1231</v>
      </c>
    </row>
    <row r="1378" spans="1:40" x14ac:dyDescent="0.25">
      <c r="A1378" t="s">
        <v>551</v>
      </c>
      <c r="B1378" t="s">
        <v>551</v>
      </c>
      <c r="C1378" t="s">
        <v>551</v>
      </c>
      <c r="D1378" t="s">
        <v>551</v>
      </c>
      <c r="E1378" t="s">
        <v>551</v>
      </c>
      <c r="F1378" t="s">
        <v>551</v>
      </c>
      <c r="G1378" t="s">
        <v>551</v>
      </c>
      <c r="H1378" t="s">
        <v>551</v>
      </c>
      <c r="I1378" t="s">
        <v>551</v>
      </c>
      <c r="J1378" t="s">
        <v>551</v>
      </c>
      <c r="K1378" t="s">
        <v>551</v>
      </c>
      <c r="L1378" t="s">
        <v>551</v>
      </c>
      <c r="M1378" t="s">
        <v>551</v>
      </c>
      <c r="N1378" t="s">
        <v>551</v>
      </c>
      <c r="O1378" t="s">
        <v>551</v>
      </c>
      <c r="P1378" t="s">
        <v>551</v>
      </c>
      <c r="Q1378" t="s">
        <v>551</v>
      </c>
      <c r="R1378" t="s">
        <v>551</v>
      </c>
      <c r="S1378" t="s">
        <v>551</v>
      </c>
      <c r="T1378" t="s">
        <v>551</v>
      </c>
      <c r="U1378" t="s">
        <v>551</v>
      </c>
      <c r="V1378" t="s">
        <v>551</v>
      </c>
      <c r="W1378" t="s">
        <v>551</v>
      </c>
      <c r="X1378" t="s">
        <v>551</v>
      </c>
      <c r="Y1378" t="s">
        <v>551</v>
      </c>
      <c r="Z1378" t="s">
        <v>551</v>
      </c>
      <c r="AA1378" t="s">
        <v>551</v>
      </c>
      <c r="AB1378" t="s">
        <v>551</v>
      </c>
      <c r="AC1378" t="s">
        <v>621</v>
      </c>
      <c r="AD1378" t="s">
        <v>620</v>
      </c>
      <c r="AE1378">
        <v>25</v>
      </c>
      <c r="AF1378">
        <v>2</v>
      </c>
      <c r="AH1378" t="s">
        <v>494</v>
      </c>
      <c r="AJ1378" t="s">
        <v>86</v>
      </c>
      <c r="AK1378" t="s">
        <v>201</v>
      </c>
      <c r="AM1378">
        <v>2321</v>
      </c>
      <c r="AN1378">
        <v>2246</v>
      </c>
    </row>
    <row r="1379" spans="1:40" x14ac:dyDescent="0.25">
      <c r="A1379" t="s">
        <v>551</v>
      </c>
      <c r="B1379" t="s">
        <v>551</v>
      </c>
      <c r="C1379" t="s">
        <v>551</v>
      </c>
      <c r="D1379" t="s">
        <v>551</v>
      </c>
      <c r="E1379" t="s">
        <v>551</v>
      </c>
      <c r="F1379" t="s">
        <v>551</v>
      </c>
      <c r="G1379" t="s">
        <v>551</v>
      </c>
      <c r="H1379" t="s">
        <v>551</v>
      </c>
      <c r="I1379" t="s">
        <v>551</v>
      </c>
      <c r="J1379" t="s">
        <v>551</v>
      </c>
      <c r="K1379" t="s">
        <v>551</v>
      </c>
      <c r="L1379" t="s">
        <v>551</v>
      </c>
      <c r="M1379" t="s">
        <v>551</v>
      </c>
      <c r="N1379" t="s">
        <v>551</v>
      </c>
      <c r="O1379" t="s">
        <v>551</v>
      </c>
      <c r="P1379" t="s">
        <v>551</v>
      </c>
      <c r="Q1379" t="s">
        <v>551</v>
      </c>
      <c r="R1379" t="s">
        <v>551</v>
      </c>
      <c r="S1379" t="s">
        <v>551</v>
      </c>
      <c r="T1379" t="s">
        <v>551</v>
      </c>
      <c r="U1379" t="s">
        <v>551</v>
      </c>
      <c r="V1379" t="s">
        <v>551</v>
      </c>
      <c r="W1379" t="s">
        <v>551</v>
      </c>
      <c r="X1379" t="s">
        <v>551</v>
      </c>
      <c r="Y1379" t="s">
        <v>551</v>
      </c>
      <c r="Z1379" t="s">
        <v>551</v>
      </c>
      <c r="AA1379" t="s">
        <v>551</v>
      </c>
      <c r="AB1379" t="s">
        <v>551</v>
      </c>
      <c r="AC1379" t="s">
        <v>621</v>
      </c>
      <c r="AD1379" t="s">
        <v>620</v>
      </c>
      <c r="AE1379">
        <v>25</v>
      </c>
      <c r="AF1379">
        <v>3</v>
      </c>
      <c r="AH1379" t="s">
        <v>494</v>
      </c>
      <c r="AJ1379" t="s">
        <v>86</v>
      </c>
      <c r="AK1379" t="s">
        <v>201</v>
      </c>
      <c r="AM1379">
        <v>1952</v>
      </c>
      <c r="AN1379">
        <v>924</v>
      </c>
    </row>
    <row r="1380" spans="1:40" x14ac:dyDescent="0.25">
      <c r="A1380" t="s">
        <v>551</v>
      </c>
      <c r="B1380" t="s">
        <v>551</v>
      </c>
      <c r="C1380" t="s">
        <v>551</v>
      </c>
      <c r="D1380" t="s">
        <v>551</v>
      </c>
      <c r="E1380" t="s">
        <v>551</v>
      </c>
      <c r="F1380" t="s">
        <v>551</v>
      </c>
      <c r="G1380" t="s">
        <v>551</v>
      </c>
      <c r="H1380" t="s">
        <v>551</v>
      </c>
      <c r="I1380" t="s">
        <v>551</v>
      </c>
      <c r="J1380" t="s">
        <v>551</v>
      </c>
      <c r="K1380" t="s">
        <v>551</v>
      </c>
      <c r="L1380" t="s">
        <v>551</v>
      </c>
      <c r="M1380" t="s">
        <v>551</v>
      </c>
      <c r="N1380" t="s">
        <v>551</v>
      </c>
      <c r="O1380" t="s">
        <v>551</v>
      </c>
      <c r="P1380" t="s">
        <v>551</v>
      </c>
      <c r="Q1380" t="s">
        <v>551</v>
      </c>
      <c r="R1380" t="s">
        <v>551</v>
      </c>
      <c r="S1380" t="s">
        <v>551</v>
      </c>
      <c r="T1380" t="s">
        <v>551</v>
      </c>
      <c r="U1380" t="s">
        <v>551</v>
      </c>
      <c r="V1380" t="s">
        <v>551</v>
      </c>
      <c r="W1380" t="s">
        <v>551</v>
      </c>
      <c r="X1380" t="s">
        <v>551</v>
      </c>
      <c r="Y1380" t="s">
        <v>551</v>
      </c>
      <c r="Z1380" t="s">
        <v>551</v>
      </c>
      <c r="AA1380" t="s">
        <v>551</v>
      </c>
      <c r="AB1380" t="s">
        <v>551</v>
      </c>
      <c r="AC1380" t="s">
        <v>621</v>
      </c>
      <c r="AD1380" t="s">
        <v>620</v>
      </c>
      <c r="AE1380">
        <v>25</v>
      </c>
      <c r="AF1380">
        <v>4</v>
      </c>
      <c r="AH1380" t="s">
        <v>494</v>
      </c>
      <c r="AJ1380" t="s">
        <v>86</v>
      </c>
      <c r="AK1380" t="s">
        <v>201</v>
      </c>
      <c r="AM1380">
        <v>2512</v>
      </c>
      <c r="AN1380">
        <v>2366</v>
      </c>
    </row>
    <row r="1381" spans="1:40" x14ac:dyDescent="0.25">
      <c r="A1381" t="s">
        <v>551</v>
      </c>
      <c r="B1381" t="s">
        <v>551</v>
      </c>
      <c r="C1381" t="s">
        <v>551</v>
      </c>
      <c r="D1381" t="s">
        <v>551</v>
      </c>
      <c r="E1381" t="s">
        <v>551</v>
      </c>
      <c r="F1381" t="s">
        <v>551</v>
      </c>
      <c r="G1381" t="s">
        <v>551</v>
      </c>
      <c r="H1381" t="s">
        <v>551</v>
      </c>
      <c r="I1381" t="s">
        <v>551</v>
      </c>
      <c r="J1381" t="s">
        <v>551</v>
      </c>
      <c r="K1381" t="s">
        <v>551</v>
      </c>
      <c r="L1381" t="s">
        <v>551</v>
      </c>
      <c r="M1381" t="s">
        <v>551</v>
      </c>
      <c r="N1381" t="s">
        <v>551</v>
      </c>
      <c r="O1381" t="s">
        <v>551</v>
      </c>
      <c r="P1381" t="s">
        <v>551</v>
      </c>
      <c r="Q1381" t="s">
        <v>551</v>
      </c>
      <c r="R1381" t="s">
        <v>551</v>
      </c>
      <c r="S1381" t="s">
        <v>551</v>
      </c>
      <c r="T1381" t="s">
        <v>551</v>
      </c>
      <c r="U1381" t="s">
        <v>551</v>
      </c>
      <c r="V1381" t="s">
        <v>551</v>
      </c>
      <c r="W1381" t="s">
        <v>551</v>
      </c>
      <c r="X1381" t="s">
        <v>551</v>
      </c>
      <c r="Y1381" t="s">
        <v>551</v>
      </c>
      <c r="Z1381" t="s">
        <v>551</v>
      </c>
      <c r="AA1381" t="s">
        <v>551</v>
      </c>
      <c r="AB1381" t="s">
        <v>551</v>
      </c>
      <c r="AC1381" t="s">
        <v>621</v>
      </c>
      <c r="AD1381" t="s">
        <v>620</v>
      </c>
      <c r="AE1381">
        <v>25</v>
      </c>
      <c r="AF1381">
        <v>5</v>
      </c>
      <c r="AH1381" t="s">
        <v>494</v>
      </c>
      <c r="AJ1381" t="s">
        <v>86</v>
      </c>
      <c r="AK1381" t="s">
        <v>201</v>
      </c>
      <c r="AM1381">
        <v>1147</v>
      </c>
      <c r="AN1381">
        <v>1466</v>
      </c>
    </row>
    <row r="1382" spans="1:40" x14ac:dyDescent="0.25">
      <c r="A1382" t="s">
        <v>551</v>
      </c>
      <c r="B1382" t="s">
        <v>551</v>
      </c>
      <c r="C1382" t="s">
        <v>551</v>
      </c>
      <c r="D1382" t="s">
        <v>551</v>
      </c>
      <c r="E1382" t="s">
        <v>551</v>
      </c>
      <c r="F1382" t="s">
        <v>551</v>
      </c>
      <c r="G1382" t="s">
        <v>551</v>
      </c>
      <c r="H1382" t="s">
        <v>551</v>
      </c>
      <c r="I1382" t="s">
        <v>551</v>
      </c>
      <c r="J1382" t="s">
        <v>551</v>
      </c>
      <c r="K1382" t="s">
        <v>551</v>
      </c>
      <c r="L1382" t="s">
        <v>551</v>
      </c>
      <c r="M1382" t="s">
        <v>551</v>
      </c>
      <c r="N1382" t="s">
        <v>551</v>
      </c>
      <c r="O1382" t="s">
        <v>551</v>
      </c>
      <c r="P1382" t="s">
        <v>551</v>
      </c>
      <c r="Q1382" t="s">
        <v>551</v>
      </c>
      <c r="R1382" t="s">
        <v>551</v>
      </c>
      <c r="S1382" t="s">
        <v>551</v>
      </c>
      <c r="T1382" t="s">
        <v>551</v>
      </c>
      <c r="U1382" t="s">
        <v>551</v>
      </c>
      <c r="V1382" t="s">
        <v>551</v>
      </c>
      <c r="W1382" t="s">
        <v>551</v>
      </c>
      <c r="X1382" t="s">
        <v>551</v>
      </c>
      <c r="Y1382" t="s">
        <v>551</v>
      </c>
      <c r="Z1382" t="s">
        <v>551</v>
      </c>
      <c r="AA1382" t="s">
        <v>551</v>
      </c>
      <c r="AB1382" t="s">
        <v>551</v>
      </c>
      <c r="AC1382" t="s">
        <v>621</v>
      </c>
      <c r="AD1382" t="s">
        <v>620</v>
      </c>
      <c r="AE1382">
        <v>25</v>
      </c>
      <c r="AF1382">
        <v>6</v>
      </c>
      <c r="AH1382" t="s">
        <v>494</v>
      </c>
      <c r="AJ1382" t="s">
        <v>86</v>
      </c>
      <c r="AK1382" t="s">
        <v>201</v>
      </c>
      <c r="AM1382">
        <v>2469</v>
      </c>
      <c r="AN1382">
        <v>2792</v>
      </c>
    </row>
    <row r="1383" spans="1:40" x14ac:dyDescent="0.25">
      <c r="A1383" t="s">
        <v>551</v>
      </c>
      <c r="B1383" t="s">
        <v>551</v>
      </c>
      <c r="C1383" t="s">
        <v>551</v>
      </c>
      <c r="D1383" t="s">
        <v>551</v>
      </c>
      <c r="E1383" t="s">
        <v>551</v>
      </c>
      <c r="F1383" t="s">
        <v>551</v>
      </c>
      <c r="G1383" t="s">
        <v>551</v>
      </c>
      <c r="H1383" t="s">
        <v>551</v>
      </c>
      <c r="I1383" t="s">
        <v>551</v>
      </c>
      <c r="J1383" t="s">
        <v>551</v>
      </c>
      <c r="K1383" t="s">
        <v>551</v>
      </c>
      <c r="L1383" t="s">
        <v>551</v>
      </c>
      <c r="M1383" t="s">
        <v>551</v>
      </c>
      <c r="N1383" t="s">
        <v>551</v>
      </c>
      <c r="O1383" t="s">
        <v>551</v>
      </c>
      <c r="P1383" t="s">
        <v>551</v>
      </c>
      <c r="Q1383" t="s">
        <v>551</v>
      </c>
      <c r="R1383" t="s">
        <v>551</v>
      </c>
      <c r="S1383" t="s">
        <v>551</v>
      </c>
      <c r="T1383" t="s">
        <v>551</v>
      </c>
      <c r="U1383" t="s">
        <v>551</v>
      </c>
      <c r="V1383" t="s">
        <v>551</v>
      </c>
      <c r="W1383" t="s">
        <v>551</v>
      </c>
      <c r="X1383" t="s">
        <v>551</v>
      </c>
      <c r="Y1383" t="s">
        <v>551</v>
      </c>
      <c r="Z1383" t="s">
        <v>551</v>
      </c>
      <c r="AA1383" t="s">
        <v>551</v>
      </c>
      <c r="AB1383" t="s">
        <v>551</v>
      </c>
      <c r="AC1383" t="s">
        <v>621</v>
      </c>
      <c r="AD1383" t="s">
        <v>620</v>
      </c>
      <c r="AE1383">
        <v>25</v>
      </c>
      <c r="AF1383">
        <v>7</v>
      </c>
      <c r="AH1383" t="s">
        <v>494</v>
      </c>
      <c r="AJ1383" t="s">
        <v>86</v>
      </c>
      <c r="AK1383" t="s">
        <v>201</v>
      </c>
      <c r="AM1383">
        <v>1449</v>
      </c>
      <c r="AN1383">
        <v>2263</v>
      </c>
    </row>
    <row r="1384" spans="1:40" x14ac:dyDescent="0.25">
      <c r="A1384" t="s">
        <v>551</v>
      </c>
      <c r="B1384" t="s">
        <v>551</v>
      </c>
      <c r="C1384" t="s">
        <v>551</v>
      </c>
      <c r="D1384" t="s">
        <v>551</v>
      </c>
      <c r="E1384" t="s">
        <v>551</v>
      </c>
      <c r="F1384" t="s">
        <v>551</v>
      </c>
      <c r="G1384" t="s">
        <v>551</v>
      </c>
      <c r="H1384" t="s">
        <v>551</v>
      </c>
      <c r="I1384" t="s">
        <v>551</v>
      </c>
      <c r="J1384" t="s">
        <v>551</v>
      </c>
      <c r="K1384" t="s">
        <v>551</v>
      </c>
      <c r="L1384" t="s">
        <v>551</v>
      </c>
      <c r="M1384" t="s">
        <v>551</v>
      </c>
      <c r="N1384" t="s">
        <v>551</v>
      </c>
      <c r="O1384" t="s">
        <v>551</v>
      </c>
      <c r="P1384" t="s">
        <v>551</v>
      </c>
      <c r="Q1384" t="s">
        <v>551</v>
      </c>
      <c r="R1384" t="s">
        <v>551</v>
      </c>
      <c r="S1384" t="s">
        <v>551</v>
      </c>
      <c r="T1384" t="s">
        <v>551</v>
      </c>
      <c r="U1384" t="s">
        <v>551</v>
      </c>
      <c r="V1384" t="s">
        <v>551</v>
      </c>
      <c r="W1384" t="s">
        <v>551</v>
      </c>
      <c r="X1384" t="s">
        <v>551</v>
      </c>
      <c r="Y1384" t="s">
        <v>551</v>
      </c>
      <c r="Z1384" t="s">
        <v>551</v>
      </c>
      <c r="AA1384" t="s">
        <v>551</v>
      </c>
      <c r="AB1384" t="s">
        <v>551</v>
      </c>
      <c r="AC1384" t="s">
        <v>621</v>
      </c>
      <c r="AD1384" t="s">
        <v>620</v>
      </c>
      <c r="AE1384">
        <v>25</v>
      </c>
      <c r="AF1384">
        <v>8</v>
      </c>
      <c r="AH1384" t="s">
        <v>494</v>
      </c>
      <c r="AJ1384" t="s">
        <v>86</v>
      </c>
      <c r="AK1384" t="s">
        <v>201</v>
      </c>
      <c r="AM1384">
        <v>2429</v>
      </c>
      <c r="AN1384">
        <v>2765</v>
      </c>
    </row>
    <row r="1385" spans="1:40" x14ac:dyDescent="0.25">
      <c r="A1385" t="s">
        <v>551</v>
      </c>
      <c r="B1385" t="s">
        <v>551</v>
      </c>
      <c r="C1385" t="s">
        <v>551</v>
      </c>
      <c r="D1385" t="s">
        <v>551</v>
      </c>
      <c r="E1385" t="s">
        <v>551</v>
      </c>
      <c r="F1385" t="s">
        <v>551</v>
      </c>
      <c r="G1385" t="s">
        <v>551</v>
      </c>
      <c r="H1385" t="s">
        <v>551</v>
      </c>
      <c r="I1385" t="s">
        <v>551</v>
      </c>
      <c r="J1385" t="s">
        <v>551</v>
      </c>
      <c r="K1385" t="s">
        <v>551</v>
      </c>
      <c r="L1385" t="s">
        <v>551</v>
      </c>
      <c r="M1385" t="s">
        <v>551</v>
      </c>
      <c r="N1385" t="s">
        <v>551</v>
      </c>
      <c r="O1385" t="s">
        <v>551</v>
      </c>
      <c r="P1385" t="s">
        <v>551</v>
      </c>
      <c r="Q1385" t="s">
        <v>551</v>
      </c>
      <c r="R1385" t="s">
        <v>551</v>
      </c>
      <c r="S1385" t="s">
        <v>551</v>
      </c>
      <c r="T1385" t="s">
        <v>551</v>
      </c>
      <c r="U1385" t="s">
        <v>551</v>
      </c>
      <c r="V1385" t="s">
        <v>551</v>
      </c>
      <c r="W1385" t="s">
        <v>551</v>
      </c>
      <c r="X1385" t="s">
        <v>551</v>
      </c>
      <c r="Y1385" t="s">
        <v>551</v>
      </c>
      <c r="Z1385" t="s">
        <v>551</v>
      </c>
      <c r="AA1385" t="s">
        <v>551</v>
      </c>
      <c r="AB1385" t="s">
        <v>551</v>
      </c>
      <c r="AC1385" t="s">
        <v>621</v>
      </c>
      <c r="AD1385" t="s">
        <v>620</v>
      </c>
      <c r="AE1385">
        <v>25</v>
      </c>
      <c r="AF1385">
        <v>9</v>
      </c>
      <c r="AH1385" t="s">
        <v>494</v>
      </c>
      <c r="AJ1385" t="s">
        <v>86</v>
      </c>
      <c r="AK1385" t="s">
        <v>201</v>
      </c>
      <c r="AM1385">
        <v>3282</v>
      </c>
      <c r="AN1385">
        <v>1973</v>
      </c>
    </row>
    <row r="1386" spans="1:40" x14ac:dyDescent="0.25">
      <c r="A1386" t="s">
        <v>551</v>
      </c>
      <c r="B1386" t="s">
        <v>551</v>
      </c>
      <c r="C1386" t="s">
        <v>551</v>
      </c>
      <c r="D1386" t="s">
        <v>551</v>
      </c>
      <c r="E1386" t="s">
        <v>551</v>
      </c>
      <c r="F1386" t="s">
        <v>551</v>
      </c>
      <c r="G1386" t="s">
        <v>551</v>
      </c>
      <c r="H1386" t="s">
        <v>551</v>
      </c>
      <c r="I1386" t="s">
        <v>551</v>
      </c>
      <c r="J1386" t="s">
        <v>551</v>
      </c>
      <c r="K1386" t="s">
        <v>551</v>
      </c>
      <c r="L1386" t="s">
        <v>551</v>
      </c>
      <c r="M1386" t="s">
        <v>551</v>
      </c>
      <c r="N1386" t="s">
        <v>551</v>
      </c>
      <c r="O1386" t="s">
        <v>551</v>
      </c>
      <c r="P1386" t="s">
        <v>551</v>
      </c>
      <c r="Q1386" t="s">
        <v>551</v>
      </c>
      <c r="R1386" t="s">
        <v>551</v>
      </c>
      <c r="S1386" t="s">
        <v>551</v>
      </c>
      <c r="T1386" t="s">
        <v>551</v>
      </c>
      <c r="U1386" t="s">
        <v>551</v>
      </c>
      <c r="V1386" t="s">
        <v>551</v>
      </c>
      <c r="W1386" t="s">
        <v>551</v>
      </c>
      <c r="X1386" t="s">
        <v>551</v>
      </c>
      <c r="Y1386" t="s">
        <v>551</v>
      </c>
      <c r="Z1386" t="s">
        <v>551</v>
      </c>
      <c r="AA1386" t="s">
        <v>551</v>
      </c>
      <c r="AB1386" t="s">
        <v>551</v>
      </c>
      <c r="AC1386" t="s">
        <v>621</v>
      </c>
      <c r="AD1386" t="s">
        <v>620</v>
      </c>
      <c r="AE1386">
        <v>25</v>
      </c>
      <c r="AF1386">
        <v>10</v>
      </c>
      <c r="AG1386">
        <v>3</v>
      </c>
      <c r="AH1386" t="s">
        <v>491</v>
      </c>
      <c r="AJ1386" t="s">
        <v>82</v>
      </c>
      <c r="AK1386" t="s">
        <v>194</v>
      </c>
      <c r="AM1386">
        <v>3152</v>
      </c>
      <c r="AN1386">
        <v>1624</v>
      </c>
    </row>
    <row r="1387" spans="1:40" x14ac:dyDescent="0.25">
      <c r="A1387" t="s">
        <v>551</v>
      </c>
      <c r="B1387" t="s">
        <v>551</v>
      </c>
      <c r="C1387" t="s">
        <v>551</v>
      </c>
      <c r="D1387" t="s">
        <v>551</v>
      </c>
      <c r="E1387" t="s">
        <v>551</v>
      </c>
      <c r="F1387" t="s">
        <v>551</v>
      </c>
      <c r="G1387" t="s">
        <v>551</v>
      </c>
      <c r="H1387" t="s">
        <v>551</v>
      </c>
      <c r="I1387" t="s">
        <v>551</v>
      </c>
      <c r="J1387" t="s">
        <v>551</v>
      </c>
      <c r="K1387" t="s">
        <v>551</v>
      </c>
      <c r="L1387" t="s">
        <v>551</v>
      </c>
      <c r="M1387" t="s">
        <v>551</v>
      </c>
      <c r="N1387" t="s">
        <v>551</v>
      </c>
      <c r="O1387" t="s">
        <v>551</v>
      </c>
      <c r="P1387" t="s">
        <v>551</v>
      </c>
      <c r="Q1387" t="s">
        <v>551</v>
      </c>
      <c r="R1387" t="s">
        <v>551</v>
      </c>
      <c r="S1387" t="s">
        <v>551</v>
      </c>
      <c r="T1387" t="s">
        <v>551</v>
      </c>
      <c r="U1387" t="s">
        <v>551</v>
      </c>
      <c r="V1387" t="s">
        <v>551</v>
      </c>
      <c r="W1387" t="s">
        <v>551</v>
      </c>
      <c r="X1387" t="s">
        <v>551</v>
      </c>
      <c r="Y1387" t="s">
        <v>551</v>
      </c>
      <c r="Z1387" t="s">
        <v>551</v>
      </c>
      <c r="AA1387" t="s">
        <v>551</v>
      </c>
      <c r="AB1387" t="s">
        <v>551</v>
      </c>
      <c r="AC1387" t="s">
        <v>621</v>
      </c>
      <c r="AD1387" t="s">
        <v>620</v>
      </c>
      <c r="AE1387">
        <v>25</v>
      </c>
      <c r="AF1387">
        <v>11</v>
      </c>
      <c r="AH1387" t="s">
        <v>494</v>
      </c>
      <c r="AJ1387" t="s">
        <v>86</v>
      </c>
      <c r="AK1387" t="s">
        <v>201</v>
      </c>
      <c r="AM1387">
        <v>2615</v>
      </c>
      <c r="AN1387">
        <v>2274</v>
      </c>
    </row>
    <row r="1388" spans="1:40" x14ac:dyDescent="0.25">
      <c r="A1388" t="s">
        <v>551</v>
      </c>
      <c r="B1388" t="s">
        <v>551</v>
      </c>
      <c r="C1388" t="s">
        <v>551</v>
      </c>
      <c r="D1388" t="s">
        <v>551</v>
      </c>
      <c r="E1388" t="s">
        <v>551</v>
      </c>
      <c r="F1388" t="s">
        <v>551</v>
      </c>
      <c r="G1388" t="s">
        <v>551</v>
      </c>
      <c r="H1388" t="s">
        <v>551</v>
      </c>
      <c r="I1388" t="s">
        <v>551</v>
      </c>
      <c r="J1388" t="s">
        <v>551</v>
      </c>
      <c r="K1388" t="s">
        <v>551</v>
      </c>
      <c r="L1388" t="s">
        <v>551</v>
      </c>
      <c r="M1388" t="s">
        <v>551</v>
      </c>
      <c r="N1388" t="s">
        <v>551</v>
      </c>
      <c r="O1388" t="s">
        <v>551</v>
      </c>
      <c r="P1388" t="s">
        <v>551</v>
      </c>
      <c r="Q1388" t="s">
        <v>551</v>
      </c>
      <c r="R1388" t="s">
        <v>551</v>
      </c>
      <c r="S1388" t="s">
        <v>551</v>
      </c>
      <c r="T1388" t="s">
        <v>551</v>
      </c>
      <c r="U1388" t="s">
        <v>551</v>
      </c>
      <c r="V1388" t="s">
        <v>551</v>
      </c>
      <c r="W1388" t="s">
        <v>551</v>
      </c>
      <c r="X1388" t="s">
        <v>551</v>
      </c>
      <c r="Y1388" t="s">
        <v>551</v>
      </c>
      <c r="Z1388" t="s">
        <v>551</v>
      </c>
      <c r="AA1388" t="s">
        <v>551</v>
      </c>
      <c r="AB1388" t="s">
        <v>551</v>
      </c>
      <c r="AC1388" t="s">
        <v>621</v>
      </c>
      <c r="AD1388" t="s">
        <v>620</v>
      </c>
      <c r="AE1388">
        <v>25</v>
      </c>
      <c r="AF1388">
        <v>12</v>
      </c>
      <c r="AH1388" t="s">
        <v>494</v>
      </c>
      <c r="AJ1388" t="s">
        <v>86</v>
      </c>
      <c r="AK1388" t="s">
        <v>201</v>
      </c>
      <c r="AM1388">
        <v>3197</v>
      </c>
      <c r="AN1388">
        <v>853</v>
      </c>
    </row>
    <row r="1389" spans="1:40" x14ac:dyDescent="0.25">
      <c r="A1389" t="s">
        <v>551</v>
      </c>
      <c r="B1389" t="s">
        <v>551</v>
      </c>
      <c r="C1389" t="s">
        <v>551</v>
      </c>
      <c r="D1389" t="s">
        <v>551</v>
      </c>
      <c r="E1389" t="s">
        <v>551</v>
      </c>
      <c r="F1389" t="s">
        <v>551</v>
      </c>
      <c r="G1389" t="s">
        <v>551</v>
      </c>
      <c r="H1389" t="s">
        <v>551</v>
      </c>
      <c r="I1389" t="s">
        <v>551</v>
      </c>
      <c r="J1389" t="s">
        <v>551</v>
      </c>
      <c r="K1389" t="s">
        <v>551</v>
      </c>
      <c r="L1389" t="s">
        <v>551</v>
      </c>
      <c r="M1389" t="s">
        <v>551</v>
      </c>
      <c r="N1389" t="s">
        <v>551</v>
      </c>
      <c r="O1389" t="s">
        <v>551</v>
      </c>
      <c r="P1389" t="s">
        <v>551</v>
      </c>
      <c r="Q1389" t="s">
        <v>551</v>
      </c>
      <c r="R1389" t="s">
        <v>551</v>
      </c>
      <c r="S1389" t="s">
        <v>551</v>
      </c>
      <c r="T1389" t="s">
        <v>551</v>
      </c>
      <c r="U1389" t="s">
        <v>551</v>
      </c>
      <c r="V1389" t="s">
        <v>551</v>
      </c>
      <c r="W1389" t="s">
        <v>551</v>
      </c>
      <c r="X1389" t="s">
        <v>551</v>
      </c>
      <c r="Y1389" t="s">
        <v>551</v>
      </c>
      <c r="Z1389" t="s">
        <v>551</v>
      </c>
      <c r="AA1389" t="s">
        <v>551</v>
      </c>
      <c r="AB1389" t="s">
        <v>551</v>
      </c>
      <c r="AC1389" t="s">
        <v>621</v>
      </c>
      <c r="AD1389" t="s">
        <v>620</v>
      </c>
      <c r="AE1389">
        <v>25</v>
      </c>
      <c r="AF1389">
        <v>13</v>
      </c>
      <c r="AH1389" t="s">
        <v>494</v>
      </c>
      <c r="AJ1389" t="s">
        <v>86</v>
      </c>
      <c r="AK1389" t="s">
        <v>201</v>
      </c>
      <c r="AM1389">
        <v>2967</v>
      </c>
      <c r="AN1389">
        <v>381</v>
      </c>
    </row>
    <row r="1390" spans="1:40" x14ac:dyDescent="0.25">
      <c r="A1390" t="s">
        <v>551</v>
      </c>
      <c r="B1390" t="s">
        <v>551</v>
      </c>
      <c r="C1390" t="s">
        <v>551</v>
      </c>
      <c r="D1390" t="s">
        <v>551</v>
      </c>
      <c r="E1390" t="s">
        <v>551</v>
      </c>
      <c r="F1390" t="s">
        <v>551</v>
      </c>
      <c r="G1390" t="s">
        <v>551</v>
      </c>
      <c r="H1390" t="s">
        <v>551</v>
      </c>
      <c r="I1390" t="s">
        <v>551</v>
      </c>
      <c r="J1390" t="s">
        <v>551</v>
      </c>
      <c r="K1390" t="s">
        <v>551</v>
      </c>
      <c r="L1390" t="s">
        <v>551</v>
      </c>
      <c r="M1390" t="s">
        <v>551</v>
      </c>
      <c r="N1390" t="s">
        <v>551</v>
      </c>
      <c r="O1390" t="s">
        <v>551</v>
      </c>
      <c r="P1390" t="s">
        <v>551</v>
      </c>
      <c r="Q1390" t="s">
        <v>551</v>
      </c>
      <c r="R1390" t="s">
        <v>551</v>
      </c>
      <c r="S1390" t="s">
        <v>551</v>
      </c>
      <c r="T1390" t="s">
        <v>551</v>
      </c>
      <c r="U1390" t="s">
        <v>551</v>
      </c>
      <c r="V1390" t="s">
        <v>551</v>
      </c>
      <c r="W1390" t="s">
        <v>551</v>
      </c>
      <c r="X1390" t="s">
        <v>551</v>
      </c>
      <c r="Y1390" t="s">
        <v>551</v>
      </c>
      <c r="Z1390" t="s">
        <v>551</v>
      </c>
      <c r="AA1390" t="s">
        <v>551</v>
      </c>
      <c r="AB1390" t="s">
        <v>551</v>
      </c>
      <c r="AC1390" t="s">
        <v>621</v>
      </c>
      <c r="AD1390" t="s">
        <v>620</v>
      </c>
      <c r="AE1390">
        <v>25</v>
      </c>
      <c r="AF1390">
        <v>14</v>
      </c>
      <c r="AH1390" t="s">
        <v>494</v>
      </c>
      <c r="AJ1390" t="s">
        <v>86</v>
      </c>
      <c r="AK1390" t="s">
        <v>201</v>
      </c>
      <c r="AM1390">
        <v>853</v>
      </c>
      <c r="AN1390">
        <v>1127</v>
      </c>
    </row>
    <row r="1391" spans="1:40" x14ac:dyDescent="0.25">
      <c r="A1391" t="s">
        <v>551</v>
      </c>
      <c r="B1391" t="s">
        <v>551</v>
      </c>
      <c r="C1391" t="s">
        <v>551</v>
      </c>
      <c r="D1391" t="s">
        <v>551</v>
      </c>
      <c r="E1391" t="s">
        <v>551</v>
      </c>
      <c r="F1391" t="s">
        <v>551</v>
      </c>
      <c r="G1391" t="s">
        <v>551</v>
      </c>
      <c r="H1391" t="s">
        <v>551</v>
      </c>
      <c r="I1391" t="s">
        <v>551</v>
      </c>
      <c r="J1391" t="s">
        <v>551</v>
      </c>
      <c r="K1391" t="s">
        <v>551</v>
      </c>
      <c r="L1391" t="s">
        <v>551</v>
      </c>
      <c r="M1391" t="s">
        <v>551</v>
      </c>
      <c r="N1391" t="s">
        <v>551</v>
      </c>
      <c r="O1391" t="s">
        <v>551</v>
      </c>
      <c r="P1391" t="s">
        <v>551</v>
      </c>
      <c r="Q1391" t="s">
        <v>551</v>
      </c>
      <c r="R1391" t="s">
        <v>551</v>
      </c>
      <c r="S1391" t="s">
        <v>551</v>
      </c>
      <c r="T1391" t="s">
        <v>551</v>
      </c>
      <c r="U1391" t="s">
        <v>551</v>
      </c>
      <c r="V1391" t="s">
        <v>551</v>
      </c>
      <c r="W1391" t="s">
        <v>551</v>
      </c>
      <c r="X1391" t="s">
        <v>551</v>
      </c>
      <c r="Y1391" t="s">
        <v>551</v>
      </c>
      <c r="Z1391" t="s">
        <v>551</v>
      </c>
      <c r="AA1391" t="s">
        <v>551</v>
      </c>
      <c r="AB1391" t="s">
        <v>551</v>
      </c>
      <c r="AC1391" t="s">
        <v>621</v>
      </c>
      <c r="AD1391" t="s">
        <v>620</v>
      </c>
      <c r="AE1391">
        <v>25</v>
      </c>
      <c r="AF1391">
        <v>15</v>
      </c>
      <c r="AH1391" t="s">
        <v>494</v>
      </c>
      <c r="AJ1391" t="s">
        <v>86</v>
      </c>
      <c r="AK1391" t="s">
        <v>201</v>
      </c>
      <c r="AM1391">
        <v>2132</v>
      </c>
      <c r="AN1391">
        <v>1483</v>
      </c>
    </row>
    <row r="1392" spans="1:40" x14ac:dyDescent="0.25">
      <c r="A1392" t="s">
        <v>551</v>
      </c>
      <c r="B1392" t="s">
        <v>551</v>
      </c>
      <c r="C1392" t="s">
        <v>551</v>
      </c>
      <c r="D1392" t="s">
        <v>551</v>
      </c>
      <c r="E1392" t="s">
        <v>551</v>
      </c>
      <c r="F1392" t="s">
        <v>551</v>
      </c>
      <c r="G1392" t="s">
        <v>551</v>
      </c>
      <c r="H1392" t="s">
        <v>551</v>
      </c>
      <c r="I1392" t="s">
        <v>551</v>
      </c>
      <c r="J1392" t="s">
        <v>551</v>
      </c>
      <c r="K1392" t="s">
        <v>551</v>
      </c>
      <c r="L1392" t="s">
        <v>551</v>
      </c>
      <c r="M1392" t="s">
        <v>551</v>
      </c>
      <c r="N1392" t="s">
        <v>551</v>
      </c>
      <c r="O1392" t="s">
        <v>551</v>
      </c>
      <c r="P1392" t="s">
        <v>551</v>
      </c>
      <c r="Q1392" t="s">
        <v>551</v>
      </c>
      <c r="R1392" t="s">
        <v>551</v>
      </c>
      <c r="S1392" t="s">
        <v>551</v>
      </c>
      <c r="T1392" t="s">
        <v>551</v>
      </c>
      <c r="U1392" t="s">
        <v>551</v>
      </c>
      <c r="V1392" t="s">
        <v>551</v>
      </c>
      <c r="W1392" t="s">
        <v>551</v>
      </c>
      <c r="X1392" t="s">
        <v>551</v>
      </c>
      <c r="Y1392" t="s">
        <v>551</v>
      </c>
      <c r="Z1392" t="s">
        <v>551</v>
      </c>
      <c r="AA1392" t="s">
        <v>551</v>
      </c>
      <c r="AB1392" t="s">
        <v>551</v>
      </c>
      <c r="AC1392" t="s">
        <v>621</v>
      </c>
      <c r="AD1392" t="s">
        <v>620</v>
      </c>
      <c r="AE1392">
        <v>25</v>
      </c>
      <c r="AF1392">
        <v>16</v>
      </c>
      <c r="AG1392">
        <v>3</v>
      </c>
      <c r="AH1392" t="s">
        <v>491</v>
      </c>
      <c r="AJ1392" t="s">
        <v>82</v>
      </c>
      <c r="AK1392" t="s">
        <v>194</v>
      </c>
      <c r="AM1392">
        <v>2867</v>
      </c>
      <c r="AN1392">
        <v>625</v>
      </c>
    </row>
    <row r="1393" spans="1:40" x14ac:dyDescent="0.25">
      <c r="A1393" t="s">
        <v>551</v>
      </c>
      <c r="B1393" t="s">
        <v>551</v>
      </c>
      <c r="C1393" t="s">
        <v>551</v>
      </c>
      <c r="D1393" t="s">
        <v>551</v>
      </c>
      <c r="E1393" t="s">
        <v>551</v>
      </c>
      <c r="F1393" t="s">
        <v>551</v>
      </c>
      <c r="G1393" t="s">
        <v>551</v>
      </c>
      <c r="H1393" t="s">
        <v>551</v>
      </c>
      <c r="I1393" t="s">
        <v>551</v>
      </c>
      <c r="J1393" t="s">
        <v>551</v>
      </c>
      <c r="K1393" t="s">
        <v>551</v>
      </c>
      <c r="L1393" t="s">
        <v>551</v>
      </c>
      <c r="M1393" t="s">
        <v>551</v>
      </c>
      <c r="N1393" t="s">
        <v>551</v>
      </c>
      <c r="O1393" t="s">
        <v>551</v>
      </c>
      <c r="P1393" t="s">
        <v>551</v>
      </c>
      <c r="Q1393" t="s">
        <v>551</v>
      </c>
      <c r="R1393" t="s">
        <v>551</v>
      </c>
      <c r="S1393" t="s">
        <v>551</v>
      </c>
      <c r="T1393" t="s">
        <v>551</v>
      </c>
      <c r="U1393" t="s">
        <v>551</v>
      </c>
      <c r="V1393" t="s">
        <v>551</v>
      </c>
      <c r="W1393" t="s">
        <v>551</v>
      </c>
      <c r="X1393" t="s">
        <v>551</v>
      </c>
      <c r="Y1393" t="s">
        <v>551</v>
      </c>
      <c r="Z1393" t="s">
        <v>551</v>
      </c>
      <c r="AA1393" t="s">
        <v>551</v>
      </c>
      <c r="AB1393" t="s">
        <v>551</v>
      </c>
      <c r="AC1393" t="s">
        <v>621</v>
      </c>
      <c r="AD1393" t="s">
        <v>620</v>
      </c>
      <c r="AE1393">
        <v>25</v>
      </c>
      <c r="AF1393">
        <v>17</v>
      </c>
      <c r="AG1393">
        <v>3</v>
      </c>
      <c r="AH1393" t="s">
        <v>491</v>
      </c>
      <c r="AJ1393" t="s">
        <v>82</v>
      </c>
      <c r="AK1393" t="s">
        <v>194</v>
      </c>
      <c r="AM1393">
        <v>3486</v>
      </c>
      <c r="AN1393">
        <v>2657</v>
      </c>
    </row>
    <row r="1394" spans="1:40" x14ac:dyDescent="0.25">
      <c r="A1394" t="s">
        <v>551</v>
      </c>
      <c r="B1394" t="s">
        <v>551</v>
      </c>
      <c r="C1394" t="s">
        <v>551</v>
      </c>
      <c r="D1394" t="s">
        <v>551</v>
      </c>
      <c r="E1394" t="s">
        <v>551</v>
      </c>
      <c r="F1394" t="s">
        <v>551</v>
      </c>
      <c r="G1394" t="s">
        <v>551</v>
      </c>
      <c r="H1394" t="s">
        <v>551</v>
      </c>
      <c r="I1394" t="s">
        <v>551</v>
      </c>
      <c r="J1394" t="s">
        <v>551</v>
      </c>
      <c r="K1394" t="s">
        <v>551</v>
      </c>
      <c r="L1394" t="s">
        <v>551</v>
      </c>
      <c r="M1394" t="s">
        <v>551</v>
      </c>
      <c r="N1394" t="s">
        <v>551</v>
      </c>
      <c r="O1394" t="s">
        <v>551</v>
      </c>
      <c r="P1394" t="s">
        <v>551</v>
      </c>
      <c r="Q1394" t="s">
        <v>551</v>
      </c>
      <c r="R1394" t="s">
        <v>551</v>
      </c>
      <c r="S1394" t="s">
        <v>551</v>
      </c>
      <c r="T1394" t="s">
        <v>551</v>
      </c>
      <c r="U1394" t="s">
        <v>551</v>
      </c>
      <c r="V1394" t="s">
        <v>551</v>
      </c>
      <c r="W1394" t="s">
        <v>551</v>
      </c>
      <c r="X1394" t="s">
        <v>551</v>
      </c>
      <c r="Y1394" t="s">
        <v>551</v>
      </c>
      <c r="Z1394" t="s">
        <v>551</v>
      </c>
      <c r="AA1394" t="s">
        <v>551</v>
      </c>
      <c r="AB1394" t="s">
        <v>551</v>
      </c>
      <c r="AC1394" t="s">
        <v>621</v>
      </c>
      <c r="AD1394" t="s">
        <v>620</v>
      </c>
      <c r="AE1394">
        <v>25</v>
      </c>
      <c r="AF1394">
        <v>18</v>
      </c>
      <c r="AH1394" t="s">
        <v>494</v>
      </c>
      <c r="AJ1394" t="s">
        <v>86</v>
      </c>
      <c r="AK1394" t="s">
        <v>201</v>
      </c>
      <c r="AM1394">
        <v>600</v>
      </c>
      <c r="AN1394">
        <v>182</v>
      </c>
    </row>
    <row r="1395" spans="1:40" x14ac:dyDescent="0.25">
      <c r="A1395" t="s">
        <v>551</v>
      </c>
      <c r="B1395" t="s">
        <v>551</v>
      </c>
      <c r="C1395" t="s">
        <v>551</v>
      </c>
      <c r="D1395" t="s">
        <v>551</v>
      </c>
      <c r="E1395" t="s">
        <v>551</v>
      </c>
      <c r="F1395" t="s">
        <v>551</v>
      </c>
      <c r="G1395" t="s">
        <v>551</v>
      </c>
      <c r="H1395" t="s">
        <v>551</v>
      </c>
      <c r="I1395" t="s">
        <v>551</v>
      </c>
      <c r="J1395" t="s">
        <v>551</v>
      </c>
      <c r="K1395" t="s">
        <v>551</v>
      </c>
      <c r="L1395" t="s">
        <v>551</v>
      </c>
      <c r="M1395" t="s">
        <v>551</v>
      </c>
      <c r="N1395" t="s">
        <v>551</v>
      </c>
      <c r="O1395" t="s">
        <v>551</v>
      </c>
      <c r="P1395" t="s">
        <v>551</v>
      </c>
      <c r="Q1395" t="s">
        <v>551</v>
      </c>
      <c r="R1395" t="s">
        <v>551</v>
      </c>
      <c r="S1395" t="s">
        <v>551</v>
      </c>
      <c r="T1395" t="s">
        <v>551</v>
      </c>
      <c r="U1395" t="s">
        <v>551</v>
      </c>
      <c r="V1395" t="s">
        <v>551</v>
      </c>
      <c r="W1395" t="s">
        <v>551</v>
      </c>
      <c r="X1395" t="s">
        <v>551</v>
      </c>
      <c r="Y1395" t="s">
        <v>551</v>
      </c>
      <c r="Z1395" t="s">
        <v>551</v>
      </c>
      <c r="AA1395" t="s">
        <v>551</v>
      </c>
      <c r="AB1395" t="s">
        <v>551</v>
      </c>
      <c r="AC1395" t="s">
        <v>621</v>
      </c>
      <c r="AD1395" t="s">
        <v>620</v>
      </c>
      <c r="AE1395">
        <v>25</v>
      </c>
      <c r="AF1395">
        <v>19</v>
      </c>
      <c r="AG1395">
        <v>3</v>
      </c>
      <c r="AH1395" t="s">
        <v>491</v>
      </c>
      <c r="AJ1395" t="s">
        <v>82</v>
      </c>
      <c r="AK1395" t="s">
        <v>194</v>
      </c>
      <c r="AM1395">
        <v>1056</v>
      </c>
      <c r="AN1395">
        <v>1106</v>
      </c>
    </row>
    <row r="1396" spans="1:40" x14ac:dyDescent="0.25">
      <c r="A1396" t="s">
        <v>551</v>
      </c>
      <c r="B1396" t="s">
        <v>551</v>
      </c>
      <c r="C1396" t="s">
        <v>551</v>
      </c>
      <c r="D1396" t="s">
        <v>551</v>
      </c>
      <c r="E1396" t="s">
        <v>551</v>
      </c>
      <c r="F1396" t="s">
        <v>551</v>
      </c>
      <c r="G1396" t="s">
        <v>551</v>
      </c>
      <c r="H1396" t="s">
        <v>551</v>
      </c>
      <c r="I1396" t="s">
        <v>551</v>
      </c>
      <c r="J1396" t="s">
        <v>551</v>
      </c>
      <c r="K1396" t="s">
        <v>551</v>
      </c>
      <c r="L1396" t="s">
        <v>551</v>
      </c>
      <c r="M1396" t="s">
        <v>551</v>
      </c>
      <c r="N1396" t="s">
        <v>551</v>
      </c>
      <c r="O1396" t="s">
        <v>551</v>
      </c>
      <c r="P1396" t="s">
        <v>551</v>
      </c>
      <c r="Q1396" t="s">
        <v>551</v>
      </c>
      <c r="R1396" t="s">
        <v>551</v>
      </c>
      <c r="S1396" t="s">
        <v>551</v>
      </c>
      <c r="T1396" t="s">
        <v>551</v>
      </c>
      <c r="U1396" t="s">
        <v>551</v>
      </c>
      <c r="V1396" t="s">
        <v>551</v>
      </c>
      <c r="W1396" t="s">
        <v>551</v>
      </c>
      <c r="X1396" t="s">
        <v>551</v>
      </c>
      <c r="Y1396" t="s">
        <v>551</v>
      </c>
      <c r="Z1396" t="s">
        <v>551</v>
      </c>
      <c r="AA1396" t="s">
        <v>551</v>
      </c>
      <c r="AB1396" t="s">
        <v>551</v>
      </c>
      <c r="AC1396" t="s">
        <v>621</v>
      </c>
      <c r="AD1396" t="s">
        <v>620</v>
      </c>
      <c r="AE1396">
        <v>25</v>
      </c>
      <c r="AF1396">
        <v>20</v>
      </c>
      <c r="AH1396" t="s">
        <v>494</v>
      </c>
      <c r="AJ1396" t="s">
        <v>86</v>
      </c>
      <c r="AK1396" t="s">
        <v>201</v>
      </c>
      <c r="AM1396">
        <v>639</v>
      </c>
      <c r="AN1396">
        <v>2346</v>
      </c>
    </row>
    <row r="1397" spans="1:40" x14ac:dyDescent="0.25">
      <c r="A1397" t="s">
        <v>551</v>
      </c>
      <c r="B1397" t="s">
        <v>551</v>
      </c>
      <c r="C1397" t="s">
        <v>551</v>
      </c>
      <c r="D1397" t="s">
        <v>551</v>
      </c>
      <c r="E1397" t="s">
        <v>551</v>
      </c>
      <c r="F1397" t="s">
        <v>551</v>
      </c>
      <c r="G1397" t="s">
        <v>551</v>
      </c>
      <c r="H1397" t="s">
        <v>551</v>
      </c>
      <c r="I1397" t="s">
        <v>551</v>
      </c>
      <c r="J1397" t="s">
        <v>551</v>
      </c>
      <c r="K1397" t="s">
        <v>551</v>
      </c>
      <c r="L1397" t="s">
        <v>551</v>
      </c>
      <c r="M1397" t="s">
        <v>551</v>
      </c>
      <c r="N1397" t="s">
        <v>551</v>
      </c>
      <c r="O1397" t="s">
        <v>551</v>
      </c>
      <c r="P1397" t="s">
        <v>551</v>
      </c>
      <c r="Q1397" t="s">
        <v>551</v>
      </c>
      <c r="R1397" t="s">
        <v>551</v>
      </c>
      <c r="S1397" t="s">
        <v>551</v>
      </c>
      <c r="T1397" t="s">
        <v>551</v>
      </c>
      <c r="U1397" t="s">
        <v>551</v>
      </c>
      <c r="V1397" t="s">
        <v>551</v>
      </c>
      <c r="W1397" t="s">
        <v>551</v>
      </c>
      <c r="X1397" t="s">
        <v>551</v>
      </c>
      <c r="Y1397" t="s">
        <v>551</v>
      </c>
      <c r="Z1397" t="s">
        <v>551</v>
      </c>
      <c r="AA1397" t="s">
        <v>551</v>
      </c>
      <c r="AB1397" t="s">
        <v>551</v>
      </c>
      <c r="AC1397" t="s">
        <v>621</v>
      </c>
      <c r="AD1397" t="s">
        <v>620</v>
      </c>
      <c r="AE1397">
        <v>25</v>
      </c>
      <c r="AF1397">
        <v>21</v>
      </c>
      <c r="AH1397" t="s">
        <v>494</v>
      </c>
      <c r="AJ1397" t="s">
        <v>86</v>
      </c>
      <c r="AK1397" t="s">
        <v>201</v>
      </c>
      <c r="AM1397">
        <v>1284</v>
      </c>
      <c r="AN1397">
        <v>629</v>
      </c>
    </row>
    <row r="1398" spans="1:40" x14ac:dyDescent="0.25">
      <c r="A1398" t="s">
        <v>551</v>
      </c>
      <c r="B1398" t="s">
        <v>551</v>
      </c>
      <c r="C1398" t="s">
        <v>551</v>
      </c>
      <c r="D1398" t="s">
        <v>551</v>
      </c>
      <c r="E1398" t="s">
        <v>551</v>
      </c>
      <c r="F1398" t="s">
        <v>551</v>
      </c>
      <c r="G1398" t="s">
        <v>551</v>
      </c>
      <c r="H1398" t="s">
        <v>551</v>
      </c>
      <c r="I1398" t="s">
        <v>551</v>
      </c>
      <c r="J1398" t="s">
        <v>551</v>
      </c>
      <c r="K1398" t="s">
        <v>551</v>
      </c>
      <c r="L1398" t="s">
        <v>551</v>
      </c>
      <c r="M1398" t="s">
        <v>551</v>
      </c>
      <c r="N1398" t="s">
        <v>551</v>
      </c>
      <c r="O1398" t="s">
        <v>551</v>
      </c>
      <c r="P1398" t="s">
        <v>551</v>
      </c>
      <c r="Q1398" t="s">
        <v>551</v>
      </c>
      <c r="R1398" t="s">
        <v>551</v>
      </c>
      <c r="S1398" t="s">
        <v>551</v>
      </c>
      <c r="T1398" t="s">
        <v>551</v>
      </c>
      <c r="U1398" t="s">
        <v>551</v>
      </c>
      <c r="V1398" t="s">
        <v>551</v>
      </c>
      <c r="W1398" t="s">
        <v>551</v>
      </c>
      <c r="X1398" t="s">
        <v>551</v>
      </c>
      <c r="Y1398" t="s">
        <v>551</v>
      </c>
      <c r="Z1398" t="s">
        <v>551</v>
      </c>
      <c r="AA1398" t="s">
        <v>551</v>
      </c>
      <c r="AB1398" t="s">
        <v>551</v>
      </c>
      <c r="AC1398" t="s">
        <v>621</v>
      </c>
      <c r="AD1398" t="s">
        <v>620</v>
      </c>
      <c r="AE1398">
        <v>25</v>
      </c>
      <c r="AF1398">
        <v>22</v>
      </c>
      <c r="AH1398" t="s">
        <v>494</v>
      </c>
      <c r="AJ1398" t="s">
        <v>86</v>
      </c>
      <c r="AK1398" t="s">
        <v>201</v>
      </c>
      <c r="AM1398">
        <v>3110</v>
      </c>
      <c r="AN1398">
        <v>674</v>
      </c>
    </row>
    <row r="1399" spans="1:40" x14ac:dyDescent="0.25">
      <c r="A1399" t="s">
        <v>551</v>
      </c>
      <c r="B1399" t="s">
        <v>551</v>
      </c>
      <c r="C1399" t="s">
        <v>551</v>
      </c>
      <c r="D1399" t="s">
        <v>551</v>
      </c>
      <c r="E1399" t="s">
        <v>551</v>
      </c>
      <c r="F1399" t="s">
        <v>551</v>
      </c>
      <c r="G1399" t="s">
        <v>551</v>
      </c>
      <c r="H1399" t="s">
        <v>551</v>
      </c>
      <c r="I1399" t="s">
        <v>551</v>
      </c>
      <c r="J1399" t="s">
        <v>551</v>
      </c>
      <c r="K1399" t="s">
        <v>551</v>
      </c>
      <c r="L1399" t="s">
        <v>551</v>
      </c>
      <c r="M1399" t="s">
        <v>551</v>
      </c>
      <c r="N1399" t="s">
        <v>551</v>
      </c>
      <c r="O1399" t="s">
        <v>551</v>
      </c>
      <c r="P1399" t="s">
        <v>551</v>
      </c>
      <c r="Q1399" t="s">
        <v>551</v>
      </c>
      <c r="R1399" t="s">
        <v>551</v>
      </c>
      <c r="S1399" t="s">
        <v>551</v>
      </c>
      <c r="T1399" t="s">
        <v>551</v>
      </c>
      <c r="U1399" t="s">
        <v>551</v>
      </c>
      <c r="V1399" t="s">
        <v>551</v>
      </c>
      <c r="W1399" t="s">
        <v>551</v>
      </c>
      <c r="X1399" t="s">
        <v>551</v>
      </c>
      <c r="Y1399" t="s">
        <v>551</v>
      </c>
      <c r="Z1399" t="s">
        <v>551</v>
      </c>
      <c r="AA1399" t="s">
        <v>551</v>
      </c>
      <c r="AB1399" t="s">
        <v>551</v>
      </c>
      <c r="AC1399" t="s">
        <v>621</v>
      </c>
      <c r="AD1399" t="s">
        <v>620</v>
      </c>
      <c r="AE1399">
        <v>25</v>
      </c>
      <c r="AF1399">
        <v>23</v>
      </c>
      <c r="AH1399" t="s">
        <v>494</v>
      </c>
      <c r="AJ1399" t="s">
        <v>86</v>
      </c>
      <c r="AK1399" t="s">
        <v>201</v>
      </c>
      <c r="AM1399">
        <v>2950</v>
      </c>
      <c r="AN1399">
        <v>962</v>
      </c>
    </row>
    <row r="1400" spans="1:40" x14ac:dyDescent="0.25">
      <c r="A1400" t="s">
        <v>551</v>
      </c>
      <c r="B1400" t="s">
        <v>551</v>
      </c>
      <c r="C1400" t="s">
        <v>551</v>
      </c>
      <c r="D1400" t="s">
        <v>551</v>
      </c>
      <c r="E1400" t="s">
        <v>551</v>
      </c>
      <c r="F1400" t="s">
        <v>551</v>
      </c>
      <c r="G1400" t="s">
        <v>551</v>
      </c>
      <c r="H1400" t="s">
        <v>551</v>
      </c>
      <c r="I1400" t="s">
        <v>551</v>
      </c>
      <c r="J1400" t="s">
        <v>551</v>
      </c>
      <c r="K1400" t="s">
        <v>551</v>
      </c>
      <c r="L1400" t="s">
        <v>551</v>
      </c>
      <c r="M1400" t="s">
        <v>551</v>
      </c>
      <c r="N1400" t="s">
        <v>551</v>
      </c>
      <c r="O1400" t="s">
        <v>551</v>
      </c>
      <c r="P1400" t="s">
        <v>551</v>
      </c>
      <c r="Q1400" t="s">
        <v>551</v>
      </c>
      <c r="R1400" t="s">
        <v>551</v>
      </c>
      <c r="S1400" t="s">
        <v>551</v>
      </c>
      <c r="T1400" t="s">
        <v>551</v>
      </c>
      <c r="U1400" t="s">
        <v>551</v>
      </c>
      <c r="V1400" t="s">
        <v>551</v>
      </c>
      <c r="W1400" t="s">
        <v>551</v>
      </c>
      <c r="X1400" t="s">
        <v>551</v>
      </c>
      <c r="Y1400" t="s">
        <v>551</v>
      </c>
      <c r="Z1400" t="s">
        <v>551</v>
      </c>
      <c r="AA1400" t="s">
        <v>551</v>
      </c>
      <c r="AB1400" t="s">
        <v>551</v>
      </c>
      <c r="AC1400" t="s">
        <v>621</v>
      </c>
      <c r="AD1400" t="s">
        <v>620</v>
      </c>
      <c r="AE1400">
        <v>25</v>
      </c>
      <c r="AF1400">
        <v>24</v>
      </c>
      <c r="AH1400" t="s">
        <v>494</v>
      </c>
      <c r="AJ1400" t="s">
        <v>86</v>
      </c>
      <c r="AK1400" t="s">
        <v>201</v>
      </c>
      <c r="AM1400">
        <v>1652</v>
      </c>
      <c r="AN1400">
        <v>623</v>
      </c>
    </row>
    <row r="1401" spans="1:40" x14ac:dyDescent="0.25">
      <c r="A1401" t="s">
        <v>551</v>
      </c>
      <c r="B1401" t="s">
        <v>551</v>
      </c>
      <c r="C1401" t="s">
        <v>551</v>
      </c>
      <c r="D1401" t="s">
        <v>551</v>
      </c>
      <c r="E1401" t="s">
        <v>551</v>
      </c>
      <c r="F1401" t="s">
        <v>551</v>
      </c>
      <c r="G1401" t="s">
        <v>551</v>
      </c>
      <c r="H1401" t="s">
        <v>551</v>
      </c>
      <c r="I1401" t="s">
        <v>551</v>
      </c>
      <c r="J1401" t="s">
        <v>551</v>
      </c>
      <c r="K1401" t="s">
        <v>551</v>
      </c>
      <c r="L1401" t="s">
        <v>551</v>
      </c>
      <c r="M1401" t="s">
        <v>551</v>
      </c>
      <c r="N1401" t="s">
        <v>551</v>
      </c>
      <c r="O1401" t="s">
        <v>551</v>
      </c>
      <c r="P1401" t="s">
        <v>551</v>
      </c>
      <c r="Q1401" t="s">
        <v>551</v>
      </c>
      <c r="R1401" t="s">
        <v>551</v>
      </c>
      <c r="S1401" t="s">
        <v>551</v>
      </c>
      <c r="T1401" t="s">
        <v>551</v>
      </c>
      <c r="U1401" t="s">
        <v>551</v>
      </c>
      <c r="V1401" t="s">
        <v>551</v>
      </c>
      <c r="W1401" t="s">
        <v>551</v>
      </c>
      <c r="X1401" t="s">
        <v>551</v>
      </c>
      <c r="Y1401" t="s">
        <v>551</v>
      </c>
      <c r="Z1401" t="s">
        <v>551</v>
      </c>
      <c r="AA1401" t="s">
        <v>551</v>
      </c>
      <c r="AB1401" t="s">
        <v>551</v>
      </c>
      <c r="AC1401" t="s">
        <v>621</v>
      </c>
      <c r="AD1401" t="s">
        <v>620</v>
      </c>
      <c r="AE1401">
        <v>25</v>
      </c>
      <c r="AF1401">
        <v>25</v>
      </c>
      <c r="AH1401" t="s">
        <v>494</v>
      </c>
      <c r="AJ1401" t="s">
        <v>86</v>
      </c>
      <c r="AK1401" t="s">
        <v>201</v>
      </c>
      <c r="AM1401">
        <v>3932</v>
      </c>
      <c r="AN1401">
        <v>2351</v>
      </c>
    </row>
    <row r="1402" spans="1:40" x14ac:dyDescent="0.25">
      <c r="A1402" t="s">
        <v>551</v>
      </c>
      <c r="B1402" t="s">
        <v>551</v>
      </c>
      <c r="C1402" t="s">
        <v>551</v>
      </c>
      <c r="D1402" t="s">
        <v>551</v>
      </c>
      <c r="E1402" t="s">
        <v>551</v>
      </c>
      <c r="F1402" t="s">
        <v>551</v>
      </c>
      <c r="G1402" t="s">
        <v>551</v>
      </c>
      <c r="H1402" t="s">
        <v>551</v>
      </c>
      <c r="I1402" t="s">
        <v>551</v>
      </c>
      <c r="J1402" t="s">
        <v>551</v>
      </c>
      <c r="K1402" t="s">
        <v>551</v>
      </c>
      <c r="L1402" t="s">
        <v>551</v>
      </c>
      <c r="M1402" t="s">
        <v>551</v>
      </c>
      <c r="N1402" t="s">
        <v>551</v>
      </c>
      <c r="O1402" t="s">
        <v>551</v>
      </c>
      <c r="P1402" t="s">
        <v>551</v>
      </c>
      <c r="Q1402" t="s">
        <v>551</v>
      </c>
      <c r="R1402" t="s">
        <v>551</v>
      </c>
      <c r="S1402" t="s">
        <v>551</v>
      </c>
      <c r="T1402" t="s">
        <v>551</v>
      </c>
      <c r="U1402" t="s">
        <v>551</v>
      </c>
      <c r="V1402" t="s">
        <v>551</v>
      </c>
      <c r="W1402" t="s">
        <v>551</v>
      </c>
      <c r="X1402" t="s">
        <v>551</v>
      </c>
      <c r="Y1402" t="s">
        <v>551</v>
      </c>
      <c r="Z1402" t="s">
        <v>551</v>
      </c>
      <c r="AA1402" t="s">
        <v>551</v>
      </c>
      <c r="AB1402" t="s">
        <v>551</v>
      </c>
      <c r="AC1402" t="s">
        <v>623</v>
      </c>
      <c r="AD1402" t="s">
        <v>622</v>
      </c>
      <c r="AE1402">
        <v>25</v>
      </c>
      <c r="AF1402">
        <v>1</v>
      </c>
      <c r="AG1402">
        <v>3</v>
      </c>
      <c r="AH1402" t="s">
        <v>492</v>
      </c>
      <c r="AJ1402" t="s">
        <v>84</v>
      </c>
      <c r="AK1402" t="s">
        <v>194</v>
      </c>
      <c r="AM1402">
        <v>420</v>
      </c>
      <c r="AN1402">
        <v>726</v>
      </c>
    </row>
    <row r="1403" spans="1:40" x14ac:dyDescent="0.25">
      <c r="A1403" t="s">
        <v>551</v>
      </c>
      <c r="B1403" t="s">
        <v>551</v>
      </c>
      <c r="C1403" t="s">
        <v>551</v>
      </c>
      <c r="D1403" t="s">
        <v>551</v>
      </c>
      <c r="E1403" t="s">
        <v>551</v>
      </c>
      <c r="F1403" t="s">
        <v>551</v>
      </c>
      <c r="G1403" t="s">
        <v>551</v>
      </c>
      <c r="H1403" t="s">
        <v>551</v>
      </c>
      <c r="I1403" t="s">
        <v>551</v>
      </c>
      <c r="J1403" t="s">
        <v>551</v>
      </c>
      <c r="K1403" t="s">
        <v>551</v>
      </c>
      <c r="L1403" t="s">
        <v>551</v>
      </c>
      <c r="M1403" t="s">
        <v>551</v>
      </c>
      <c r="N1403" t="s">
        <v>551</v>
      </c>
      <c r="O1403" t="s">
        <v>551</v>
      </c>
      <c r="P1403" t="s">
        <v>551</v>
      </c>
      <c r="Q1403" t="s">
        <v>551</v>
      </c>
      <c r="R1403" t="s">
        <v>551</v>
      </c>
      <c r="S1403" t="s">
        <v>551</v>
      </c>
      <c r="T1403" t="s">
        <v>551</v>
      </c>
      <c r="U1403" t="s">
        <v>551</v>
      </c>
      <c r="V1403" t="s">
        <v>551</v>
      </c>
      <c r="W1403" t="s">
        <v>551</v>
      </c>
      <c r="X1403" t="s">
        <v>551</v>
      </c>
      <c r="Y1403" t="s">
        <v>551</v>
      </c>
      <c r="Z1403" t="s">
        <v>551</v>
      </c>
      <c r="AA1403" t="s">
        <v>551</v>
      </c>
      <c r="AB1403" t="s">
        <v>551</v>
      </c>
      <c r="AC1403" t="s">
        <v>623</v>
      </c>
      <c r="AD1403" t="s">
        <v>622</v>
      </c>
      <c r="AE1403">
        <v>25</v>
      </c>
      <c r="AF1403">
        <v>2</v>
      </c>
      <c r="AH1403" t="s">
        <v>494</v>
      </c>
      <c r="AJ1403" t="s">
        <v>86</v>
      </c>
      <c r="AK1403" t="s">
        <v>201</v>
      </c>
      <c r="AM1403">
        <v>3734</v>
      </c>
      <c r="AN1403">
        <v>1463</v>
      </c>
    </row>
    <row r="1404" spans="1:40" x14ac:dyDescent="0.25">
      <c r="A1404" t="s">
        <v>551</v>
      </c>
      <c r="B1404" t="s">
        <v>551</v>
      </c>
      <c r="C1404" t="s">
        <v>551</v>
      </c>
      <c r="D1404" t="s">
        <v>551</v>
      </c>
      <c r="E1404" t="s">
        <v>551</v>
      </c>
      <c r="F1404" t="s">
        <v>551</v>
      </c>
      <c r="G1404" t="s">
        <v>551</v>
      </c>
      <c r="H1404" t="s">
        <v>551</v>
      </c>
      <c r="I1404" t="s">
        <v>551</v>
      </c>
      <c r="J1404" t="s">
        <v>551</v>
      </c>
      <c r="K1404" t="s">
        <v>551</v>
      </c>
      <c r="L1404" t="s">
        <v>551</v>
      </c>
      <c r="M1404" t="s">
        <v>551</v>
      </c>
      <c r="N1404" t="s">
        <v>551</v>
      </c>
      <c r="O1404" t="s">
        <v>551</v>
      </c>
      <c r="P1404" t="s">
        <v>551</v>
      </c>
      <c r="Q1404" t="s">
        <v>551</v>
      </c>
      <c r="R1404" t="s">
        <v>551</v>
      </c>
      <c r="S1404" t="s">
        <v>551</v>
      </c>
      <c r="T1404" t="s">
        <v>551</v>
      </c>
      <c r="U1404" t="s">
        <v>551</v>
      </c>
      <c r="V1404" t="s">
        <v>551</v>
      </c>
      <c r="W1404" t="s">
        <v>551</v>
      </c>
      <c r="X1404" t="s">
        <v>551</v>
      </c>
      <c r="Y1404" t="s">
        <v>551</v>
      </c>
      <c r="Z1404" t="s">
        <v>551</v>
      </c>
      <c r="AA1404" t="s">
        <v>551</v>
      </c>
      <c r="AB1404" t="s">
        <v>551</v>
      </c>
      <c r="AC1404" t="s">
        <v>623</v>
      </c>
      <c r="AD1404" t="s">
        <v>622</v>
      </c>
      <c r="AE1404">
        <v>25</v>
      </c>
      <c r="AF1404">
        <v>3</v>
      </c>
      <c r="AG1404">
        <v>3</v>
      </c>
      <c r="AH1404" t="s">
        <v>492</v>
      </c>
      <c r="AJ1404" t="s">
        <v>84</v>
      </c>
      <c r="AK1404" t="s">
        <v>194</v>
      </c>
      <c r="AM1404">
        <v>242</v>
      </c>
      <c r="AN1404">
        <v>567</v>
      </c>
    </row>
    <row r="1405" spans="1:40" x14ac:dyDescent="0.25">
      <c r="A1405" t="s">
        <v>551</v>
      </c>
      <c r="B1405" t="s">
        <v>551</v>
      </c>
      <c r="C1405" t="s">
        <v>551</v>
      </c>
      <c r="D1405" t="s">
        <v>551</v>
      </c>
      <c r="E1405" t="s">
        <v>551</v>
      </c>
      <c r="F1405" t="s">
        <v>551</v>
      </c>
      <c r="G1405" t="s">
        <v>551</v>
      </c>
      <c r="H1405" t="s">
        <v>551</v>
      </c>
      <c r="I1405" t="s">
        <v>551</v>
      </c>
      <c r="J1405" t="s">
        <v>551</v>
      </c>
      <c r="K1405" t="s">
        <v>551</v>
      </c>
      <c r="L1405" t="s">
        <v>551</v>
      </c>
      <c r="M1405" t="s">
        <v>551</v>
      </c>
      <c r="N1405" t="s">
        <v>551</v>
      </c>
      <c r="O1405" t="s">
        <v>551</v>
      </c>
      <c r="P1405" t="s">
        <v>551</v>
      </c>
      <c r="Q1405" t="s">
        <v>551</v>
      </c>
      <c r="R1405" t="s">
        <v>551</v>
      </c>
      <c r="S1405" t="s">
        <v>551</v>
      </c>
      <c r="T1405" t="s">
        <v>551</v>
      </c>
      <c r="U1405" t="s">
        <v>551</v>
      </c>
      <c r="V1405" t="s">
        <v>551</v>
      </c>
      <c r="W1405" t="s">
        <v>551</v>
      </c>
      <c r="X1405" t="s">
        <v>551</v>
      </c>
      <c r="Y1405" t="s">
        <v>551</v>
      </c>
      <c r="Z1405" t="s">
        <v>551</v>
      </c>
      <c r="AA1405" t="s">
        <v>551</v>
      </c>
      <c r="AB1405" t="s">
        <v>551</v>
      </c>
      <c r="AC1405" t="s">
        <v>623</v>
      </c>
      <c r="AD1405" t="s">
        <v>622</v>
      </c>
      <c r="AE1405">
        <v>25</v>
      </c>
      <c r="AF1405">
        <v>4</v>
      </c>
      <c r="AH1405" t="s">
        <v>494</v>
      </c>
      <c r="AJ1405" t="s">
        <v>86</v>
      </c>
      <c r="AK1405" t="s">
        <v>201</v>
      </c>
      <c r="AM1405">
        <v>3172</v>
      </c>
      <c r="AN1405">
        <v>2792</v>
      </c>
    </row>
    <row r="1406" spans="1:40" x14ac:dyDescent="0.25">
      <c r="A1406" t="s">
        <v>551</v>
      </c>
      <c r="B1406" t="s">
        <v>551</v>
      </c>
      <c r="C1406" t="s">
        <v>551</v>
      </c>
      <c r="D1406" t="s">
        <v>551</v>
      </c>
      <c r="E1406" t="s">
        <v>551</v>
      </c>
      <c r="F1406" t="s">
        <v>551</v>
      </c>
      <c r="G1406" t="s">
        <v>551</v>
      </c>
      <c r="H1406" t="s">
        <v>551</v>
      </c>
      <c r="I1406" t="s">
        <v>551</v>
      </c>
      <c r="J1406" t="s">
        <v>551</v>
      </c>
      <c r="K1406" t="s">
        <v>551</v>
      </c>
      <c r="L1406" t="s">
        <v>551</v>
      </c>
      <c r="M1406" t="s">
        <v>551</v>
      </c>
      <c r="N1406" t="s">
        <v>551</v>
      </c>
      <c r="O1406" t="s">
        <v>551</v>
      </c>
      <c r="P1406" t="s">
        <v>551</v>
      </c>
      <c r="Q1406" t="s">
        <v>551</v>
      </c>
      <c r="R1406" t="s">
        <v>551</v>
      </c>
      <c r="S1406" t="s">
        <v>551</v>
      </c>
      <c r="T1406" t="s">
        <v>551</v>
      </c>
      <c r="U1406" t="s">
        <v>551</v>
      </c>
      <c r="V1406" t="s">
        <v>551</v>
      </c>
      <c r="W1406" t="s">
        <v>551</v>
      </c>
      <c r="X1406" t="s">
        <v>551</v>
      </c>
      <c r="Y1406" t="s">
        <v>551</v>
      </c>
      <c r="Z1406" t="s">
        <v>551</v>
      </c>
      <c r="AA1406" t="s">
        <v>551</v>
      </c>
      <c r="AB1406" t="s">
        <v>551</v>
      </c>
      <c r="AC1406" t="s">
        <v>623</v>
      </c>
      <c r="AD1406" t="s">
        <v>622</v>
      </c>
      <c r="AE1406">
        <v>25</v>
      </c>
      <c r="AF1406">
        <v>5</v>
      </c>
      <c r="AH1406" t="s">
        <v>493</v>
      </c>
      <c r="AJ1406" t="s">
        <v>85</v>
      </c>
      <c r="AK1406" t="s">
        <v>191</v>
      </c>
      <c r="AM1406">
        <v>1849</v>
      </c>
      <c r="AN1406">
        <v>918</v>
      </c>
    </row>
    <row r="1407" spans="1:40" x14ac:dyDescent="0.25">
      <c r="A1407" t="s">
        <v>551</v>
      </c>
      <c r="B1407" t="s">
        <v>551</v>
      </c>
      <c r="C1407" t="s">
        <v>551</v>
      </c>
      <c r="D1407" t="s">
        <v>551</v>
      </c>
      <c r="E1407" t="s">
        <v>551</v>
      </c>
      <c r="F1407" t="s">
        <v>551</v>
      </c>
      <c r="G1407" t="s">
        <v>551</v>
      </c>
      <c r="H1407" t="s">
        <v>551</v>
      </c>
      <c r="I1407" t="s">
        <v>551</v>
      </c>
      <c r="J1407" t="s">
        <v>551</v>
      </c>
      <c r="K1407" t="s">
        <v>551</v>
      </c>
      <c r="L1407" t="s">
        <v>551</v>
      </c>
      <c r="M1407" t="s">
        <v>551</v>
      </c>
      <c r="N1407" t="s">
        <v>551</v>
      </c>
      <c r="O1407" t="s">
        <v>551</v>
      </c>
      <c r="P1407" t="s">
        <v>551</v>
      </c>
      <c r="Q1407" t="s">
        <v>551</v>
      </c>
      <c r="R1407" t="s">
        <v>551</v>
      </c>
      <c r="S1407" t="s">
        <v>551</v>
      </c>
      <c r="T1407" t="s">
        <v>551</v>
      </c>
      <c r="U1407" t="s">
        <v>551</v>
      </c>
      <c r="V1407" t="s">
        <v>551</v>
      </c>
      <c r="W1407" t="s">
        <v>551</v>
      </c>
      <c r="X1407" t="s">
        <v>551</v>
      </c>
      <c r="Y1407" t="s">
        <v>551</v>
      </c>
      <c r="Z1407" t="s">
        <v>551</v>
      </c>
      <c r="AA1407" t="s">
        <v>551</v>
      </c>
      <c r="AB1407" t="s">
        <v>551</v>
      </c>
      <c r="AC1407" t="s">
        <v>623</v>
      </c>
      <c r="AD1407" t="s">
        <v>622</v>
      </c>
      <c r="AE1407">
        <v>25</v>
      </c>
      <c r="AF1407">
        <v>6</v>
      </c>
      <c r="AH1407" t="s">
        <v>499</v>
      </c>
      <c r="AJ1407" t="s">
        <v>92</v>
      </c>
      <c r="AK1407" t="s">
        <v>201</v>
      </c>
      <c r="AM1407">
        <v>1108</v>
      </c>
      <c r="AN1407">
        <v>49</v>
      </c>
    </row>
    <row r="1408" spans="1:40" x14ac:dyDescent="0.25">
      <c r="A1408" t="s">
        <v>551</v>
      </c>
      <c r="B1408" t="s">
        <v>551</v>
      </c>
      <c r="C1408" t="s">
        <v>551</v>
      </c>
      <c r="D1408" t="s">
        <v>551</v>
      </c>
      <c r="E1408" t="s">
        <v>551</v>
      </c>
      <c r="F1408" t="s">
        <v>551</v>
      </c>
      <c r="G1408" t="s">
        <v>551</v>
      </c>
      <c r="H1408" t="s">
        <v>551</v>
      </c>
      <c r="I1408" t="s">
        <v>551</v>
      </c>
      <c r="J1408" t="s">
        <v>551</v>
      </c>
      <c r="K1408" t="s">
        <v>551</v>
      </c>
      <c r="L1408" t="s">
        <v>551</v>
      </c>
      <c r="M1408" t="s">
        <v>551</v>
      </c>
      <c r="N1408" t="s">
        <v>551</v>
      </c>
      <c r="O1408" t="s">
        <v>551</v>
      </c>
      <c r="P1408" t="s">
        <v>551</v>
      </c>
      <c r="Q1408" t="s">
        <v>551</v>
      </c>
      <c r="R1408" t="s">
        <v>551</v>
      </c>
      <c r="S1408" t="s">
        <v>551</v>
      </c>
      <c r="T1408" t="s">
        <v>551</v>
      </c>
      <c r="U1408" t="s">
        <v>551</v>
      </c>
      <c r="V1408" t="s">
        <v>551</v>
      </c>
      <c r="W1408" t="s">
        <v>551</v>
      </c>
      <c r="X1408" t="s">
        <v>551</v>
      </c>
      <c r="Y1408" t="s">
        <v>551</v>
      </c>
      <c r="Z1408" t="s">
        <v>551</v>
      </c>
      <c r="AA1408" t="s">
        <v>551</v>
      </c>
      <c r="AB1408" t="s">
        <v>551</v>
      </c>
      <c r="AC1408" t="s">
        <v>623</v>
      </c>
      <c r="AD1408" t="s">
        <v>622</v>
      </c>
      <c r="AE1408">
        <v>25</v>
      </c>
      <c r="AF1408">
        <v>7</v>
      </c>
      <c r="AG1408">
        <v>3</v>
      </c>
      <c r="AH1408" t="s">
        <v>491</v>
      </c>
      <c r="AJ1408" t="s">
        <v>82</v>
      </c>
      <c r="AK1408" t="s">
        <v>194</v>
      </c>
      <c r="AM1408">
        <v>1734</v>
      </c>
      <c r="AN1408">
        <v>2185</v>
      </c>
    </row>
    <row r="1409" spans="1:40" x14ac:dyDescent="0.25">
      <c r="A1409" t="s">
        <v>551</v>
      </c>
      <c r="B1409" t="s">
        <v>551</v>
      </c>
      <c r="C1409" t="s">
        <v>551</v>
      </c>
      <c r="D1409" t="s">
        <v>551</v>
      </c>
      <c r="E1409" t="s">
        <v>551</v>
      </c>
      <c r="F1409" t="s">
        <v>551</v>
      </c>
      <c r="G1409" t="s">
        <v>551</v>
      </c>
      <c r="H1409" t="s">
        <v>551</v>
      </c>
      <c r="I1409" t="s">
        <v>551</v>
      </c>
      <c r="J1409" t="s">
        <v>551</v>
      </c>
      <c r="K1409" t="s">
        <v>551</v>
      </c>
      <c r="L1409" t="s">
        <v>551</v>
      </c>
      <c r="M1409" t="s">
        <v>551</v>
      </c>
      <c r="N1409" t="s">
        <v>551</v>
      </c>
      <c r="O1409" t="s">
        <v>551</v>
      </c>
      <c r="P1409" t="s">
        <v>551</v>
      </c>
      <c r="Q1409" t="s">
        <v>551</v>
      </c>
      <c r="R1409" t="s">
        <v>551</v>
      </c>
      <c r="S1409" t="s">
        <v>551</v>
      </c>
      <c r="T1409" t="s">
        <v>551</v>
      </c>
      <c r="U1409" t="s">
        <v>551</v>
      </c>
      <c r="V1409" t="s">
        <v>551</v>
      </c>
      <c r="W1409" t="s">
        <v>551</v>
      </c>
      <c r="X1409" t="s">
        <v>551</v>
      </c>
      <c r="Y1409" t="s">
        <v>551</v>
      </c>
      <c r="Z1409" t="s">
        <v>551</v>
      </c>
      <c r="AA1409" t="s">
        <v>551</v>
      </c>
      <c r="AB1409" t="s">
        <v>551</v>
      </c>
      <c r="AC1409" t="s">
        <v>623</v>
      </c>
      <c r="AD1409" t="s">
        <v>622</v>
      </c>
      <c r="AE1409">
        <v>25</v>
      </c>
      <c r="AF1409">
        <v>8</v>
      </c>
      <c r="AH1409" t="s">
        <v>499</v>
      </c>
      <c r="AJ1409" t="s">
        <v>92</v>
      </c>
      <c r="AK1409" t="s">
        <v>201</v>
      </c>
      <c r="AM1409">
        <v>3352</v>
      </c>
      <c r="AN1409">
        <v>443</v>
      </c>
    </row>
    <row r="1410" spans="1:40" x14ac:dyDescent="0.25">
      <c r="A1410" t="s">
        <v>551</v>
      </c>
      <c r="B1410" t="s">
        <v>551</v>
      </c>
      <c r="C1410" t="s">
        <v>551</v>
      </c>
      <c r="D1410" t="s">
        <v>551</v>
      </c>
      <c r="E1410" t="s">
        <v>551</v>
      </c>
      <c r="F1410" t="s">
        <v>551</v>
      </c>
      <c r="G1410" t="s">
        <v>551</v>
      </c>
      <c r="H1410" t="s">
        <v>551</v>
      </c>
      <c r="I1410" t="s">
        <v>551</v>
      </c>
      <c r="J1410" t="s">
        <v>551</v>
      </c>
      <c r="K1410" t="s">
        <v>551</v>
      </c>
      <c r="L1410" t="s">
        <v>551</v>
      </c>
      <c r="M1410" t="s">
        <v>551</v>
      </c>
      <c r="N1410" t="s">
        <v>551</v>
      </c>
      <c r="O1410" t="s">
        <v>551</v>
      </c>
      <c r="P1410" t="s">
        <v>551</v>
      </c>
      <c r="Q1410" t="s">
        <v>551</v>
      </c>
      <c r="R1410" t="s">
        <v>551</v>
      </c>
      <c r="S1410" t="s">
        <v>551</v>
      </c>
      <c r="T1410" t="s">
        <v>551</v>
      </c>
      <c r="U1410" t="s">
        <v>551</v>
      </c>
      <c r="V1410" t="s">
        <v>551</v>
      </c>
      <c r="W1410" t="s">
        <v>551</v>
      </c>
      <c r="X1410" t="s">
        <v>551</v>
      </c>
      <c r="Y1410" t="s">
        <v>551</v>
      </c>
      <c r="Z1410" t="s">
        <v>551</v>
      </c>
      <c r="AA1410" t="s">
        <v>551</v>
      </c>
      <c r="AB1410" t="s">
        <v>551</v>
      </c>
      <c r="AC1410" t="s">
        <v>623</v>
      </c>
      <c r="AD1410" t="s">
        <v>622</v>
      </c>
      <c r="AE1410">
        <v>25</v>
      </c>
      <c r="AF1410">
        <v>9</v>
      </c>
      <c r="AH1410" t="s">
        <v>494</v>
      </c>
      <c r="AJ1410" t="s">
        <v>86</v>
      </c>
      <c r="AK1410" t="s">
        <v>201</v>
      </c>
      <c r="AM1410">
        <v>2095</v>
      </c>
      <c r="AN1410">
        <v>1768</v>
      </c>
    </row>
    <row r="1411" spans="1:40" x14ac:dyDescent="0.25">
      <c r="A1411" t="s">
        <v>551</v>
      </c>
      <c r="B1411" t="s">
        <v>551</v>
      </c>
      <c r="C1411" t="s">
        <v>551</v>
      </c>
      <c r="D1411" t="s">
        <v>551</v>
      </c>
      <c r="E1411" t="s">
        <v>551</v>
      </c>
      <c r="F1411" t="s">
        <v>551</v>
      </c>
      <c r="G1411" t="s">
        <v>551</v>
      </c>
      <c r="H1411" t="s">
        <v>551</v>
      </c>
      <c r="I1411" t="s">
        <v>551</v>
      </c>
      <c r="J1411" t="s">
        <v>551</v>
      </c>
      <c r="K1411" t="s">
        <v>551</v>
      </c>
      <c r="L1411" t="s">
        <v>551</v>
      </c>
      <c r="M1411" t="s">
        <v>551</v>
      </c>
      <c r="N1411" t="s">
        <v>551</v>
      </c>
      <c r="O1411" t="s">
        <v>551</v>
      </c>
      <c r="P1411" t="s">
        <v>551</v>
      </c>
      <c r="Q1411" t="s">
        <v>551</v>
      </c>
      <c r="R1411" t="s">
        <v>551</v>
      </c>
      <c r="S1411" t="s">
        <v>551</v>
      </c>
      <c r="T1411" t="s">
        <v>551</v>
      </c>
      <c r="U1411" t="s">
        <v>551</v>
      </c>
      <c r="V1411" t="s">
        <v>551</v>
      </c>
      <c r="W1411" t="s">
        <v>551</v>
      </c>
      <c r="X1411" t="s">
        <v>551</v>
      </c>
      <c r="Y1411" t="s">
        <v>551</v>
      </c>
      <c r="Z1411" t="s">
        <v>551</v>
      </c>
      <c r="AA1411" t="s">
        <v>551</v>
      </c>
      <c r="AB1411" t="s">
        <v>551</v>
      </c>
      <c r="AC1411" t="s">
        <v>623</v>
      </c>
      <c r="AD1411" t="s">
        <v>622</v>
      </c>
      <c r="AE1411">
        <v>25</v>
      </c>
      <c r="AF1411">
        <v>10</v>
      </c>
      <c r="AH1411" t="s">
        <v>499</v>
      </c>
      <c r="AJ1411" t="s">
        <v>92</v>
      </c>
      <c r="AK1411" t="s">
        <v>201</v>
      </c>
      <c r="AM1411">
        <v>3406</v>
      </c>
      <c r="AN1411">
        <v>155</v>
      </c>
    </row>
    <row r="1412" spans="1:40" x14ac:dyDescent="0.25">
      <c r="A1412" t="s">
        <v>551</v>
      </c>
      <c r="B1412" t="s">
        <v>551</v>
      </c>
      <c r="C1412" t="s">
        <v>551</v>
      </c>
      <c r="D1412" t="s">
        <v>551</v>
      </c>
      <c r="E1412" t="s">
        <v>551</v>
      </c>
      <c r="F1412" t="s">
        <v>551</v>
      </c>
      <c r="G1412" t="s">
        <v>551</v>
      </c>
      <c r="H1412" t="s">
        <v>551</v>
      </c>
      <c r="I1412" t="s">
        <v>551</v>
      </c>
      <c r="J1412" t="s">
        <v>551</v>
      </c>
      <c r="K1412" t="s">
        <v>551</v>
      </c>
      <c r="L1412" t="s">
        <v>551</v>
      </c>
      <c r="M1412" t="s">
        <v>551</v>
      </c>
      <c r="N1412" t="s">
        <v>551</v>
      </c>
      <c r="O1412" t="s">
        <v>551</v>
      </c>
      <c r="P1412" t="s">
        <v>551</v>
      </c>
      <c r="Q1412" t="s">
        <v>551</v>
      </c>
      <c r="R1412" t="s">
        <v>551</v>
      </c>
      <c r="S1412" t="s">
        <v>551</v>
      </c>
      <c r="T1412" t="s">
        <v>551</v>
      </c>
      <c r="U1412" t="s">
        <v>551</v>
      </c>
      <c r="V1412" t="s">
        <v>551</v>
      </c>
      <c r="W1412" t="s">
        <v>551</v>
      </c>
      <c r="X1412" t="s">
        <v>551</v>
      </c>
      <c r="Y1412" t="s">
        <v>551</v>
      </c>
      <c r="Z1412" t="s">
        <v>551</v>
      </c>
      <c r="AA1412" t="s">
        <v>551</v>
      </c>
      <c r="AB1412" t="s">
        <v>551</v>
      </c>
      <c r="AC1412" t="s">
        <v>623</v>
      </c>
      <c r="AD1412" t="s">
        <v>622</v>
      </c>
      <c r="AE1412">
        <v>25</v>
      </c>
      <c r="AF1412">
        <v>11</v>
      </c>
      <c r="AH1412" t="s">
        <v>494</v>
      </c>
      <c r="AJ1412" t="s">
        <v>86</v>
      </c>
      <c r="AK1412" t="s">
        <v>201</v>
      </c>
      <c r="AM1412">
        <v>3919</v>
      </c>
      <c r="AN1412">
        <v>2883</v>
      </c>
    </row>
    <row r="1413" spans="1:40" x14ac:dyDescent="0.25">
      <c r="A1413" t="s">
        <v>551</v>
      </c>
      <c r="B1413" t="s">
        <v>551</v>
      </c>
      <c r="C1413" t="s">
        <v>551</v>
      </c>
      <c r="D1413" t="s">
        <v>551</v>
      </c>
      <c r="E1413" t="s">
        <v>551</v>
      </c>
      <c r="F1413" t="s">
        <v>551</v>
      </c>
      <c r="G1413" t="s">
        <v>551</v>
      </c>
      <c r="H1413" t="s">
        <v>551</v>
      </c>
      <c r="I1413" t="s">
        <v>551</v>
      </c>
      <c r="J1413" t="s">
        <v>551</v>
      </c>
      <c r="K1413" t="s">
        <v>551</v>
      </c>
      <c r="L1413" t="s">
        <v>551</v>
      </c>
      <c r="M1413" t="s">
        <v>551</v>
      </c>
      <c r="N1413" t="s">
        <v>551</v>
      </c>
      <c r="O1413" t="s">
        <v>551</v>
      </c>
      <c r="P1413" t="s">
        <v>551</v>
      </c>
      <c r="Q1413" t="s">
        <v>551</v>
      </c>
      <c r="R1413" t="s">
        <v>551</v>
      </c>
      <c r="S1413" t="s">
        <v>551</v>
      </c>
      <c r="T1413" t="s">
        <v>551</v>
      </c>
      <c r="U1413" t="s">
        <v>551</v>
      </c>
      <c r="V1413" t="s">
        <v>551</v>
      </c>
      <c r="W1413" t="s">
        <v>551</v>
      </c>
      <c r="X1413" t="s">
        <v>551</v>
      </c>
      <c r="Y1413" t="s">
        <v>551</v>
      </c>
      <c r="Z1413" t="s">
        <v>551</v>
      </c>
      <c r="AA1413" t="s">
        <v>551</v>
      </c>
      <c r="AB1413" t="s">
        <v>551</v>
      </c>
      <c r="AC1413" t="s">
        <v>623</v>
      </c>
      <c r="AD1413" t="s">
        <v>622</v>
      </c>
      <c r="AE1413">
        <v>25</v>
      </c>
      <c r="AF1413">
        <v>12</v>
      </c>
      <c r="AH1413" t="s">
        <v>498</v>
      </c>
      <c r="AJ1413" t="s">
        <v>91</v>
      </c>
      <c r="AK1413" t="s">
        <v>203</v>
      </c>
      <c r="AM1413">
        <v>2519</v>
      </c>
      <c r="AN1413">
        <v>1901</v>
      </c>
    </row>
    <row r="1414" spans="1:40" x14ac:dyDescent="0.25">
      <c r="A1414" t="s">
        <v>551</v>
      </c>
      <c r="B1414" t="s">
        <v>551</v>
      </c>
      <c r="C1414" t="s">
        <v>551</v>
      </c>
      <c r="D1414" t="s">
        <v>551</v>
      </c>
      <c r="E1414" t="s">
        <v>551</v>
      </c>
      <c r="F1414" t="s">
        <v>551</v>
      </c>
      <c r="G1414" t="s">
        <v>551</v>
      </c>
      <c r="H1414" t="s">
        <v>551</v>
      </c>
      <c r="I1414" t="s">
        <v>551</v>
      </c>
      <c r="J1414" t="s">
        <v>551</v>
      </c>
      <c r="K1414" t="s">
        <v>551</v>
      </c>
      <c r="L1414" t="s">
        <v>551</v>
      </c>
      <c r="M1414" t="s">
        <v>551</v>
      </c>
      <c r="N1414" t="s">
        <v>551</v>
      </c>
      <c r="O1414" t="s">
        <v>551</v>
      </c>
      <c r="P1414" t="s">
        <v>551</v>
      </c>
      <c r="Q1414" t="s">
        <v>551</v>
      </c>
      <c r="R1414" t="s">
        <v>551</v>
      </c>
      <c r="S1414" t="s">
        <v>551</v>
      </c>
      <c r="T1414" t="s">
        <v>551</v>
      </c>
      <c r="U1414" t="s">
        <v>551</v>
      </c>
      <c r="V1414" t="s">
        <v>551</v>
      </c>
      <c r="W1414" t="s">
        <v>551</v>
      </c>
      <c r="X1414" t="s">
        <v>551</v>
      </c>
      <c r="Y1414" t="s">
        <v>551</v>
      </c>
      <c r="Z1414" t="s">
        <v>551</v>
      </c>
      <c r="AA1414" t="s">
        <v>551</v>
      </c>
      <c r="AB1414" t="s">
        <v>551</v>
      </c>
      <c r="AC1414" t="s">
        <v>623</v>
      </c>
      <c r="AD1414" t="s">
        <v>622</v>
      </c>
      <c r="AE1414">
        <v>25</v>
      </c>
      <c r="AF1414">
        <v>13</v>
      </c>
      <c r="AH1414" t="s">
        <v>494</v>
      </c>
      <c r="AJ1414" t="s">
        <v>86</v>
      </c>
      <c r="AK1414" t="s">
        <v>201</v>
      </c>
      <c r="AM1414">
        <v>2082</v>
      </c>
      <c r="AN1414">
        <v>2901</v>
      </c>
    </row>
    <row r="1415" spans="1:40" x14ac:dyDescent="0.25">
      <c r="A1415" t="s">
        <v>551</v>
      </c>
      <c r="B1415" t="s">
        <v>551</v>
      </c>
      <c r="C1415" t="s">
        <v>551</v>
      </c>
      <c r="D1415" t="s">
        <v>551</v>
      </c>
      <c r="E1415" t="s">
        <v>551</v>
      </c>
      <c r="F1415" t="s">
        <v>551</v>
      </c>
      <c r="G1415" t="s">
        <v>551</v>
      </c>
      <c r="H1415" t="s">
        <v>551</v>
      </c>
      <c r="I1415" t="s">
        <v>551</v>
      </c>
      <c r="J1415" t="s">
        <v>551</v>
      </c>
      <c r="K1415" t="s">
        <v>551</v>
      </c>
      <c r="L1415" t="s">
        <v>551</v>
      </c>
      <c r="M1415" t="s">
        <v>551</v>
      </c>
      <c r="N1415" t="s">
        <v>551</v>
      </c>
      <c r="O1415" t="s">
        <v>551</v>
      </c>
      <c r="P1415" t="s">
        <v>551</v>
      </c>
      <c r="Q1415" t="s">
        <v>551</v>
      </c>
      <c r="R1415" t="s">
        <v>551</v>
      </c>
      <c r="S1415" t="s">
        <v>551</v>
      </c>
      <c r="T1415" t="s">
        <v>551</v>
      </c>
      <c r="U1415" t="s">
        <v>551</v>
      </c>
      <c r="V1415" t="s">
        <v>551</v>
      </c>
      <c r="W1415" t="s">
        <v>551</v>
      </c>
      <c r="X1415" t="s">
        <v>551</v>
      </c>
      <c r="Y1415" t="s">
        <v>551</v>
      </c>
      <c r="Z1415" t="s">
        <v>551</v>
      </c>
      <c r="AA1415" t="s">
        <v>551</v>
      </c>
      <c r="AB1415" t="s">
        <v>551</v>
      </c>
      <c r="AC1415" t="s">
        <v>623</v>
      </c>
      <c r="AD1415" t="s">
        <v>622</v>
      </c>
      <c r="AE1415">
        <v>25</v>
      </c>
      <c r="AF1415">
        <v>14</v>
      </c>
      <c r="AH1415" t="s">
        <v>494</v>
      </c>
      <c r="AJ1415" t="s">
        <v>86</v>
      </c>
      <c r="AK1415" t="s">
        <v>201</v>
      </c>
      <c r="AM1415">
        <v>1374</v>
      </c>
      <c r="AN1415">
        <v>2071</v>
      </c>
    </row>
    <row r="1416" spans="1:40" x14ac:dyDescent="0.25">
      <c r="A1416" t="s">
        <v>551</v>
      </c>
      <c r="B1416" t="s">
        <v>551</v>
      </c>
      <c r="C1416" t="s">
        <v>551</v>
      </c>
      <c r="D1416" t="s">
        <v>551</v>
      </c>
      <c r="E1416" t="s">
        <v>551</v>
      </c>
      <c r="F1416" t="s">
        <v>551</v>
      </c>
      <c r="G1416" t="s">
        <v>551</v>
      </c>
      <c r="H1416" t="s">
        <v>551</v>
      </c>
      <c r="I1416" t="s">
        <v>551</v>
      </c>
      <c r="J1416" t="s">
        <v>551</v>
      </c>
      <c r="K1416" t="s">
        <v>551</v>
      </c>
      <c r="L1416" t="s">
        <v>551</v>
      </c>
      <c r="M1416" t="s">
        <v>551</v>
      </c>
      <c r="N1416" t="s">
        <v>551</v>
      </c>
      <c r="O1416" t="s">
        <v>551</v>
      </c>
      <c r="P1416" t="s">
        <v>551</v>
      </c>
      <c r="Q1416" t="s">
        <v>551</v>
      </c>
      <c r="R1416" t="s">
        <v>551</v>
      </c>
      <c r="S1416" t="s">
        <v>551</v>
      </c>
      <c r="T1416" t="s">
        <v>551</v>
      </c>
      <c r="U1416" t="s">
        <v>551</v>
      </c>
      <c r="V1416" t="s">
        <v>551</v>
      </c>
      <c r="W1416" t="s">
        <v>551</v>
      </c>
      <c r="X1416" t="s">
        <v>551</v>
      </c>
      <c r="Y1416" t="s">
        <v>551</v>
      </c>
      <c r="Z1416" t="s">
        <v>551</v>
      </c>
      <c r="AA1416" t="s">
        <v>551</v>
      </c>
      <c r="AB1416" t="s">
        <v>551</v>
      </c>
      <c r="AC1416" t="s">
        <v>623</v>
      </c>
      <c r="AD1416" t="s">
        <v>622</v>
      </c>
      <c r="AE1416">
        <v>25</v>
      </c>
      <c r="AF1416">
        <v>15</v>
      </c>
      <c r="AG1416">
        <v>3</v>
      </c>
      <c r="AH1416" t="s">
        <v>492</v>
      </c>
      <c r="AJ1416" t="s">
        <v>84</v>
      </c>
      <c r="AK1416" t="s">
        <v>194</v>
      </c>
      <c r="AM1416">
        <v>3010</v>
      </c>
      <c r="AN1416">
        <v>113</v>
      </c>
    </row>
    <row r="1417" spans="1:40" x14ac:dyDescent="0.25">
      <c r="A1417" t="s">
        <v>551</v>
      </c>
      <c r="B1417" t="s">
        <v>551</v>
      </c>
      <c r="C1417" t="s">
        <v>551</v>
      </c>
      <c r="D1417" t="s">
        <v>551</v>
      </c>
      <c r="E1417" t="s">
        <v>551</v>
      </c>
      <c r="F1417" t="s">
        <v>551</v>
      </c>
      <c r="G1417" t="s">
        <v>551</v>
      </c>
      <c r="H1417" t="s">
        <v>551</v>
      </c>
      <c r="I1417" t="s">
        <v>551</v>
      </c>
      <c r="J1417" t="s">
        <v>551</v>
      </c>
      <c r="K1417" t="s">
        <v>551</v>
      </c>
      <c r="L1417" t="s">
        <v>551</v>
      </c>
      <c r="M1417" t="s">
        <v>551</v>
      </c>
      <c r="N1417" t="s">
        <v>551</v>
      </c>
      <c r="O1417" t="s">
        <v>551</v>
      </c>
      <c r="P1417" t="s">
        <v>551</v>
      </c>
      <c r="Q1417" t="s">
        <v>551</v>
      </c>
      <c r="R1417" t="s">
        <v>551</v>
      </c>
      <c r="S1417" t="s">
        <v>551</v>
      </c>
      <c r="T1417" t="s">
        <v>551</v>
      </c>
      <c r="U1417" t="s">
        <v>551</v>
      </c>
      <c r="V1417" t="s">
        <v>551</v>
      </c>
      <c r="W1417" t="s">
        <v>551</v>
      </c>
      <c r="X1417" t="s">
        <v>551</v>
      </c>
      <c r="Y1417" t="s">
        <v>551</v>
      </c>
      <c r="Z1417" t="s">
        <v>551</v>
      </c>
      <c r="AA1417" t="s">
        <v>551</v>
      </c>
      <c r="AB1417" t="s">
        <v>551</v>
      </c>
      <c r="AC1417" t="s">
        <v>623</v>
      </c>
      <c r="AD1417" t="s">
        <v>622</v>
      </c>
      <c r="AE1417">
        <v>25</v>
      </c>
      <c r="AF1417">
        <v>16</v>
      </c>
      <c r="AH1417" t="s">
        <v>499</v>
      </c>
      <c r="AJ1417" t="s">
        <v>92</v>
      </c>
      <c r="AK1417" t="s">
        <v>201</v>
      </c>
      <c r="AM1417">
        <v>915</v>
      </c>
      <c r="AN1417">
        <v>109</v>
      </c>
    </row>
    <row r="1418" spans="1:40" x14ac:dyDescent="0.25">
      <c r="A1418" t="s">
        <v>551</v>
      </c>
      <c r="B1418" t="s">
        <v>551</v>
      </c>
      <c r="C1418" t="s">
        <v>551</v>
      </c>
      <c r="D1418" t="s">
        <v>551</v>
      </c>
      <c r="E1418" t="s">
        <v>551</v>
      </c>
      <c r="F1418" t="s">
        <v>551</v>
      </c>
      <c r="G1418" t="s">
        <v>551</v>
      </c>
      <c r="H1418" t="s">
        <v>551</v>
      </c>
      <c r="I1418" t="s">
        <v>551</v>
      </c>
      <c r="J1418" t="s">
        <v>551</v>
      </c>
      <c r="K1418" t="s">
        <v>551</v>
      </c>
      <c r="L1418" t="s">
        <v>551</v>
      </c>
      <c r="M1418" t="s">
        <v>551</v>
      </c>
      <c r="N1418" t="s">
        <v>551</v>
      </c>
      <c r="O1418" t="s">
        <v>551</v>
      </c>
      <c r="P1418" t="s">
        <v>551</v>
      </c>
      <c r="Q1418" t="s">
        <v>551</v>
      </c>
      <c r="R1418" t="s">
        <v>551</v>
      </c>
      <c r="S1418" t="s">
        <v>551</v>
      </c>
      <c r="T1418" t="s">
        <v>551</v>
      </c>
      <c r="U1418" t="s">
        <v>551</v>
      </c>
      <c r="V1418" t="s">
        <v>551</v>
      </c>
      <c r="W1418" t="s">
        <v>551</v>
      </c>
      <c r="X1418" t="s">
        <v>551</v>
      </c>
      <c r="Y1418" t="s">
        <v>551</v>
      </c>
      <c r="Z1418" t="s">
        <v>551</v>
      </c>
      <c r="AA1418" t="s">
        <v>551</v>
      </c>
      <c r="AB1418" t="s">
        <v>551</v>
      </c>
      <c r="AC1418" t="s">
        <v>623</v>
      </c>
      <c r="AD1418" t="s">
        <v>622</v>
      </c>
      <c r="AE1418">
        <v>25</v>
      </c>
      <c r="AF1418">
        <v>17</v>
      </c>
      <c r="AG1418">
        <v>3</v>
      </c>
      <c r="AH1418" t="s">
        <v>491</v>
      </c>
      <c r="AJ1418" t="s">
        <v>82</v>
      </c>
      <c r="AK1418" t="s">
        <v>194</v>
      </c>
      <c r="AM1418">
        <v>329</v>
      </c>
      <c r="AN1418">
        <v>2502</v>
      </c>
    </row>
    <row r="1419" spans="1:40" x14ac:dyDescent="0.25">
      <c r="A1419" t="s">
        <v>551</v>
      </c>
      <c r="B1419" t="s">
        <v>551</v>
      </c>
      <c r="C1419" t="s">
        <v>551</v>
      </c>
      <c r="D1419" t="s">
        <v>551</v>
      </c>
      <c r="E1419" t="s">
        <v>551</v>
      </c>
      <c r="F1419" t="s">
        <v>551</v>
      </c>
      <c r="G1419" t="s">
        <v>551</v>
      </c>
      <c r="H1419" t="s">
        <v>551</v>
      </c>
      <c r="I1419" t="s">
        <v>551</v>
      </c>
      <c r="J1419" t="s">
        <v>551</v>
      </c>
      <c r="K1419" t="s">
        <v>551</v>
      </c>
      <c r="L1419" t="s">
        <v>551</v>
      </c>
      <c r="M1419" t="s">
        <v>551</v>
      </c>
      <c r="N1419" t="s">
        <v>551</v>
      </c>
      <c r="O1419" t="s">
        <v>551</v>
      </c>
      <c r="P1419" t="s">
        <v>551</v>
      </c>
      <c r="Q1419" t="s">
        <v>551</v>
      </c>
      <c r="R1419" t="s">
        <v>551</v>
      </c>
      <c r="S1419" t="s">
        <v>551</v>
      </c>
      <c r="T1419" t="s">
        <v>551</v>
      </c>
      <c r="U1419" t="s">
        <v>551</v>
      </c>
      <c r="V1419" t="s">
        <v>551</v>
      </c>
      <c r="W1419" t="s">
        <v>551</v>
      </c>
      <c r="X1419" t="s">
        <v>551</v>
      </c>
      <c r="Y1419" t="s">
        <v>551</v>
      </c>
      <c r="Z1419" t="s">
        <v>551</v>
      </c>
      <c r="AA1419" t="s">
        <v>551</v>
      </c>
      <c r="AB1419" t="s">
        <v>551</v>
      </c>
      <c r="AC1419" t="s">
        <v>623</v>
      </c>
      <c r="AD1419" t="s">
        <v>622</v>
      </c>
      <c r="AE1419">
        <v>25</v>
      </c>
      <c r="AF1419">
        <v>18</v>
      </c>
      <c r="AG1419">
        <v>3</v>
      </c>
      <c r="AH1419" t="s">
        <v>491</v>
      </c>
      <c r="AJ1419" t="s">
        <v>82</v>
      </c>
      <c r="AK1419" t="s">
        <v>194</v>
      </c>
      <c r="AM1419">
        <v>274</v>
      </c>
      <c r="AN1419">
        <v>674</v>
      </c>
    </row>
    <row r="1420" spans="1:40" x14ac:dyDescent="0.25">
      <c r="A1420" t="s">
        <v>551</v>
      </c>
      <c r="B1420" t="s">
        <v>551</v>
      </c>
      <c r="C1420" t="s">
        <v>551</v>
      </c>
      <c r="D1420" t="s">
        <v>551</v>
      </c>
      <c r="E1420" t="s">
        <v>551</v>
      </c>
      <c r="F1420" t="s">
        <v>551</v>
      </c>
      <c r="G1420" t="s">
        <v>551</v>
      </c>
      <c r="H1420" t="s">
        <v>551</v>
      </c>
      <c r="I1420" t="s">
        <v>551</v>
      </c>
      <c r="J1420" t="s">
        <v>551</v>
      </c>
      <c r="K1420" t="s">
        <v>551</v>
      </c>
      <c r="L1420" t="s">
        <v>551</v>
      </c>
      <c r="M1420" t="s">
        <v>551</v>
      </c>
      <c r="N1420" t="s">
        <v>551</v>
      </c>
      <c r="O1420" t="s">
        <v>551</v>
      </c>
      <c r="P1420" t="s">
        <v>551</v>
      </c>
      <c r="Q1420" t="s">
        <v>551</v>
      </c>
      <c r="R1420" t="s">
        <v>551</v>
      </c>
      <c r="S1420" t="s">
        <v>551</v>
      </c>
      <c r="T1420" t="s">
        <v>551</v>
      </c>
      <c r="U1420" t="s">
        <v>551</v>
      </c>
      <c r="V1420" t="s">
        <v>551</v>
      </c>
      <c r="W1420" t="s">
        <v>551</v>
      </c>
      <c r="X1420" t="s">
        <v>551</v>
      </c>
      <c r="Y1420" t="s">
        <v>551</v>
      </c>
      <c r="Z1420" t="s">
        <v>551</v>
      </c>
      <c r="AA1420" t="s">
        <v>551</v>
      </c>
      <c r="AB1420" t="s">
        <v>551</v>
      </c>
      <c r="AC1420" t="s">
        <v>623</v>
      </c>
      <c r="AD1420" t="s">
        <v>622</v>
      </c>
      <c r="AE1420">
        <v>25</v>
      </c>
      <c r="AF1420">
        <v>19</v>
      </c>
      <c r="AH1420" t="s">
        <v>495</v>
      </c>
      <c r="AJ1420" t="s">
        <v>88</v>
      </c>
      <c r="AK1420" t="s">
        <v>203</v>
      </c>
      <c r="AM1420">
        <v>364</v>
      </c>
      <c r="AN1420">
        <v>727</v>
      </c>
    </row>
    <row r="1421" spans="1:40" x14ac:dyDescent="0.25">
      <c r="A1421" t="s">
        <v>551</v>
      </c>
      <c r="B1421" t="s">
        <v>551</v>
      </c>
      <c r="C1421" t="s">
        <v>551</v>
      </c>
      <c r="D1421" t="s">
        <v>551</v>
      </c>
      <c r="E1421" t="s">
        <v>551</v>
      </c>
      <c r="F1421" t="s">
        <v>551</v>
      </c>
      <c r="G1421" t="s">
        <v>551</v>
      </c>
      <c r="H1421" t="s">
        <v>551</v>
      </c>
      <c r="I1421" t="s">
        <v>551</v>
      </c>
      <c r="J1421" t="s">
        <v>551</v>
      </c>
      <c r="K1421" t="s">
        <v>551</v>
      </c>
      <c r="L1421" t="s">
        <v>551</v>
      </c>
      <c r="M1421" t="s">
        <v>551</v>
      </c>
      <c r="N1421" t="s">
        <v>551</v>
      </c>
      <c r="O1421" t="s">
        <v>551</v>
      </c>
      <c r="P1421" t="s">
        <v>551</v>
      </c>
      <c r="Q1421" t="s">
        <v>551</v>
      </c>
      <c r="R1421" t="s">
        <v>551</v>
      </c>
      <c r="S1421" t="s">
        <v>551</v>
      </c>
      <c r="T1421" t="s">
        <v>551</v>
      </c>
      <c r="U1421" t="s">
        <v>551</v>
      </c>
      <c r="V1421" t="s">
        <v>551</v>
      </c>
      <c r="W1421" t="s">
        <v>551</v>
      </c>
      <c r="X1421" t="s">
        <v>551</v>
      </c>
      <c r="Y1421" t="s">
        <v>551</v>
      </c>
      <c r="Z1421" t="s">
        <v>551</v>
      </c>
      <c r="AA1421" t="s">
        <v>551</v>
      </c>
      <c r="AB1421" t="s">
        <v>551</v>
      </c>
      <c r="AC1421" t="s">
        <v>623</v>
      </c>
      <c r="AD1421" t="s">
        <v>622</v>
      </c>
      <c r="AE1421">
        <v>25</v>
      </c>
      <c r="AF1421">
        <v>20</v>
      </c>
      <c r="AG1421">
        <v>3</v>
      </c>
      <c r="AH1421" t="s">
        <v>491</v>
      </c>
      <c r="AJ1421" t="s">
        <v>82</v>
      </c>
      <c r="AK1421" t="s">
        <v>194</v>
      </c>
      <c r="AM1421">
        <v>1273</v>
      </c>
      <c r="AN1421">
        <v>325</v>
      </c>
    </row>
    <row r="1422" spans="1:40" x14ac:dyDescent="0.25">
      <c r="A1422" t="s">
        <v>551</v>
      </c>
      <c r="B1422" t="s">
        <v>551</v>
      </c>
      <c r="C1422" t="s">
        <v>551</v>
      </c>
      <c r="D1422" t="s">
        <v>551</v>
      </c>
      <c r="E1422" t="s">
        <v>551</v>
      </c>
      <c r="F1422" t="s">
        <v>551</v>
      </c>
      <c r="G1422" t="s">
        <v>551</v>
      </c>
      <c r="H1422" t="s">
        <v>551</v>
      </c>
      <c r="I1422" t="s">
        <v>551</v>
      </c>
      <c r="J1422" t="s">
        <v>551</v>
      </c>
      <c r="K1422" t="s">
        <v>551</v>
      </c>
      <c r="L1422" t="s">
        <v>551</v>
      </c>
      <c r="M1422" t="s">
        <v>551</v>
      </c>
      <c r="N1422" t="s">
        <v>551</v>
      </c>
      <c r="O1422" t="s">
        <v>551</v>
      </c>
      <c r="P1422" t="s">
        <v>551</v>
      </c>
      <c r="Q1422" t="s">
        <v>551</v>
      </c>
      <c r="R1422" t="s">
        <v>551</v>
      </c>
      <c r="S1422" t="s">
        <v>551</v>
      </c>
      <c r="T1422" t="s">
        <v>551</v>
      </c>
      <c r="U1422" t="s">
        <v>551</v>
      </c>
      <c r="V1422" t="s">
        <v>551</v>
      </c>
      <c r="W1422" t="s">
        <v>551</v>
      </c>
      <c r="X1422" t="s">
        <v>551</v>
      </c>
      <c r="Y1422" t="s">
        <v>551</v>
      </c>
      <c r="Z1422" t="s">
        <v>551</v>
      </c>
      <c r="AA1422" t="s">
        <v>551</v>
      </c>
      <c r="AB1422" t="s">
        <v>551</v>
      </c>
      <c r="AC1422" t="s">
        <v>623</v>
      </c>
      <c r="AD1422" t="s">
        <v>622</v>
      </c>
      <c r="AE1422">
        <v>25</v>
      </c>
      <c r="AF1422">
        <v>21</v>
      </c>
      <c r="AH1422" t="s">
        <v>494</v>
      </c>
      <c r="AJ1422" t="s">
        <v>86</v>
      </c>
      <c r="AK1422" t="s">
        <v>201</v>
      </c>
      <c r="AM1422">
        <v>3491</v>
      </c>
      <c r="AN1422">
        <v>1185</v>
      </c>
    </row>
    <row r="1423" spans="1:40" x14ac:dyDescent="0.25">
      <c r="A1423" t="s">
        <v>551</v>
      </c>
      <c r="B1423" t="s">
        <v>551</v>
      </c>
      <c r="C1423" t="s">
        <v>551</v>
      </c>
      <c r="D1423" t="s">
        <v>551</v>
      </c>
      <c r="E1423" t="s">
        <v>551</v>
      </c>
      <c r="F1423" t="s">
        <v>551</v>
      </c>
      <c r="G1423" t="s">
        <v>551</v>
      </c>
      <c r="H1423" t="s">
        <v>551</v>
      </c>
      <c r="I1423" t="s">
        <v>551</v>
      </c>
      <c r="J1423" t="s">
        <v>551</v>
      </c>
      <c r="K1423" t="s">
        <v>551</v>
      </c>
      <c r="L1423" t="s">
        <v>551</v>
      </c>
      <c r="M1423" t="s">
        <v>551</v>
      </c>
      <c r="N1423" t="s">
        <v>551</v>
      </c>
      <c r="O1423" t="s">
        <v>551</v>
      </c>
      <c r="P1423" t="s">
        <v>551</v>
      </c>
      <c r="Q1423" t="s">
        <v>551</v>
      </c>
      <c r="R1423" t="s">
        <v>551</v>
      </c>
      <c r="S1423" t="s">
        <v>551</v>
      </c>
      <c r="T1423" t="s">
        <v>551</v>
      </c>
      <c r="U1423" t="s">
        <v>551</v>
      </c>
      <c r="V1423" t="s">
        <v>551</v>
      </c>
      <c r="W1423" t="s">
        <v>551</v>
      </c>
      <c r="X1423" t="s">
        <v>551</v>
      </c>
      <c r="Y1423" t="s">
        <v>551</v>
      </c>
      <c r="Z1423" t="s">
        <v>551</v>
      </c>
      <c r="AA1423" t="s">
        <v>551</v>
      </c>
      <c r="AB1423" t="s">
        <v>551</v>
      </c>
      <c r="AC1423" t="s">
        <v>623</v>
      </c>
      <c r="AD1423" t="s">
        <v>622</v>
      </c>
      <c r="AE1423">
        <v>25</v>
      </c>
      <c r="AF1423">
        <v>22</v>
      </c>
      <c r="AH1423" t="s">
        <v>494</v>
      </c>
      <c r="AJ1423" t="s">
        <v>86</v>
      </c>
      <c r="AK1423" t="s">
        <v>201</v>
      </c>
      <c r="AM1423">
        <v>3105</v>
      </c>
      <c r="AN1423">
        <v>1425</v>
      </c>
    </row>
    <row r="1424" spans="1:40" x14ac:dyDescent="0.25">
      <c r="A1424" t="s">
        <v>551</v>
      </c>
      <c r="B1424" t="s">
        <v>551</v>
      </c>
      <c r="C1424" t="s">
        <v>551</v>
      </c>
      <c r="D1424" t="s">
        <v>551</v>
      </c>
      <c r="E1424" t="s">
        <v>551</v>
      </c>
      <c r="F1424" t="s">
        <v>551</v>
      </c>
      <c r="G1424" t="s">
        <v>551</v>
      </c>
      <c r="H1424" t="s">
        <v>551</v>
      </c>
      <c r="I1424" t="s">
        <v>551</v>
      </c>
      <c r="J1424" t="s">
        <v>551</v>
      </c>
      <c r="K1424" t="s">
        <v>551</v>
      </c>
      <c r="L1424" t="s">
        <v>551</v>
      </c>
      <c r="M1424" t="s">
        <v>551</v>
      </c>
      <c r="N1424" t="s">
        <v>551</v>
      </c>
      <c r="O1424" t="s">
        <v>551</v>
      </c>
      <c r="P1424" t="s">
        <v>551</v>
      </c>
      <c r="Q1424" t="s">
        <v>551</v>
      </c>
      <c r="R1424" t="s">
        <v>551</v>
      </c>
      <c r="S1424" t="s">
        <v>551</v>
      </c>
      <c r="T1424" t="s">
        <v>551</v>
      </c>
      <c r="U1424" t="s">
        <v>551</v>
      </c>
      <c r="V1424" t="s">
        <v>551</v>
      </c>
      <c r="W1424" t="s">
        <v>551</v>
      </c>
      <c r="X1424" t="s">
        <v>551</v>
      </c>
      <c r="Y1424" t="s">
        <v>551</v>
      </c>
      <c r="Z1424" t="s">
        <v>551</v>
      </c>
      <c r="AA1424" t="s">
        <v>551</v>
      </c>
      <c r="AB1424" t="s">
        <v>551</v>
      </c>
      <c r="AC1424" t="s">
        <v>623</v>
      </c>
      <c r="AD1424" t="s">
        <v>622</v>
      </c>
      <c r="AE1424">
        <v>25</v>
      </c>
      <c r="AF1424">
        <v>23</v>
      </c>
      <c r="AH1424" t="s">
        <v>499</v>
      </c>
      <c r="AJ1424" t="s">
        <v>92</v>
      </c>
      <c r="AK1424" t="s">
        <v>201</v>
      </c>
      <c r="AM1424">
        <v>208</v>
      </c>
      <c r="AN1424">
        <v>224</v>
      </c>
    </row>
    <row r="1425" spans="1:40" x14ac:dyDescent="0.25">
      <c r="A1425" t="s">
        <v>551</v>
      </c>
      <c r="B1425" t="s">
        <v>551</v>
      </c>
      <c r="C1425" t="s">
        <v>551</v>
      </c>
      <c r="D1425" t="s">
        <v>551</v>
      </c>
      <c r="E1425" t="s">
        <v>551</v>
      </c>
      <c r="F1425" t="s">
        <v>551</v>
      </c>
      <c r="G1425" t="s">
        <v>551</v>
      </c>
      <c r="H1425" t="s">
        <v>551</v>
      </c>
      <c r="I1425" t="s">
        <v>551</v>
      </c>
      <c r="J1425" t="s">
        <v>551</v>
      </c>
      <c r="K1425" t="s">
        <v>551</v>
      </c>
      <c r="L1425" t="s">
        <v>551</v>
      </c>
      <c r="M1425" t="s">
        <v>551</v>
      </c>
      <c r="N1425" t="s">
        <v>551</v>
      </c>
      <c r="O1425" t="s">
        <v>551</v>
      </c>
      <c r="P1425" t="s">
        <v>551</v>
      </c>
      <c r="Q1425" t="s">
        <v>551</v>
      </c>
      <c r="R1425" t="s">
        <v>551</v>
      </c>
      <c r="S1425" t="s">
        <v>551</v>
      </c>
      <c r="T1425" t="s">
        <v>551</v>
      </c>
      <c r="U1425" t="s">
        <v>551</v>
      </c>
      <c r="V1425" t="s">
        <v>551</v>
      </c>
      <c r="W1425" t="s">
        <v>551</v>
      </c>
      <c r="X1425" t="s">
        <v>551</v>
      </c>
      <c r="Y1425" t="s">
        <v>551</v>
      </c>
      <c r="Z1425" t="s">
        <v>551</v>
      </c>
      <c r="AA1425" t="s">
        <v>551</v>
      </c>
      <c r="AB1425" t="s">
        <v>551</v>
      </c>
      <c r="AC1425" t="s">
        <v>623</v>
      </c>
      <c r="AD1425" t="s">
        <v>622</v>
      </c>
      <c r="AE1425">
        <v>25</v>
      </c>
      <c r="AF1425">
        <v>24</v>
      </c>
      <c r="AH1425" t="s">
        <v>494</v>
      </c>
      <c r="AJ1425" t="s">
        <v>86</v>
      </c>
      <c r="AK1425" t="s">
        <v>201</v>
      </c>
      <c r="AM1425">
        <v>1422</v>
      </c>
      <c r="AN1425">
        <v>2560</v>
      </c>
    </row>
    <row r="1426" spans="1:40" x14ac:dyDescent="0.25">
      <c r="A1426" t="s">
        <v>551</v>
      </c>
      <c r="B1426" t="s">
        <v>551</v>
      </c>
      <c r="C1426" t="s">
        <v>551</v>
      </c>
      <c r="D1426" t="s">
        <v>551</v>
      </c>
      <c r="E1426" t="s">
        <v>551</v>
      </c>
      <c r="F1426" t="s">
        <v>551</v>
      </c>
      <c r="G1426" t="s">
        <v>551</v>
      </c>
      <c r="H1426" t="s">
        <v>551</v>
      </c>
      <c r="I1426" t="s">
        <v>551</v>
      </c>
      <c r="J1426" t="s">
        <v>551</v>
      </c>
      <c r="K1426" t="s">
        <v>551</v>
      </c>
      <c r="L1426" t="s">
        <v>551</v>
      </c>
      <c r="M1426" t="s">
        <v>551</v>
      </c>
      <c r="N1426" t="s">
        <v>551</v>
      </c>
      <c r="O1426" t="s">
        <v>551</v>
      </c>
      <c r="P1426" t="s">
        <v>551</v>
      </c>
      <c r="Q1426" t="s">
        <v>551</v>
      </c>
      <c r="R1426" t="s">
        <v>551</v>
      </c>
      <c r="S1426" t="s">
        <v>551</v>
      </c>
      <c r="T1426" t="s">
        <v>551</v>
      </c>
      <c r="U1426" t="s">
        <v>551</v>
      </c>
      <c r="V1426" t="s">
        <v>551</v>
      </c>
      <c r="W1426" t="s">
        <v>551</v>
      </c>
      <c r="X1426" t="s">
        <v>551</v>
      </c>
      <c r="Y1426" t="s">
        <v>551</v>
      </c>
      <c r="Z1426" t="s">
        <v>551</v>
      </c>
      <c r="AA1426" t="s">
        <v>551</v>
      </c>
      <c r="AB1426" t="s">
        <v>551</v>
      </c>
      <c r="AC1426" t="s">
        <v>623</v>
      </c>
      <c r="AD1426" t="s">
        <v>622</v>
      </c>
      <c r="AE1426">
        <v>25</v>
      </c>
      <c r="AF1426">
        <v>25</v>
      </c>
      <c r="AH1426" t="s">
        <v>494</v>
      </c>
      <c r="AJ1426" t="s">
        <v>86</v>
      </c>
      <c r="AK1426" t="s">
        <v>201</v>
      </c>
      <c r="AM1426">
        <v>267</v>
      </c>
      <c r="AN1426">
        <v>2966</v>
      </c>
    </row>
    <row r="1427" spans="1:40" x14ac:dyDescent="0.25">
      <c r="A1427" t="s">
        <v>551</v>
      </c>
      <c r="B1427" t="s">
        <v>551</v>
      </c>
      <c r="C1427" t="s">
        <v>551</v>
      </c>
      <c r="D1427" t="s">
        <v>551</v>
      </c>
      <c r="E1427" t="s">
        <v>551</v>
      </c>
      <c r="F1427" t="s">
        <v>551</v>
      </c>
      <c r="G1427" t="s">
        <v>551</v>
      </c>
      <c r="H1427" t="s">
        <v>551</v>
      </c>
      <c r="I1427" t="s">
        <v>551</v>
      </c>
      <c r="J1427" t="s">
        <v>551</v>
      </c>
      <c r="K1427" t="s">
        <v>551</v>
      </c>
      <c r="L1427" t="s">
        <v>551</v>
      </c>
      <c r="M1427" t="s">
        <v>551</v>
      </c>
      <c r="N1427" t="s">
        <v>551</v>
      </c>
      <c r="O1427" t="s">
        <v>551</v>
      </c>
      <c r="P1427" t="s">
        <v>551</v>
      </c>
      <c r="Q1427" t="s">
        <v>551</v>
      </c>
      <c r="R1427" t="s">
        <v>551</v>
      </c>
      <c r="S1427" t="s">
        <v>551</v>
      </c>
      <c r="T1427" t="s">
        <v>551</v>
      </c>
      <c r="U1427" t="s">
        <v>551</v>
      </c>
      <c r="V1427" t="s">
        <v>551</v>
      </c>
      <c r="W1427" t="s">
        <v>551</v>
      </c>
      <c r="X1427" t="s">
        <v>551</v>
      </c>
      <c r="Y1427" t="s">
        <v>551</v>
      </c>
      <c r="Z1427" t="s">
        <v>551</v>
      </c>
      <c r="AA1427" t="s">
        <v>551</v>
      </c>
      <c r="AB1427" t="s">
        <v>551</v>
      </c>
      <c r="AC1427" t="s">
        <v>625</v>
      </c>
      <c r="AD1427" t="s">
        <v>624</v>
      </c>
      <c r="AE1427">
        <v>25</v>
      </c>
      <c r="AF1427">
        <v>1</v>
      </c>
      <c r="AH1427" t="s">
        <v>494</v>
      </c>
      <c r="AJ1427" t="s">
        <v>86</v>
      </c>
      <c r="AK1427" t="s">
        <v>201</v>
      </c>
      <c r="AM1427">
        <v>3964</v>
      </c>
      <c r="AN1427">
        <v>2043</v>
      </c>
    </row>
    <row r="1428" spans="1:40" x14ac:dyDescent="0.25">
      <c r="A1428" t="s">
        <v>551</v>
      </c>
      <c r="B1428" t="s">
        <v>551</v>
      </c>
      <c r="C1428" t="s">
        <v>551</v>
      </c>
      <c r="D1428" t="s">
        <v>551</v>
      </c>
      <c r="E1428" t="s">
        <v>551</v>
      </c>
      <c r="F1428" t="s">
        <v>551</v>
      </c>
      <c r="G1428" t="s">
        <v>551</v>
      </c>
      <c r="H1428" t="s">
        <v>551</v>
      </c>
      <c r="I1428" t="s">
        <v>551</v>
      </c>
      <c r="J1428" t="s">
        <v>551</v>
      </c>
      <c r="K1428" t="s">
        <v>551</v>
      </c>
      <c r="L1428" t="s">
        <v>551</v>
      </c>
      <c r="M1428" t="s">
        <v>551</v>
      </c>
      <c r="N1428" t="s">
        <v>551</v>
      </c>
      <c r="O1428" t="s">
        <v>551</v>
      </c>
      <c r="P1428" t="s">
        <v>551</v>
      </c>
      <c r="Q1428" t="s">
        <v>551</v>
      </c>
      <c r="R1428" t="s">
        <v>551</v>
      </c>
      <c r="S1428" t="s">
        <v>551</v>
      </c>
      <c r="T1428" t="s">
        <v>551</v>
      </c>
      <c r="U1428" t="s">
        <v>551</v>
      </c>
      <c r="V1428" t="s">
        <v>551</v>
      </c>
      <c r="W1428" t="s">
        <v>551</v>
      </c>
      <c r="X1428" t="s">
        <v>551</v>
      </c>
      <c r="Y1428" t="s">
        <v>551</v>
      </c>
      <c r="Z1428" t="s">
        <v>551</v>
      </c>
      <c r="AA1428" t="s">
        <v>551</v>
      </c>
      <c r="AB1428" t="s">
        <v>551</v>
      </c>
      <c r="AC1428" t="s">
        <v>625</v>
      </c>
      <c r="AD1428" t="s">
        <v>624</v>
      </c>
      <c r="AE1428">
        <v>25</v>
      </c>
      <c r="AF1428">
        <v>2</v>
      </c>
      <c r="AH1428" t="s">
        <v>494</v>
      </c>
      <c r="AJ1428" t="s">
        <v>86</v>
      </c>
      <c r="AK1428" t="s">
        <v>201</v>
      </c>
      <c r="AM1428">
        <v>3260</v>
      </c>
      <c r="AN1428">
        <v>1432</v>
      </c>
    </row>
    <row r="1429" spans="1:40" x14ac:dyDescent="0.25">
      <c r="A1429" t="s">
        <v>551</v>
      </c>
      <c r="B1429" t="s">
        <v>551</v>
      </c>
      <c r="C1429" t="s">
        <v>551</v>
      </c>
      <c r="D1429" t="s">
        <v>551</v>
      </c>
      <c r="E1429" t="s">
        <v>551</v>
      </c>
      <c r="F1429" t="s">
        <v>551</v>
      </c>
      <c r="G1429" t="s">
        <v>551</v>
      </c>
      <c r="H1429" t="s">
        <v>551</v>
      </c>
      <c r="I1429" t="s">
        <v>551</v>
      </c>
      <c r="J1429" t="s">
        <v>551</v>
      </c>
      <c r="K1429" t="s">
        <v>551</v>
      </c>
      <c r="L1429" t="s">
        <v>551</v>
      </c>
      <c r="M1429" t="s">
        <v>551</v>
      </c>
      <c r="N1429" t="s">
        <v>551</v>
      </c>
      <c r="O1429" t="s">
        <v>551</v>
      </c>
      <c r="P1429" t="s">
        <v>551</v>
      </c>
      <c r="Q1429" t="s">
        <v>551</v>
      </c>
      <c r="R1429" t="s">
        <v>551</v>
      </c>
      <c r="S1429" t="s">
        <v>551</v>
      </c>
      <c r="T1429" t="s">
        <v>551</v>
      </c>
      <c r="U1429" t="s">
        <v>551</v>
      </c>
      <c r="V1429" t="s">
        <v>551</v>
      </c>
      <c r="W1429" t="s">
        <v>551</v>
      </c>
      <c r="X1429" t="s">
        <v>551</v>
      </c>
      <c r="Y1429" t="s">
        <v>551</v>
      </c>
      <c r="Z1429" t="s">
        <v>551</v>
      </c>
      <c r="AA1429" t="s">
        <v>551</v>
      </c>
      <c r="AB1429" t="s">
        <v>551</v>
      </c>
      <c r="AC1429" t="s">
        <v>625</v>
      </c>
      <c r="AD1429" t="s">
        <v>624</v>
      </c>
      <c r="AE1429">
        <v>25</v>
      </c>
      <c r="AF1429">
        <v>3</v>
      </c>
      <c r="AH1429" t="s">
        <v>494</v>
      </c>
      <c r="AJ1429" t="s">
        <v>86</v>
      </c>
      <c r="AK1429" t="s">
        <v>201</v>
      </c>
      <c r="AM1429">
        <v>590</v>
      </c>
      <c r="AN1429">
        <v>1057</v>
      </c>
    </row>
    <row r="1430" spans="1:40" x14ac:dyDescent="0.25">
      <c r="A1430" t="s">
        <v>551</v>
      </c>
      <c r="B1430" t="s">
        <v>551</v>
      </c>
      <c r="C1430" t="s">
        <v>551</v>
      </c>
      <c r="D1430" t="s">
        <v>551</v>
      </c>
      <c r="E1430" t="s">
        <v>551</v>
      </c>
      <c r="F1430" t="s">
        <v>551</v>
      </c>
      <c r="G1430" t="s">
        <v>551</v>
      </c>
      <c r="H1430" t="s">
        <v>551</v>
      </c>
      <c r="I1430" t="s">
        <v>551</v>
      </c>
      <c r="J1430" t="s">
        <v>551</v>
      </c>
      <c r="K1430" t="s">
        <v>551</v>
      </c>
      <c r="L1430" t="s">
        <v>551</v>
      </c>
      <c r="M1430" t="s">
        <v>551</v>
      </c>
      <c r="N1430" t="s">
        <v>551</v>
      </c>
      <c r="O1430" t="s">
        <v>551</v>
      </c>
      <c r="P1430" t="s">
        <v>551</v>
      </c>
      <c r="Q1430" t="s">
        <v>551</v>
      </c>
      <c r="R1430" t="s">
        <v>551</v>
      </c>
      <c r="S1430" t="s">
        <v>551</v>
      </c>
      <c r="T1430" t="s">
        <v>551</v>
      </c>
      <c r="U1430" t="s">
        <v>551</v>
      </c>
      <c r="V1430" t="s">
        <v>551</v>
      </c>
      <c r="W1430" t="s">
        <v>551</v>
      </c>
      <c r="X1430" t="s">
        <v>551</v>
      </c>
      <c r="Y1430" t="s">
        <v>551</v>
      </c>
      <c r="Z1430" t="s">
        <v>551</v>
      </c>
      <c r="AA1430" t="s">
        <v>551</v>
      </c>
      <c r="AB1430" t="s">
        <v>551</v>
      </c>
      <c r="AC1430" t="s">
        <v>625</v>
      </c>
      <c r="AD1430" t="s">
        <v>624</v>
      </c>
      <c r="AE1430">
        <v>25</v>
      </c>
      <c r="AF1430">
        <v>4</v>
      </c>
      <c r="AG1430">
        <v>3</v>
      </c>
      <c r="AH1430" t="s">
        <v>492</v>
      </c>
      <c r="AJ1430" t="s">
        <v>84</v>
      </c>
      <c r="AK1430" t="s">
        <v>194</v>
      </c>
      <c r="AM1430">
        <v>2586</v>
      </c>
      <c r="AN1430">
        <v>1876</v>
      </c>
    </row>
    <row r="1431" spans="1:40" x14ac:dyDescent="0.25">
      <c r="A1431" t="s">
        <v>551</v>
      </c>
      <c r="B1431" t="s">
        <v>551</v>
      </c>
      <c r="C1431" t="s">
        <v>551</v>
      </c>
      <c r="D1431" t="s">
        <v>551</v>
      </c>
      <c r="E1431" t="s">
        <v>551</v>
      </c>
      <c r="F1431" t="s">
        <v>551</v>
      </c>
      <c r="G1431" t="s">
        <v>551</v>
      </c>
      <c r="H1431" t="s">
        <v>551</v>
      </c>
      <c r="I1431" t="s">
        <v>551</v>
      </c>
      <c r="J1431" t="s">
        <v>551</v>
      </c>
      <c r="K1431" t="s">
        <v>551</v>
      </c>
      <c r="L1431" t="s">
        <v>551</v>
      </c>
      <c r="M1431" t="s">
        <v>551</v>
      </c>
      <c r="N1431" t="s">
        <v>551</v>
      </c>
      <c r="O1431" t="s">
        <v>551</v>
      </c>
      <c r="P1431" t="s">
        <v>551</v>
      </c>
      <c r="Q1431" t="s">
        <v>551</v>
      </c>
      <c r="R1431" t="s">
        <v>551</v>
      </c>
      <c r="S1431" t="s">
        <v>551</v>
      </c>
      <c r="T1431" t="s">
        <v>551</v>
      </c>
      <c r="U1431" t="s">
        <v>551</v>
      </c>
      <c r="V1431" t="s">
        <v>551</v>
      </c>
      <c r="W1431" t="s">
        <v>551</v>
      </c>
      <c r="X1431" t="s">
        <v>551</v>
      </c>
      <c r="Y1431" t="s">
        <v>551</v>
      </c>
      <c r="Z1431" t="s">
        <v>551</v>
      </c>
      <c r="AA1431" t="s">
        <v>551</v>
      </c>
      <c r="AB1431" t="s">
        <v>551</v>
      </c>
      <c r="AC1431" t="s">
        <v>625</v>
      </c>
      <c r="AD1431" t="s">
        <v>624</v>
      </c>
      <c r="AE1431">
        <v>25</v>
      </c>
      <c r="AF1431">
        <v>5</v>
      </c>
      <c r="AH1431" t="s">
        <v>493</v>
      </c>
      <c r="AJ1431" t="s">
        <v>85</v>
      </c>
      <c r="AK1431" t="s">
        <v>191</v>
      </c>
      <c r="AM1431">
        <v>3062</v>
      </c>
      <c r="AN1431">
        <v>1164</v>
      </c>
    </row>
    <row r="1432" spans="1:40" x14ac:dyDescent="0.25">
      <c r="A1432" t="s">
        <v>551</v>
      </c>
      <c r="B1432" t="s">
        <v>551</v>
      </c>
      <c r="C1432" t="s">
        <v>551</v>
      </c>
      <c r="D1432" t="s">
        <v>551</v>
      </c>
      <c r="E1432" t="s">
        <v>551</v>
      </c>
      <c r="F1432" t="s">
        <v>551</v>
      </c>
      <c r="G1432" t="s">
        <v>551</v>
      </c>
      <c r="H1432" t="s">
        <v>551</v>
      </c>
      <c r="I1432" t="s">
        <v>551</v>
      </c>
      <c r="J1432" t="s">
        <v>551</v>
      </c>
      <c r="K1432" t="s">
        <v>551</v>
      </c>
      <c r="L1432" t="s">
        <v>551</v>
      </c>
      <c r="M1432" t="s">
        <v>551</v>
      </c>
      <c r="N1432" t="s">
        <v>551</v>
      </c>
      <c r="O1432" t="s">
        <v>551</v>
      </c>
      <c r="P1432" t="s">
        <v>551</v>
      </c>
      <c r="Q1432" t="s">
        <v>551</v>
      </c>
      <c r="R1432" t="s">
        <v>551</v>
      </c>
      <c r="S1432" t="s">
        <v>551</v>
      </c>
      <c r="T1432" t="s">
        <v>551</v>
      </c>
      <c r="U1432" t="s">
        <v>551</v>
      </c>
      <c r="V1432" t="s">
        <v>551</v>
      </c>
      <c r="W1432" t="s">
        <v>551</v>
      </c>
      <c r="X1432" t="s">
        <v>551</v>
      </c>
      <c r="Y1432" t="s">
        <v>551</v>
      </c>
      <c r="Z1432" t="s">
        <v>551</v>
      </c>
      <c r="AA1432" t="s">
        <v>551</v>
      </c>
      <c r="AB1432" t="s">
        <v>551</v>
      </c>
      <c r="AC1432" t="s">
        <v>625</v>
      </c>
      <c r="AD1432" t="s">
        <v>624</v>
      </c>
      <c r="AE1432">
        <v>25</v>
      </c>
      <c r="AF1432">
        <v>6</v>
      </c>
      <c r="AH1432" t="s">
        <v>494</v>
      </c>
      <c r="AJ1432" t="s">
        <v>86</v>
      </c>
      <c r="AK1432" t="s">
        <v>201</v>
      </c>
      <c r="AM1432">
        <v>158</v>
      </c>
      <c r="AN1432">
        <v>1971</v>
      </c>
    </row>
    <row r="1433" spans="1:40" x14ac:dyDescent="0.25">
      <c r="A1433" t="s">
        <v>551</v>
      </c>
      <c r="B1433" t="s">
        <v>551</v>
      </c>
      <c r="C1433" t="s">
        <v>551</v>
      </c>
      <c r="D1433" t="s">
        <v>551</v>
      </c>
      <c r="E1433" t="s">
        <v>551</v>
      </c>
      <c r="F1433" t="s">
        <v>551</v>
      </c>
      <c r="G1433" t="s">
        <v>551</v>
      </c>
      <c r="H1433" t="s">
        <v>551</v>
      </c>
      <c r="I1433" t="s">
        <v>551</v>
      </c>
      <c r="J1433" t="s">
        <v>551</v>
      </c>
      <c r="K1433" t="s">
        <v>551</v>
      </c>
      <c r="L1433" t="s">
        <v>551</v>
      </c>
      <c r="M1433" t="s">
        <v>551</v>
      </c>
      <c r="N1433" t="s">
        <v>551</v>
      </c>
      <c r="O1433" t="s">
        <v>551</v>
      </c>
      <c r="P1433" t="s">
        <v>551</v>
      </c>
      <c r="Q1433" t="s">
        <v>551</v>
      </c>
      <c r="R1433" t="s">
        <v>551</v>
      </c>
      <c r="S1433" t="s">
        <v>551</v>
      </c>
      <c r="T1433" t="s">
        <v>551</v>
      </c>
      <c r="U1433" t="s">
        <v>551</v>
      </c>
      <c r="V1433" t="s">
        <v>551</v>
      </c>
      <c r="W1433" t="s">
        <v>551</v>
      </c>
      <c r="X1433" t="s">
        <v>551</v>
      </c>
      <c r="Y1433" t="s">
        <v>551</v>
      </c>
      <c r="Z1433" t="s">
        <v>551</v>
      </c>
      <c r="AA1433" t="s">
        <v>551</v>
      </c>
      <c r="AB1433" t="s">
        <v>551</v>
      </c>
      <c r="AC1433" t="s">
        <v>625</v>
      </c>
      <c r="AD1433" t="s">
        <v>624</v>
      </c>
      <c r="AE1433">
        <v>25</v>
      </c>
      <c r="AF1433">
        <v>7</v>
      </c>
      <c r="AH1433" t="s">
        <v>494</v>
      </c>
      <c r="AJ1433" t="s">
        <v>86</v>
      </c>
      <c r="AK1433" t="s">
        <v>201</v>
      </c>
      <c r="AM1433">
        <v>675</v>
      </c>
      <c r="AN1433">
        <v>1936</v>
      </c>
    </row>
    <row r="1434" spans="1:40" x14ac:dyDescent="0.25">
      <c r="A1434" t="s">
        <v>551</v>
      </c>
      <c r="B1434" t="s">
        <v>551</v>
      </c>
      <c r="C1434" t="s">
        <v>551</v>
      </c>
      <c r="D1434" t="s">
        <v>551</v>
      </c>
      <c r="E1434" t="s">
        <v>551</v>
      </c>
      <c r="F1434" t="s">
        <v>551</v>
      </c>
      <c r="G1434" t="s">
        <v>551</v>
      </c>
      <c r="H1434" t="s">
        <v>551</v>
      </c>
      <c r="I1434" t="s">
        <v>551</v>
      </c>
      <c r="J1434" t="s">
        <v>551</v>
      </c>
      <c r="K1434" t="s">
        <v>551</v>
      </c>
      <c r="L1434" t="s">
        <v>551</v>
      </c>
      <c r="M1434" t="s">
        <v>551</v>
      </c>
      <c r="N1434" t="s">
        <v>551</v>
      </c>
      <c r="O1434" t="s">
        <v>551</v>
      </c>
      <c r="P1434" t="s">
        <v>551</v>
      </c>
      <c r="Q1434" t="s">
        <v>551</v>
      </c>
      <c r="R1434" t="s">
        <v>551</v>
      </c>
      <c r="S1434" t="s">
        <v>551</v>
      </c>
      <c r="T1434" t="s">
        <v>551</v>
      </c>
      <c r="U1434" t="s">
        <v>551</v>
      </c>
      <c r="V1434" t="s">
        <v>551</v>
      </c>
      <c r="W1434" t="s">
        <v>551</v>
      </c>
      <c r="X1434" t="s">
        <v>551</v>
      </c>
      <c r="Y1434" t="s">
        <v>551</v>
      </c>
      <c r="Z1434" t="s">
        <v>551</v>
      </c>
      <c r="AA1434" t="s">
        <v>551</v>
      </c>
      <c r="AB1434" t="s">
        <v>551</v>
      </c>
      <c r="AC1434" t="s">
        <v>625</v>
      </c>
      <c r="AD1434" t="s">
        <v>624</v>
      </c>
      <c r="AE1434">
        <v>25</v>
      </c>
      <c r="AF1434">
        <v>8</v>
      </c>
      <c r="AH1434" t="s">
        <v>494</v>
      </c>
      <c r="AJ1434" t="s">
        <v>86</v>
      </c>
      <c r="AK1434" t="s">
        <v>201</v>
      </c>
      <c r="AM1434">
        <v>2009</v>
      </c>
      <c r="AN1434">
        <v>1599</v>
      </c>
    </row>
    <row r="1435" spans="1:40" x14ac:dyDescent="0.25">
      <c r="A1435" t="s">
        <v>551</v>
      </c>
      <c r="B1435" t="s">
        <v>551</v>
      </c>
      <c r="C1435" t="s">
        <v>551</v>
      </c>
      <c r="D1435" t="s">
        <v>551</v>
      </c>
      <c r="E1435" t="s">
        <v>551</v>
      </c>
      <c r="F1435" t="s">
        <v>551</v>
      </c>
      <c r="G1435" t="s">
        <v>551</v>
      </c>
      <c r="H1435" t="s">
        <v>551</v>
      </c>
      <c r="I1435" t="s">
        <v>551</v>
      </c>
      <c r="J1435" t="s">
        <v>551</v>
      </c>
      <c r="K1435" t="s">
        <v>551</v>
      </c>
      <c r="L1435" t="s">
        <v>551</v>
      </c>
      <c r="M1435" t="s">
        <v>551</v>
      </c>
      <c r="N1435" t="s">
        <v>551</v>
      </c>
      <c r="O1435" t="s">
        <v>551</v>
      </c>
      <c r="P1435" t="s">
        <v>551</v>
      </c>
      <c r="Q1435" t="s">
        <v>551</v>
      </c>
      <c r="R1435" t="s">
        <v>551</v>
      </c>
      <c r="S1435" t="s">
        <v>551</v>
      </c>
      <c r="T1435" t="s">
        <v>551</v>
      </c>
      <c r="U1435" t="s">
        <v>551</v>
      </c>
      <c r="V1435" t="s">
        <v>551</v>
      </c>
      <c r="W1435" t="s">
        <v>551</v>
      </c>
      <c r="X1435" t="s">
        <v>551</v>
      </c>
      <c r="Y1435" t="s">
        <v>551</v>
      </c>
      <c r="Z1435" t="s">
        <v>551</v>
      </c>
      <c r="AA1435" t="s">
        <v>551</v>
      </c>
      <c r="AB1435" t="s">
        <v>551</v>
      </c>
      <c r="AC1435" t="s">
        <v>625</v>
      </c>
      <c r="AD1435" t="s">
        <v>624</v>
      </c>
      <c r="AE1435">
        <v>25</v>
      </c>
      <c r="AF1435">
        <v>9</v>
      </c>
      <c r="AG1435">
        <v>3</v>
      </c>
      <c r="AH1435" t="s">
        <v>491</v>
      </c>
      <c r="AJ1435" t="s">
        <v>82</v>
      </c>
      <c r="AK1435" t="s">
        <v>194</v>
      </c>
      <c r="AM1435">
        <v>3316</v>
      </c>
      <c r="AN1435">
        <v>1202</v>
      </c>
    </row>
    <row r="1436" spans="1:40" x14ac:dyDescent="0.25">
      <c r="A1436" t="s">
        <v>551</v>
      </c>
      <c r="B1436" t="s">
        <v>551</v>
      </c>
      <c r="C1436" t="s">
        <v>551</v>
      </c>
      <c r="D1436" t="s">
        <v>551</v>
      </c>
      <c r="E1436" t="s">
        <v>551</v>
      </c>
      <c r="F1436" t="s">
        <v>551</v>
      </c>
      <c r="G1436" t="s">
        <v>551</v>
      </c>
      <c r="H1436" t="s">
        <v>551</v>
      </c>
      <c r="I1436" t="s">
        <v>551</v>
      </c>
      <c r="J1436" t="s">
        <v>551</v>
      </c>
      <c r="K1436" t="s">
        <v>551</v>
      </c>
      <c r="L1436" t="s">
        <v>551</v>
      </c>
      <c r="M1436" t="s">
        <v>551</v>
      </c>
      <c r="N1436" t="s">
        <v>551</v>
      </c>
      <c r="O1436" t="s">
        <v>551</v>
      </c>
      <c r="P1436" t="s">
        <v>551</v>
      </c>
      <c r="Q1436" t="s">
        <v>551</v>
      </c>
      <c r="R1436" t="s">
        <v>551</v>
      </c>
      <c r="S1436" t="s">
        <v>551</v>
      </c>
      <c r="T1436" t="s">
        <v>551</v>
      </c>
      <c r="U1436" t="s">
        <v>551</v>
      </c>
      <c r="V1436" t="s">
        <v>551</v>
      </c>
      <c r="W1436" t="s">
        <v>551</v>
      </c>
      <c r="X1436" t="s">
        <v>551</v>
      </c>
      <c r="Y1436" t="s">
        <v>551</v>
      </c>
      <c r="Z1436" t="s">
        <v>551</v>
      </c>
      <c r="AA1436" t="s">
        <v>551</v>
      </c>
      <c r="AB1436" t="s">
        <v>551</v>
      </c>
      <c r="AC1436" t="s">
        <v>625</v>
      </c>
      <c r="AD1436" t="s">
        <v>624</v>
      </c>
      <c r="AE1436">
        <v>25</v>
      </c>
      <c r="AF1436">
        <v>10</v>
      </c>
      <c r="AH1436" t="s">
        <v>494</v>
      </c>
      <c r="AJ1436" t="s">
        <v>86</v>
      </c>
      <c r="AK1436" t="s">
        <v>201</v>
      </c>
      <c r="AM1436">
        <v>3214</v>
      </c>
      <c r="AN1436">
        <v>2448</v>
      </c>
    </row>
    <row r="1437" spans="1:40" x14ac:dyDescent="0.25">
      <c r="A1437" t="s">
        <v>551</v>
      </c>
      <c r="B1437" t="s">
        <v>551</v>
      </c>
      <c r="C1437" t="s">
        <v>551</v>
      </c>
      <c r="D1437" t="s">
        <v>551</v>
      </c>
      <c r="E1437" t="s">
        <v>551</v>
      </c>
      <c r="F1437" t="s">
        <v>551</v>
      </c>
      <c r="G1437" t="s">
        <v>551</v>
      </c>
      <c r="H1437" t="s">
        <v>551</v>
      </c>
      <c r="I1437" t="s">
        <v>551</v>
      </c>
      <c r="J1437" t="s">
        <v>551</v>
      </c>
      <c r="K1437" t="s">
        <v>551</v>
      </c>
      <c r="L1437" t="s">
        <v>551</v>
      </c>
      <c r="M1437" t="s">
        <v>551</v>
      </c>
      <c r="N1437" t="s">
        <v>551</v>
      </c>
      <c r="O1437" t="s">
        <v>551</v>
      </c>
      <c r="P1437" t="s">
        <v>551</v>
      </c>
      <c r="Q1437" t="s">
        <v>551</v>
      </c>
      <c r="R1437" t="s">
        <v>551</v>
      </c>
      <c r="S1437" t="s">
        <v>551</v>
      </c>
      <c r="T1437" t="s">
        <v>551</v>
      </c>
      <c r="U1437" t="s">
        <v>551</v>
      </c>
      <c r="V1437" t="s">
        <v>551</v>
      </c>
      <c r="W1437" t="s">
        <v>551</v>
      </c>
      <c r="X1437" t="s">
        <v>551</v>
      </c>
      <c r="Y1437" t="s">
        <v>551</v>
      </c>
      <c r="Z1437" t="s">
        <v>551</v>
      </c>
      <c r="AA1437" t="s">
        <v>551</v>
      </c>
      <c r="AB1437" t="s">
        <v>551</v>
      </c>
      <c r="AC1437" t="s">
        <v>625</v>
      </c>
      <c r="AD1437" t="s">
        <v>624</v>
      </c>
      <c r="AE1437">
        <v>25</v>
      </c>
      <c r="AF1437">
        <v>11</v>
      </c>
      <c r="AH1437" t="s">
        <v>494</v>
      </c>
      <c r="AJ1437" t="s">
        <v>86</v>
      </c>
      <c r="AK1437" t="s">
        <v>201</v>
      </c>
      <c r="AM1437">
        <v>1395</v>
      </c>
      <c r="AN1437">
        <v>2584</v>
      </c>
    </row>
    <row r="1438" spans="1:40" x14ac:dyDescent="0.25">
      <c r="A1438" t="s">
        <v>551</v>
      </c>
      <c r="B1438" t="s">
        <v>551</v>
      </c>
      <c r="C1438" t="s">
        <v>551</v>
      </c>
      <c r="D1438" t="s">
        <v>551</v>
      </c>
      <c r="E1438" t="s">
        <v>551</v>
      </c>
      <c r="F1438" t="s">
        <v>551</v>
      </c>
      <c r="G1438" t="s">
        <v>551</v>
      </c>
      <c r="H1438" t="s">
        <v>551</v>
      </c>
      <c r="I1438" t="s">
        <v>551</v>
      </c>
      <c r="J1438" t="s">
        <v>551</v>
      </c>
      <c r="K1438" t="s">
        <v>551</v>
      </c>
      <c r="L1438" t="s">
        <v>551</v>
      </c>
      <c r="M1438" t="s">
        <v>551</v>
      </c>
      <c r="N1438" t="s">
        <v>551</v>
      </c>
      <c r="O1438" t="s">
        <v>551</v>
      </c>
      <c r="P1438" t="s">
        <v>551</v>
      </c>
      <c r="Q1438" t="s">
        <v>551</v>
      </c>
      <c r="R1438" t="s">
        <v>551</v>
      </c>
      <c r="S1438" t="s">
        <v>551</v>
      </c>
      <c r="T1438" t="s">
        <v>551</v>
      </c>
      <c r="U1438" t="s">
        <v>551</v>
      </c>
      <c r="V1438" t="s">
        <v>551</v>
      </c>
      <c r="W1438" t="s">
        <v>551</v>
      </c>
      <c r="X1438" t="s">
        <v>551</v>
      </c>
      <c r="Y1438" t="s">
        <v>551</v>
      </c>
      <c r="Z1438" t="s">
        <v>551</v>
      </c>
      <c r="AA1438" t="s">
        <v>551</v>
      </c>
      <c r="AB1438" t="s">
        <v>551</v>
      </c>
      <c r="AC1438" t="s">
        <v>625</v>
      </c>
      <c r="AD1438" t="s">
        <v>624</v>
      </c>
      <c r="AE1438">
        <v>25</v>
      </c>
      <c r="AF1438">
        <v>12</v>
      </c>
      <c r="AH1438" t="s">
        <v>494</v>
      </c>
      <c r="AJ1438" t="s">
        <v>86</v>
      </c>
      <c r="AK1438" t="s">
        <v>201</v>
      </c>
      <c r="AM1438">
        <v>3610</v>
      </c>
      <c r="AN1438">
        <v>209</v>
      </c>
    </row>
    <row r="1439" spans="1:40" x14ac:dyDescent="0.25">
      <c r="A1439" t="s">
        <v>551</v>
      </c>
      <c r="B1439" t="s">
        <v>551</v>
      </c>
      <c r="C1439" t="s">
        <v>551</v>
      </c>
      <c r="D1439" t="s">
        <v>551</v>
      </c>
      <c r="E1439" t="s">
        <v>551</v>
      </c>
      <c r="F1439" t="s">
        <v>551</v>
      </c>
      <c r="G1439" t="s">
        <v>551</v>
      </c>
      <c r="H1439" t="s">
        <v>551</v>
      </c>
      <c r="I1439" t="s">
        <v>551</v>
      </c>
      <c r="J1439" t="s">
        <v>551</v>
      </c>
      <c r="K1439" t="s">
        <v>551</v>
      </c>
      <c r="L1439" t="s">
        <v>551</v>
      </c>
      <c r="M1439" t="s">
        <v>551</v>
      </c>
      <c r="N1439" t="s">
        <v>551</v>
      </c>
      <c r="O1439" t="s">
        <v>551</v>
      </c>
      <c r="P1439" t="s">
        <v>551</v>
      </c>
      <c r="Q1439" t="s">
        <v>551</v>
      </c>
      <c r="R1439" t="s">
        <v>551</v>
      </c>
      <c r="S1439" t="s">
        <v>551</v>
      </c>
      <c r="T1439" t="s">
        <v>551</v>
      </c>
      <c r="U1439" t="s">
        <v>551</v>
      </c>
      <c r="V1439" t="s">
        <v>551</v>
      </c>
      <c r="W1439" t="s">
        <v>551</v>
      </c>
      <c r="X1439" t="s">
        <v>551</v>
      </c>
      <c r="Y1439" t="s">
        <v>551</v>
      </c>
      <c r="Z1439" t="s">
        <v>551</v>
      </c>
      <c r="AA1439" t="s">
        <v>551</v>
      </c>
      <c r="AB1439" t="s">
        <v>551</v>
      </c>
      <c r="AC1439" t="s">
        <v>625</v>
      </c>
      <c r="AD1439" t="s">
        <v>624</v>
      </c>
      <c r="AE1439">
        <v>25</v>
      </c>
      <c r="AF1439">
        <v>13</v>
      </c>
      <c r="AH1439" t="s">
        <v>494</v>
      </c>
      <c r="AJ1439" t="s">
        <v>86</v>
      </c>
      <c r="AK1439" t="s">
        <v>201</v>
      </c>
      <c r="AM1439">
        <v>2759</v>
      </c>
      <c r="AN1439">
        <v>2490</v>
      </c>
    </row>
    <row r="1440" spans="1:40" x14ac:dyDescent="0.25">
      <c r="A1440" t="s">
        <v>551</v>
      </c>
      <c r="B1440" t="s">
        <v>551</v>
      </c>
      <c r="C1440" t="s">
        <v>551</v>
      </c>
      <c r="D1440" t="s">
        <v>551</v>
      </c>
      <c r="E1440" t="s">
        <v>551</v>
      </c>
      <c r="F1440" t="s">
        <v>551</v>
      </c>
      <c r="G1440" t="s">
        <v>551</v>
      </c>
      <c r="H1440" t="s">
        <v>551</v>
      </c>
      <c r="I1440" t="s">
        <v>551</v>
      </c>
      <c r="J1440" t="s">
        <v>551</v>
      </c>
      <c r="K1440" t="s">
        <v>551</v>
      </c>
      <c r="L1440" t="s">
        <v>551</v>
      </c>
      <c r="M1440" t="s">
        <v>551</v>
      </c>
      <c r="N1440" t="s">
        <v>551</v>
      </c>
      <c r="O1440" t="s">
        <v>551</v>
      </c>
      <c r="P1440" t="s">
        <v>551</v>
      </c>
      <c r="Q1440" t="s">
        <v>551</v>
      </c>
      <c r="R1440" t="s">
        <v>551</v>
      </c>
      <c r="S1440" t="s">
        <v>551</v>
      </c>
      <c r="T1440" t="s">
        <v>551</v>
      </c>
      <c r="U1440" t="s">
        <v>551</v>
      </c>
      <c r="V1440" t="s">
        <v>551</v>
      </c>
      <c r="W1440" t="s">
        <v>551</v>
      </c>
      <c r="X1440" t="s">
        <v>551</v>
      </c>
      <c r="Y1440" t="s">
        <v>551</v>
      </c>
      <c r="Z1440" t="s">
        <v>551</v>
      </c>
      <c r="AA1440" t="s">
        <v>551</v>
      </c>
      <c r="AB1440" t="s">
        <v>551</v>
      </c>
      <c r="AC1440" t="s">
        <v>625</v>
      </c>
      <c r="AD1440" t="s">
        <v>624</v>
      </c>
      <c r="AE1440">
        <v>25</v>
      </c>
      <c r="AF1440">
        <v>14</v>
      </c>
      <c r="AG1440">
        <v>3</v>
      </c>
      <c r="AH1440" t="s">
        <v>492</v>
      </c>
      <c r="AJ1440" t="s">
        <v>84</v>
      </c>
      <c r="AK1440" t="s">
        <v>194</v>
      </c>
      <c r="AM1440">
        <v>1091</v>
      </c>
      <c r="AN1440">
        <v>2342</v>
      </c>
    </row>
    <row r="1441" spans="1:40" x14ac:dyDescent="0.25">
      <c r="A1441" t="s">
        <v>551</v>
      </c>
      <c r="B1441" t="s">
        <v>551</v>
      </c>
      <c r="C1441" t="s">
        <v>551</v>
      </c>
      <c r="D1441" t="s">
        <v>551</v>
      </c>
      <c r="E1441" t="s">
        <v>551</v>
      </c>
      <c r="F1441" t="s">
        <v>551</v>
      </c>
      <c r="G1441" t="s">
        <v>551</v>
      </c>
      <c r="H1441" t="s">
        <v>551</v>
      </c>
      <c r="I1441" t="s">
        <v>551</v>
      </c>
      <c r="J1441" t="s">
        <v>551</v>
      </c>
      <c r="K1441" t="s">
        <v>551</v>
      </c>
      <c r="L1441" t="s">
        <v>551</v>
      </c>
      <c r="M1441" t="s">
        <v>551</v>
      </c>
      <c r="N1441" t="s">
        <v>551</v>
      </c>
      <c r="O1441" t="s">
        <v>551</v>
      </c>
      <c r="P1441" t="s">
        <v>551</v>
      </c>
      <c r="Q1441" t="s">
        <v>551</v>
      </c>
      <c r="R1441" t="s">
        <v>551</v>
      </c>
      <c r="S1441" t="s">
        <v>551</v>
      </c>
      <c r="T1441" t="s">
        <v>551</v>
      </c>
      <c r="U1441" t="s">
        <v>551</v>
      </c>
      <c r="V1441" t="s">
        <v>551</v>
      </c>
      <c r="W1441" t="s">
        <v>551</v>
      </c>
      <c r="X1441" t="s">
        <v>551</v>
      </c>
      <c r="Y1441" t="s">
        <v>551</v>
      </c>
      <c r="Z1441" t="s">
        <v>551</v>
      </c>
      <c r="AA1441" t="s">
        <v>551</v>
      </c>
      <c r="AB1441" t="s">
        <v>551</v>
      </c>
      <c r="AC1441" t="s">
        <v>625</v>
      </c>
      <c r="AD1441" t="s">
        <v>624</v>
      </c>
      <c r="AE1441">
        <v>25</v>
      </c>
      <c r="AF1441">
        <v>15</v>
      </c>
      <c r="AG1441">
        <v>3</v>
      </c>
      <c r="AH1441" t="s">
        <v>492</v>
      </c>
      <c r="AJ1441" t="s">
        <v>84</v>
      </c>
      <c r="AK1441" t="s">
        <v>194</v>
      </c>
      <c r="AM1441">
        <v>3316</v>
      </c>
      <c r="AN1441">
        <v>2929</v>
      </c>
    </row>
    <row r="1442" spans="1:40" x14ac:dyDescent="0.25">
      <c r="A1442" t="s">
        <v>551</v>
      </c>
      <c r="B1442" t="s">
        <v>551</v>
      </c>
      <c r="C1442" t="s">
        <v>551</v>
      </c>
      <c r="D1442" t="s">
        <v>551</v>
      </c>
      <c r="E1442" t="s">
        <v>551</v>
      </c>
      <c r="F1442" t="s">
        <v>551</v>
      </c>
      <c r="G1442" t="s">
        <v>551</v>
      </c>
      <c r="H1442" t="s">
        <v>551</v>
      </c>
      <c r="I1442" t="s">
        <v>551</v>
      </c>
      <c r="J1442" t="s">
        <v>551</v>
      </c>
      <c r="K1442" t="s">
        <v>551</v>
      </c>
      <c r="L1442" t="s">
        <v>551</v>
      </c>
      <c r="M1442" t="s">
        <v>551</v>
      </c>
      <c r="N1442" t="s">
        <v>551</v>
      </c>
      <c r="O1442" t="s">
        <v>551</v>
      </c>
      <c r="P1442" t="s">
        <v>551</v>
      </c>
      <c r="Q1442" t="s">
        <v>551</v>
      </c>
      <c r="R1442" t="s">
        <v>551</v>
      </c>
      <c r="S1442" t="s">
        <v>551</v>
      </c>
      <c r="T1442" t="s">
        <v>551</v>
      </c>
      <c r="U1442" t="s">
        <v>551</v>
      </c>
      <c r="V1442" t="s">
        <v>551</v>
      </c>
      <c r="W1442" t="s">
        <v>551</v>
      </c>
      <c r="X1442" t="s">
        <v>551</v>
      </c>
      <c r="Y1442" t="s">
        <v>551</v>
      </c>
      <c r="Z1442" t="s">
        <v>551</v>
      </c>
      <c r="AA1442" t="s">
        <v>551</v>
      </c>
      <c r="AB1442" t="s">
        <v>551</v>
      </c>
      <c r="AC1442" t="s">
        <v>625</v>
      </c>
      <c r="AD1442" t="s">
        <v>624</v>
      </c>
      <c r="AE1442">
        <v>25</v>
      </c>
      <c r="AF1442">
        <v>16</v>
      </c>
      <c r="AH1442" t="s">
        <v>494</v>
      </c>
      <c r="AJ1442" t="s">
        <v>86</v>
      </c>
      <c r="AK1442" t="s">
        <v>201</v>
      </c>
      <c r="AM1442">
        <v>3517</v>
      </c>
      <c r="AN1442">
        <v>1342</v>
      </c>
    </row>
    <row r="1443" spans="1:40" x14ac:dyDescent="0.25">
      <c r="A1443" t="s">
        <v>551</v>
      </c>
      <c r="B1443" t="s">
        <v>551</v>
      </c>
      <c r="C1443" t="s">
        <v>551</v>
      </c>
      <c r="D1443" t="s">
        <v>551</v>
      </c>
      <c r="E1443" t="s">
        <v>551</v>
      </c>
      <c r="F1443" t="s">
        <v>551</v>
      </c>
      <c r="G1443" t="s">
        <v>551</v>
      </c>
      <c r="H1443" t="s">
        <v>551</v>
      </c>
      <c r="I1443" t="s">
        <v>551</v>
      </c>
      <c r="J1443" t="s">
        <v>551</v>
      </c>
      <c r="K1443" t="s">
        <v>551</v>
      </c>
      <c r="L1443" t="s">
        <v>551</v>
      </c>
      <c r="M1443" t="s">
        <v>551</v>
      </c>
      <c r="N1443" t="s">
        <v>551</v>
      </c>
      <c r="O1443" t="s">
        <v>551</v>
      </c>
      <c r="P1443" t="s">
        <v>551</v>
      </c>
      <c r="Q1443" t="s">
        <v>551</v>
      </c>
      <c r="R1443" t="s">
        <v>551</v>
      </c>
      <c r="S1443" t="s">
        <v>551</v>
      </c>
      <c r="T1443" t="s">
        <v>551</v>
      </c>
      <c r="U1443" t="s">
        <v>551</v>
      </c>
      <c r="V1443" t="s">
        <v>551</v>
      </c>
      <c r="W1443" t="s">
        <v>551</v>
      </c>
      <c r="X1443" t="s">
        <v>551</v>
      </c>
      <c r="Y1443" t="s">
        <v>551</v>
      </c>
      <c r="Z1443" t="s">
        <v>551</v>
      </c>
      <c r="AA1443" t="s">
        <v>551</v>
      </c>
      <c r="AB1443" t="s">
        <v>551</v>
      </c>
      <c r="AC1443" t="s">
        <v>625</v>
      </c>
      <c r="AD1443" t="s">
        <v>624</v>
      </c>
      <c r="AE1443">
        <v>25</v>
      </c>
      <c r="AF1443">
        <v>17</v>
      </c>
      <c r="AH1443" t="s">
        <v>494</v>
      </c>
      <c r="AJ1443" t="s">
        <v>86</v>
      </c>
      <c r="AK1443" t="s">
        <v>201</v>
      </c>
      <c r="AM1443">
        <v>47</v>
      </c>
      <c r="AN1443">
        <v>1803</v>
      </c>
    </row>
    <row r="1444" spans="1:40" x14ac:dyDescent="0.25">
      <c r="A1444" t="s">
        <v>551</v>
      </c>
      <c r="B1444" t="s">
        <v>551</v>
      </c>
      <c r="C1444" t="s">
        <v>551</v>
      </c>
      <c r="D1444" t="s">
        <v>551</v>
      </c>
      <c r="E1444" t="s">
        <v>551</v>
      </c>
      <c r="F1444" t="s">
        <v>551</v>
      </c>
      <c r="G1444" t="s">
        <v>551</v>
      </c>
      <c r="H1444" t="s">
        <v>551</v>
      </c>
      <c r="I1444" t="s">
        <v>551</v>
      </c>
      <c r="J1444" t="s">
        <v>551</v>
      </c>
      <c r="K1444" t="s">
        <v>551</v>
      </c>
      <c r="L1444" t="s">
        <v>551</v>
      </c>
      <c r="M1444" t="s">
        <v>551</v>
      </c>
      <c r="N1444" t="s">
        <v>551</v>
      </c>
      <c r="O1444" t="s">
        <v>551</v>
      </c>
      <c r="P1444" t="s">
        <v>551</v>
      </c>
      <c r="Q1444" t="s">
        <v>551</v>
      </c>
      <c r="R1444" t="s">
        <v>551</v>
      </c>
      <c r="S1444" t="s">
        <v>551</v>
      </c>
      <c r="T1444" t="s">
        <v>551</v>
      </c>
      <c r="U1444" t="s">
        <v>551</v>
      </c>
      <c r="V1444" t="s">
        <v>551</v>
      </c>
      <c r="W1444" t="s">
        <v>551</v>
      </c>
      <c r="X1444" t="s">
        <v>551</v>
      </c>
      <c r="Y1444" t="s">
        <v>551</v>
      </c>
      <c r="Z1444" t="s">
        <v>551</v>
      </c>
      <c r="AA1444" t="s">
        <v>551</v>
      </c>
      <c r="AB1444" t="s">
        <v>551</v>
      </c>
      <c r="AC1444" t="s">
        <v>625</v>
      </c>
      <c r="AD1444" t="s">
        <v>624</v>
      </c>
      <c r="AE1444">
        <v>25</v>
      </c>
      <c r="AF1444">
        <v>18</v>
      </c>
      <c r="AG1444">
        <v>1</v>
      </c>
      <c r="AH1444" t="s">
        <v>574</v>
      </c>
      <c r="AJ1444" t="s">
        <v>138</v>
      </c>
      <c r="AK1444" t="s">
        <v>189</v>
      </c>
      <c r="AM1444">
        <v>1358</v>
      </c>
      <c r="AN1444">
        <v>461</v>
      </c>
    </row>
    <row r="1445" spans="1:40" x14ac:dyDescent="0.25">
      <c r="A1445" t="s">
        <v>551</v>
      </c>
      <c r="B1445" t="s">
        <v>551</v>
      </c>
      <c r="C1445" t="s">
        <v>551</v>
      </c>
      <c r="D1445" t="s">
        <v>551</v>
      </c>
      <c r="E1445" t="s">
        <v>551</v>
      </c>
      <c r="F1445" t="s">
        <v>551</v>
      </c>
      <c r="G1445" t="s">
        <v>551</v>
      </c>
      <c r="H1445" t="s">
        <v>551</v>
      </c>
      <c r="I1445" t="s">
        <v>551</v>
      </c>
      <c r="J1445" t="s">
        <v>551</v>
      </c>
      <c r="K1445" t="s">
        <v>551</v>
      </c>
      <c r="L1445" t="s">
        <v>551</v>
      </c>
      <c r="M1445" t="s">
        <v>551</v>
      </c>
      <c r="N1445" t="s">
        <v>551</v>
      </c>
      <c r="O1445" t="s">
        <v>551</v>
      </c>
      <c r="P1445" t="s">
        <v>551</v>
      </c>
      <c r="Q1445" t="s">
        <v>551</v>
      </c>
      <c r="R1445" t="s">
        <v>551</v>
      </c>
      <c r="S1445" t="s">
        <v>551</v>
      </c>
      <c r="T1445" t="s">
        <v>551</v>
      </c>
      <c r="U1445" t="s">
        <v>551</v>
      </c>
      <c r="V1445" t="s">
        <v>551</v>
      </c>
      <c r="W1445" t="s">
        <v>551</v>
      </c>
      <c r="X1445" t="s">
        <v>551</v>
      </c>
      <c r="Y1445" t="s">
        <v>551</v>
      </c>
      <c r="Z1445" t="s">
        <v>551</v>
      </c>
      <c r="AA1445" t="s">
        <v>551</v>
      </c>
      <c r="AB1445" t="s">
        <v>551</v>
      </c>
      <c r="AC1445" t="s">
        <v>625</v>
      </c>
      <c r="AD1445" t="s">
        <v>624</v>
      </c>
      <c r="AE1445">
        <v>25</v>
      </c>
      <c r="AF1445">
        <v>19</v>
      </c>
      <c r="AH1445" t="s">
        <v>494</v>
      </c>
      <c r="AJ1445" t="s">
        <v>86</v>
      </c>
      <c r="AK1445" t="s">
        <v>201</v>
      </c>
      <c r="AM1445">
        <v>241</v>
      </c>
      <c r="AN1445">
        <v>2590</v>
      </c>
    </row>
    <row r="1446" spans="1:40" x14ac:dyDescent="0.25">
      <c r="A1446" t="s">
        <v>551</v>
      </c>
      <c r="B1446" t="s">
        <v>551</v>
      </c>
      <c r="C1446" t="s">
        <v>551</v>
      </c>
      <c r="D1446" t="s">
        <v>551</v>
      </c>
      <c r="E1446" t="s">
        <v>551</v>
      </c>
      <c r="F1446" t="s">
        <v>551</v>
      </c>
      <c r="G1446" t="s">
        <v>551</v>
      </c>
      <c r="H1446" t="s">
        <v>551</v>
      </c>
      <c r="I1446" t="s">
        <v>551</v>
      </c>
      <c r="J1446" t="s">
        <v>551</v>
      </c>
      <c r="K1446" t="s">
        <v>551</v>
      </c>
      <c r="L1446" t="s">
        <v>551</v>
      </c>
      <c r="M1446" t="s">
        <v>551</v>
      </c>
      <c r="N1446" t="s">
        <v>551</v>
      </c>
      <c r="O1446" t="s">
        <v>551</v>
      </c>
      <c r="P1446" t="s">
        <v>551</v>
      </c>
      <c r="Q1446" t="s">
        <v>551</v>
      </c>
      <c r="R1446" t="s">
        <v>551</v>
      </c>
      <c r="S1446" t="s">
        <v>551</v>
      </c>
      <c r="T1446" t="s">
        <v>551</v>
      </c>
      <c r="U1446" t="s">
        <v>551</v>
      </c>
      <c r="V1446" t="s">
        <v>551</v>
      </c>
      <c r="W1446" t="s">
        <v>551</v>
      </c>
      <c r="X1446" t="s">
        <v>551</v>
      </c>
      <c r="Y1446" t="s">
        <v>551</v>
      </c>
      <c r="Z1446" t="s">
        <v>551</v>
      </c>
      <c r="AA1446" t="s">
        <v>551</v>
      </c>
      <c r="AB1446" t="s">
        <v>551</v>
      </c>
      <c r="AC1446" t="s">
        <v>625</v>
      </c>
      <c r="AD1446" t="s">
        <v>624</v>
      </c>
      <c r="AE1446">
        <v>25</v>
      </c>
      <c r="AF1446">
        <v>20</v>
      </c>
      <c r="AH1446" t="s">
        <v>494</v>
      </c>
      <c r="AJ1446" t="s">
        <v>86</v>
      </c>
      <c r="AK1446" t="s">
        <v>201</v>
      </c>
      <c r="AM1446">
        <v>1547</v>
      </c>
      <c r="AN1446">
        <v>1359</v>
      </c>
    </row>
    <row r="1447" spans="1:40" x14ac:dyDescent="0.25">
      <c r="A1447" t="s">
        <v>551</v>
      </c>
      <c r="B1447" t="s">
        <v>551</v>
      </c>
      <c r="C1447" t="s">
        <v>551</v>
      </c>
      <c r="D1447" t="s">
        <v>551</v>
      </c>
      <c r="E1447" t="s">
        <v>551</v>
      </c>
      <c r="F1447" t="s">
        <v>551</v>
      </c>
      <c r="G1447" t="s">
        <v>551</v>
      </c>
      <c r="H1447" t="s">
        <v>551</v>
      </c>
      <c r="I1447" t="s">
        <v>551</v>
      </c>
      <c r="J1447" t="s">
        <v>551</v>
      </c>
      <c r="K1447" t="s">
        <v>551</v>
      </c>
      <c r="L1447" t="s">
        <v>551</v>
      </c>
      <c r="M1447" t="s">
        <v>551</v>
      </c>
      <c r="N1447" t="s">
        <v>551</v>
      </c>
      <c r="O1447" t="s">
        <v>551</v>
      </c>
      <c r="P1447" t="s">
        <v>551</v>
      </c>
      <c r="Q1447" t="s">
        <v>551</v>
      </c>
      <c r="R1447" t="s">
        <v>551</v>
      </c>
      <c r="S1447" t="s">
        <v>551</v>
      </c>
      <c r="T1447" t="s">
        <v>551</v>
      </c>
      <c r="U1447" t="s">
        <v>551</v>
      </c>
      <c r="V1447" t="s">
        <v>551</v>
      </c>
      <c r="W1447" t="s">
        <v>551</v>
      </c>
      <c r="X1447" t="s">
        <v>551</v>
      </c>
      <c r="Y1447" t="s">
        <v>551</v>
      </c>
      <c r="Z1447" t="s">
        <v>551</v>
      </c>
      <c r="AA1447" t="s">
        <v>551</v>
      </c>
      <c r="AB1447" t="s">
        <v>551</v>
      </c>
      <c r="AC1447" t="s">
        <v>625</v>
      </c>
      <c r="AD1447" t="s">
        <v>624</v>
      </c>
      <c r="AE1447">
        <v>25</v>
      </c>
      <c r="AF1447">
        <v>21</v>
      </c>
      <c r="AG1447">
        <v>3</v>
      </c>
      <c r="AH1447" t="s">
        <v>491</v>
      </c>
      <c r="AJ1447" t="s">
        <v>82</v>
      </c>
      <c r="AK1447" t="s">
        <v>194</v>
      </c>
      <c r="AM1447">
        <v>2217</v>
      </c>
      <c r="AN1447">
        <v>1683</v>
      </c>
    </row>
    <row r="1448" spans="1:40" x14ac:dyDescent="0.25">
      <c r="A1448" t="s">
        <v>551</v>
      </c>
      <c r="B1448" t="s">
        <v>551</v>
      </c>
      <c r="C1448" t="s">
        <v>551</v>
      </c>
      <c r="D1448" t="s">
        <v>551</v>
      </c>
      <c r="E1448" t="s">
        <v>551</v>
      </c>
      <c r="F1448" t="s">
        <v>551</v>
      </c>
      <c r="G1448" t="s">
        <v>551</v>
      </c>
      <c r="H1448" t="s">
        <v>551</v>
      </c>
      <c r="I1448" t="s">
        <v>551</v>
      </c>
      <c r="J1448" t="s">
        <v>551</v>
      </c>
      <c r="K1448" t="s">
        <v>551</v>
      </c>
      <c r="L1448" t="s">
        <v>551</v>
      </c>
      <c r="M1448" t="s">
        <v>551</v>
      </c>
      <c r="N1448" t="s">
        <v>551</v>
      </c>
      <c r="O1448" t="s">
        <v>551</v>
      </c>
      <c r="P1448" t="s">
        <v>551</v>
      </c>
      <c r="Q1448" t="s">
        <v>551</v>
      </c>
      <c r="R1448" t="s">
        <v>551</v>
      </c>
      <c r="S1448" t="s">
        <v>551</v>
      </c>
      <c r="T1448" t="s">
        <v>551</v>
      </c>
      <c r="U1448" t="s">
        <v>551</v>
      </c>
      <c r="V1448" t="s">
        <v>551</v>
      </c>
      <c r="W1448" t="s">
        <v>551</v>
      </c>
      <c r="X1448" t="s">
        <v>551</v>
      </c>
      <c r="Y1448" t="s">
        <v>551</v>
      </c>
      <c r="Z1448" t="s">
        <v>551</v>
      </c>
      <c r="AA1448" t="s">
        <v>551</v>
      </c>
      <c r="AB1448" t="s">
        <v>551</v>
      </c>
      <c r="AC1448" t="s">
        <v>625</v>
      </c>
      <c r="AD1448" t="s">
        <v>624</v>
      </c>
      <c r="AE1448">
        <v>25</v>
      </c>
      <c r="AF1448">
        <v>22</v>
      </c>
      <c r="AH1448" t="s">
        <v>494</v>
      </c>
      <c r="AJ1448" t="s">
        <v>86</v>
      </c>
      <c r="AK1448" t="s">
        <v>201</v>
      </c>
      <c r="AM1448">
        <v>238</v>
      </c>
      <c r="AN1448">
        <v>1879</v>
      </c>
    </row>
    <row r="1449" spans="1:40" x14ac:dyDescent="0.25">
      <c r="A1449" t="s">
        <v>551</v>
      </c>
      <c r="B1449" t="s">
        <v>551</v>
      </c>
      <c r="C1449" t="s">
        <v>551</v>
      </c>
      <c r="D1449" t="s">
        <v>551</v>
      </c>
      <c r="E1449" t="s">
        <v>551</v>
      </c>
      <c r="F1449" t="s">
        <v>551</v>
      </c>
      <c r="G1449" t="s">
        <v>551</v>
      </c>
      <c r="H1449" t="s">
        <v>551</v>
      </c>
      <c r="I1449" t="s">
        <v>551</v>
      </c>
      <c r="J1449" t="s">
        <v>551</v>
      </c>
      <c r="K1449" t="s">
        <v>551</v>
      </c>
      <c r="L1449" t="s">
        <v>551</v>
      </c>
      <c r="M1449" t="s">
        <v>551</v>
      </c>
      <c r="N1449" t="s">
        <v>551</v>
      </c>
      <c r="O1449" t="s">
        <v>551</v>
      </c>
      <c r="P1449" t="s">
        <v>551</v>
      </c>
      <c r="Q1449" t="s">
        <v>551</v>
      </c>
      <c r="R1449" t="s">
        <v>551</v>
      </c>
      <c r="S1449" t="s">
        <v>551</v>
      </c>
      <c r="T1449" t="s">
        <v>551</v>
      </c>
      <c r="U1449" t="s">
        <v>551</v>
      </c>
      <c r="V1449" t="s">
        <v>551</v>
      </c>
      <c r="W1449" t="s">
        <v>551</v>
      </c>
      <c r="X1449" t="s">
        <v>551</v>
      </c>
      <c r="Y1449" t="s">
        <v>551</v>
      </c>
      <c r="Z1449" t="s">
        <v>551</v>
      </c>
      <c r="AA1449" t="s">
        <v>551</v>
      </c>
      <c r="AB1449" t="s">
        <v>551</v>
      </c>
      <c r="AC1449" t="s">
        <v>625</v>
      </c>
      <c r="AD1449" t="s">
        <v>624</v>
      </c>
      <c r="AE1449">
        <v>25</v>
      </c>
      <c r="AF1449">
        <v>23</v>
      </c>
      <c r="AH1449" t="s">
        <v>494</v>
      </c>
      <c r="AJ1449" t="s">
        <v>86</v>
      </c>
      <c r="AK1449" t="s">
        <v>201</v>
      </c>
      <c r="AM1449">
        <v>1762</v>
      </c>
      <c r="AN1449">
        <v>2419</v>
      </c>
    </row>
    <row r="1450" spans="1:40" x14ac:dyDescent="0.25">
      <c r="A1450" t="s">
        <v>551</v>
      </c>
      <c r="B1450" t="s">
        <v>551</v>
      </c>
      <c r="C1450" t="s">
        <v>551</v>
      </c>
      <c r="D1450" t="s">
        <v>551</v>
      </c>
      <c r="E1450" t="s">
        <v>551</v>
      </c>
      <c r="F1450" t="s">
        <v>551</v>
      </c>
      <c r="G1450" t="s">
        <v>551</v>
      </c>
      <c r="H1450" t="s">
        <v>551</v>
      </c>
      <c r="I1450" t="s">
        <v>551</v>
      </c>
      <c r="J1450" t="s">
        <v>551</v>
      </c>
      <c r="K1450" t="s">
        <v>551</v>
      </c>
      <c r="L1450" t="s">
        <v>551</v>
      </c>
      <c r="M1450" t="s">
        <v>551</v>
      </c>
      <c r="N1450" t="s">
        <v>551</v>
      </c>
      <c r="O1450" t="s">
        <v>551</v>
      </c>
      <c r="P1450" t="s">
        <v>551</v>
      </c>
      <c r="Q1450" t="s">
        <v>551</v>
      </c>
      <c r="R1450" t="s">
        <v>551</v>
      </c>
      <c r="S1450" t="s">
        <v>551</v>
      </c>
      <c r="T1450" t="s">
        <v>551</v>
      </c>
      <c r="U1450" t="s">
        <v>551</v>
      </c>
      <c r="V1450" t="s">
        <v>551</v>
      </c>
      <c r="W1450" t="s">
        <v>551</v>
      </c>
      <c r="X1450" t="s">
        <v>551</v>
      </c>
      <c r="Y1450" t="s">
        <v>551</v>
      </c>
      <c r="Z1450" t="s">
        <v>551</v>
      </c>
      <c r="AA1450" t="s">
        <v>551</v>
      </c>
      <c r="AB1450" t="s">
        <v>551</v>
      </c>
      <c r="AC1450" t="s">
        <v>625</v>
      </c>
      <c r="AD1450" t="s">
        <v>624</v>
      </c>
      <c r="AE1450">
        <v>25</v>
      </c>
      <c r="AF1450">
        <v>24</v>
      </c>
      <c r="AH1450" t="s">
        <v>494</v>
      </c>
      <c r="AJ1450" t="s">
        <v>86</v>
      </c>
      <c r="AK1450" t="s">
        <v>201</v>
      </c>
      <c r="AM1450">
        <v>2161</v>
      </c>
      <c r="AN1450">
        <v>1055</v>
      </c>
    </row>
    <row r="1451" spans="1:40" x14ac:dyDescent="0.25">
      <c r="A1451" t="s">
        <v>551</v>
      </c>
      <c r="B1451" t="s">
        <v>551</v>
      </c>
      <c r="C1451" t="s">
        <v>551</v>
      </c>
      <c r="D1451" t="s">
        <v>551</v>
      </c>
      <c r="E1451" t="s">
        <v>551</v>
      </c>
      <c r="F1451" t="s">
        <v>551</v>
      </c>
      <c r="G1451" t="s">
        <v>551</v>
      </c>
      <c r="H1451" t="s">
        <v>551</v>
      </c>
      <c r="I1451" t="s">
        <v>551</v>
      </c>
      <c r="J1451" t="s">
        <v>551</v>
      </c>
      <c r="K1451" t="s">
        <v>551</v>
      </c>
      <c r="L1451" t="s">
        <v>551</v>
      </c>
      <c r="M1451" t="s">
        <v>551</v>
      </c>
      <c r="N1451" t="s">
        <v>551</v>
      </c>
      <c r="O1451" t="s">
        <v>551</v>
      </c>
      <c r="P1451" t="s">
        <v>551</v>
      </c>
      <c r="Q1451" t="s">
        <v>551</v>
      </c>
      <c r="R1451" t="s">
        <v>551</v>
      </c>
      <c r="S1451" t="s">
        <v>551</v>
      </c>
      <c r="T1451" t="s">
        <v>551</v>
      </c>
      <c r="U1451" t="s">
        <v>551</v>
      </c>
      <c r="V1451" t="s">
        <v>551</v>
      </c>
      <c r="W1451" t="s">
        <v>551</v>
      </c>
      <c r="X1451" t="s">
        <v>551</v>
      </c>
      <c r="Y1451" t="s">
        <v>551</v>
      </c>
      <c r="Z1451" t="s">
        <v>551</v>
      </c>
      <c r="AA1451" t="s">
        <v>551</v>
      </c>
      <c r="AB1451" t="s">
        <v>551</v>
      </c>
      <c r="AC1451" t="s">
        <v>625</v>
      </c>
      <c r="AD1451" t="s">
        <v>624</v>
      </c>
      <c r="AE1451">
        <v>25</v>
      </c>
      <c r="AF1451">
        <v>25</v>
      </c>
      <c r="AG1451">
        <v>3</v>
      </c>
      <c r="AH1451" t="s">
        <v>492</v>
      </c>
      <c r="AJ1451" t="s">
        <v>84</v>
      </c>
      <c r="AK1451" t="s">
        <v>194</v>
      </c>
      <c r="AM1451">
        <v>2204</v>
      </c>
      <c r="AN1451">
        <v>1495</v>
      </c>
    </row>
    <row r="1452" spans="1:40" x14ac:dyDescent="0.25">
      <c r="A1452" t="s">
        <v>551</v>
      </c>
      <c r="B1452" t="s">
        <v>551</v>
      </c>
      <c r="C1452" t="s">
        <v>551</v>
      </c>
      <c r="D1452" t="s">
        <v>551</v>
      </c>
      <c r="E1452" t="s">
        <v>551</v>
      </c>
      <c r="F1452" t="s">
        <v>551</v>
      </c>
      <c r="G1452" t="s">
        <v>551</v>
      </c>
      <c r="H1452" t="s">
        <v>551</v>
      </c>
      <c r="I1452" t="s">
        <v>551</v>
      </c>
      <c r="J1452" t="s">
        <v>551</v>
      </c>
      <c r="K1452" t="s">
        <v>551</v>
      </c>
      <c r="L1452" t="s">
        <v>551</v>
      </c>
      <c r="M1452" t="s">
        <v>551</v>
      </c>
      <c r="N1452" t="s">
        <v>551</v>
      </c>
      <c r="O1452" t="s">
        <v>551</v>
      </c>
      <c r="P1452" t="s">
        <v>551</v>
      </c>
      <c r="Q1452" t="s">
        <v>551</v>
      </c>
      <c r="R1452" t="s">
        <v>551</v>
      </c>
      <c r="S1452" t="s">
        <v>551</v>
      </c>
      <c r="T1452" t="s">
        <v>551</v>
      </c>
      <c r="U1452" t="s">
        <v>551</v>
      </c>
      <c r="V1452" t="s">
        <v>551</v>
      </c>
      <c r="W1452" t="s">
        <v>551</v>
      </c>
      <c r="X1452" t="s">
        <v>551</v>
      </c>
      <c r="Y1452" t="s">
        <v>551</v>
      </c>
      <c r="Z1452" t="s">
        <v>551</v>
      </c>
      <c r="AA1452" t="s">
        <v>551</v>
      </c>
      <c r="AB1452" t="s">
        <v>551</v>
      </c>
      <c r="AC1452" t="s">
        <v>627</v>
      </c>
      <c r="AD1452" t="s">
        <v>626</v>
      </c>
      <c r="AE1452">
        <v>25</v>
      </c>
      <c r="AF1452">
        <v>1</v>
      </c>
      <c r="AG1452">
        <v>1</v>
      </c>
      <c r="AH1452" t="s">
        <v>628</v>
      </c>
      <c r="AJ1452" t="s">
        <v>166</v>
      </c>
      <c r="AK1452" t="s">
        <v>189</v>
      </c>
      <c r="AM1452">
        <v>1874</v>
      </c>
      <c r="AN1452">
        <v>1809</v>
      </c>
    </row>
    <row r="1453" spans="1:40" x14ac:dyDescent="0.25">
      <c r="A1453" t="s">
        <v>551</v>
      </c>
      <c r="B1453" t="s">
        <v>551</v>
      </c>
      <c r="C1453" t="s">
        <v>551</v>
      </c>
      <c r="D1453" t="s">
        <v>551</v>
      </c>
      <c r="E1453" t="s">
        <v>551</v>
      </c>
      <c r="F1453" t="s">
        <v>551</v>
      </c>
      <c r="G1453" t="s">
        <v>551</v>
      </c>
      <c r="H1453" t="s">
        <v>551</v>
      </c>
      <c r="I1453" t="s">
        <v>551</v>
      </c>
      <c r="J1453" t="s">
        <v>551</v>
      </c>
      <c r="K1453" t="s">
        <v>551</v>
      </c>
      <c r="L1453" t="s">
        <v>551</v>
      </c>
      <c r="M1453" t="s">
        <v>551</v>
      </c>
      <c r="N1453" t="s">
        <v>551</v>
      </c>
      <c r="O1453" t="s">
        <v>551</v>
      </c>
      <c r="P1453" t="s">
        <v>551</v>
      </c>
      <c r="Q1453" t="s">
        <v>551</v>
      </c>
      <c r="R1453" t="s">
        <v>551</v>
      </c>
      <c r="S1453" t="s">
        <v>551</v>
      </c>
      <c r="T1453" t="s">
        <v>551</v>
      </c>
      <c r="U1453" t="s">
        <v>551</v>
      </c>
      <c r="V1453" t="s">
        <v>551</v>
      </c>
      <c r="W1453" t="s">
        <v>551</v>
      </c>
      <c r="X1453" t="s">
        <v>551</v>
      </c>
      <c r="Y1453" t="s">
        <v>551</v>
      </c>
      <c r="Z1453" t="s">
        <v>551</v>
      </c>
      <c r="AA1453" t="s">
        <v>551</v>
      </c>
      <c r="AB1453" t="s">
        <v>551</v>
      </c>
      <c r="AC1453" t="s">
        <v>627</v>
      </c>
      <c r="AD1453" t="s">
        <v>626</v>
      </c>
      <c r="AE1453">
        <v>25</v>
      </c>
      <c r="AF1453">
        <v>2</v>
      </c>
      <c r="AG1453">
        <v>3</v>
      </c>
      <c r="AH1453" t="s">
        <v>587</v>
      </c>
      <c r="AJ1453" t="s">
        <v>145</v>
      </c>
      <c r="AK1453" t="s">
        <v>194</v>
      </c>
      <c r="AM1453">
        <v>3891</v>
      </c>
      <c r="AN1453">
        <v>2138</v>
      </c>
    </row>
    <row r="1454" spans="1:40" x14ac:dyDescent="0.25">
      <c r="A1454" t="s">
        <v>551</v>
      </c>
      <c r="B1454" t="s">
        <v>551</v>
      </c>
      <c r="C1454" t="s">
        <v>551</v>
      </c>
      <c r="D1454" t="s">
        <v>551</v>
      </c>
      <c r="E1454" t="s">
        <v>551</v>
      </c>
      <c r="F1454" t="s">
        <v>551</v>
      </c>
      <c r="G1454" t="s">
        <v>551</v>
      </c>
      <c r="H1454" t="s">
        <v>551</v>
      </c>
      <c r="I1454" t="s">
        <v>551</v>
      </c>
      <c r="J1454" t="s">
        <v>551</v>
      </c>
      <c r="K1454" t="s">
        <v>551</v>
      </c>
      <c r="L1454" t="s">
        <v>551</v>
      </c>
      <c r="M1454" t="s">
        <v>551</v>
      </c>
      <c r="N1454" t="s">
        <v>551</v>
      </c>
      <c r="O1454" t="s">
        <v>551</v>
      </c>
      <c r="P1454" t="s">
        <v>551</v>
      </c>
      <c r="Q1454" t="s">
        <v>551</v>
      </c>
      <c r="R1454" t="s">
        <v>551</v>
      </c>
      <c r="S1454" t="s">
        <v>551</v>
      </c>
      <c r="T1454" t="s">
        <v>551</v>
      </c>
      <c r="U1454" t="s">
        <v>551</v>
      </c>
      <c r="V1454" t="s">
        <v>551</v>
      </c>
      <c r="W1454" t="s">
        <v>551</v>
      </c>
      <c r="X1454" t="s">
        <v>551</v>
      </c>
      <c r="Y1454" t="s">
        <v>551</v>
      </c>
      <c r="Z1454" t="s">
        <v>551</v>
      </c>
      <c r="AA1454" t="s">
        <v>551</v>
      </c>
      <c r="AB1454" t="s">
        <v>551</v>
      </c>
      <c r="AC1454" t="s">
        <v>627</v>
      </c>
      <c r="AD1454" t="s">
        <v>626</v>
      </c>
      <c r="AE1454">
        <v>25</v>
      </c>
      <c r="AF1454">
        <v>3</v>
      </c>
      <c r="AG1454">
        <v>3</v>
      </c>
      <c r="AH1454" t="s">
        <v>491</v>
      </c>
      <c r="AJ1454" t="s">
        <v>82</v>
      </c>
      <c r="AK1454" t="s">
        <v>194</v>
      </c>
      <c r="AM1454">
        <v>2826</v>
      </c>
      <c r="AN1454">
        <v>2301</v>
      </c>
    </row>
    <row r="1455" spans="1:40" x14ac:dyDescent="0.25">
      <c r="A1455" t="s">
        <v>551</v>
      </c>
      <c r="B1455" t="s">
        <v>551</v>
      </c>
      <c r="C1455" t="s">
        <v>551</v>
      </c>
      <c r="D1455" t="s">
        <v>551</v>
      </c>
      <c r="E1455" t="s">
        <v>551</v>
      </c>
      <c r="F1455" t="s">
        <v>551</v>
      </c>
      <c r="G1455" t="s">
        <v>551</v>
      </c>
      <c r="H1455" t="s">
        <v>551</v>
      </c>
      <c r="I1455" t="s">
        <v>551</v>
      </c>
      <c r="J1455" t="s">
        <v>551</v>
      </c>
      <c r="K1455" t="s">
        <v>551</v>
      </c>
      <c r="L1455" t="s">
        <v>551</v>
      </c>
      <c r="M1455" t="s">
        <v>551</v>
      </c>
      <c r="N1455" t="s">
        <v>551</v>
      </c>
      <c r="O1455" t="s">
        <v>551</v>
      </c>
      <c r="P1455" t="s">
        <v>551</v>
      </c>
      <c r="Q1455" t="s">
        <v>551</v>
      </c>
      <c r="R1455" t="s">
        <v>551</v>
      </c>
      <c r="S1455" t="s">
        <v>551</v>
      </c>
      <c r="T1455" t="s">
        <v>551</v>
      </c>
      <c r="U1455" t="s">
        <v>551</v>
      </c>
      <c r="V1455" t="s">
        <v>551</v>
      </c>
      <c r="W1455" t="s">
        <v>551</v>
      </c>
      <c r="X1455" t="s">
        <v>551</v>
      </c>
      <c r="Y1455" t="s">
        <v>551</v>
      </c>
      <c r="Z1455" t="s">
        <v>551</v>
      </c>
      <c r="AA1455" t="s">
        <v>551</v>
      </c>
      <c r="AB1455" t="s">
        <v>551</v>
      </c>
      <c r="AC1455" t="s">
        <v>627</v>
      </c>
      <c r="AD1455" t="s">
        <v>626</v>
      </c>
      <c r="AE1455">
        <v>25</v>
      </c>
      <c r="AF1455">
        <v>4</v>
      </c>
      <c r="AH1455" t="s">
        <v>494</v>
      </c>
      <c r="AJ1455" t="s">
        <v>86</v>
      </c>
      <c r="AK1455" t="s">
        <v>201</v>
      </c>
      <c r="AM1455">
        <v>801</v>
      </c>
      <c r="AN1455">
        <v>2626</v>
      </c>
    </row>
    <row r="1456" spans="1:40" x14ac:dyDescent="0.25">
      <c r="A1456" t="s">
        <v>551</v>
      </c>
      <c r="B1456" t="s">
        <v>551</v>
      </c>
      <c r="C1456" t="s">
        <v>551</v>
      </c>
      <c r="D1456" t="s">
        <v>551</v>
      </c>
      <c r="E1456" t="s">
        <v>551</v>
      </c>
      <c r="F1456" t="s">
        <v>551</v>
      </c>
      <c r="G1456" t="s">
        <v>551</v>
      </c>
      <c r="H1456" t="s">
        <v>551</v>
      </c>
      <c r="I1456" t="s">
        <v>551</v>
      </c>
      <c r="J1456" t="s">
        <v>551</v>
      </c>
      <c r="K1456" t="s">
        <v>551</v>
      </c>
      <c r="L1456" t="s">
        <v>551</v>
      </c>
      <c r="M1456" t="s">
        <v>551</v>
      </c>
      <c r="N1456" t="s">
        <v>551</v>
      </c>
      <c r="O1456" t="s">
        <v>551</v>
      </c>
      <c r="P1456" t="s">
        <v>551</v>
      </c>
      <c r="Q1456" t="s">
        <v>551</v>
      </c>
      <c r="R1456" t="s">
        <v>551</v>
      </c>
      <c r="S1456" t="s">
        <v>551</v>
      </c>
      <c r="T1456" t="s">
        <v>551</v>
      </c>
      <c r="U1456" t="s">
        <v>551</v>
      </c>
      <c r="V1456" t="s">
        <v>551</v>
      </c>
      <c r="W1456" t="s">
        <v>551</v>
      </c>
      <c r="X1456" t="s">
        <v>551</v>
      </c>
      <c r="Y1456" t="s">
        <v>551</v>
      </c>
      <c r="Z1456" t="s">
        <v>551</v>
      </c>
      <c r="AA1456" t="s">
        <v>551</v>
      </c>
      <c r="AB1456" t="s">
        <v>551</v>
      </c>
      <c r="AC1456" t="s">
        <v>627</v>
      </c>
      <c r="AD1456" t="s">
        <v>626</v>
      </c>
      <c r="AE1456">
        <v>25</v>
      </c>
      <c r="AF1456">
        <v>5</v>
      </c>
      <c r="AH1456" t="s">
        <v>494</v>
      </c>
      <c r="AJ1456" t="s">
        <v>86</v>
      </c>
      <c r="AK1456" t="s">
        <v>201</v>
      </c>
      <c r="AM1456">
        <v>2256</v>
      </c>
      <c r="AN1456">
        <v>15</v>
      </c>
    </row>
    <row r="1457" spans="1:40" x14ac:dyDescent="0.25">
      <c r="A1457" t="s">
        <v>551</v>
      </c>
      <c r="B1457" t="s">
        <v>551</v>
      </c>
      <c r="C1457" t="s">
        <v>551</v>
      </c>
      <c r="D1457" t="s">
        <v>551</v>
      </c>
      <c r="E1457" t="s">
        <v>551</v>
      </c>
      <c r="F1457" t="s">
        <v>551</v>
      </c>
      <c r="G1457" t="s">
        <v>551</v>
      </c>
      <c r="H1457" t="s">
        <v>551</v>
      </c>
      <c r="I1457" t="s">
        <v>551</v>
      </c>
      <c r="J1457" t="s">
        <v>551</v>
      </c>
      <c r="K1457" t="s">
        <v>551</v>
      </c>
      <c r="L1457" t="s">
        <v>551</v>
      </c>
      <c r="M1457" t="s">
        <v>551</v>
      </c>
      <c r="N1457" t="s">
        <v>551</v>
      </c>
      <c r="O1457" t="s">
        <v>551</v>
      </c>
      <c r="P1457" t="s">
        <v>551</v>
      </c>
      <c r="Q1457" t="s">
        <v>551</v>
      </c>
      <c r="R1457" t="s">
        <v>551</v>
      </c>
      <c r="S1457" t="s">
        <v>551</v>
      </c>
      <c r="T1457" t="s">
        <v>551</v>
      </c>
      <c r="U1457" t="s">
        <v>551</v>
      </c>
      <c r="V1457" t="s">
        <v>551</v>
      </c>
      <c r="W1457" t="s">
        <v>551</v>
      </c>
      <c r="X1457" t="s">
        <v>551</v>
      </c>
      <c r="Y1457" t="s">
        <v>551</v>
      </c>
      <c r="Z1457" t="s">
        <v>551</v>
      </c>
      <c r="AA1457" t="s">
        <v>551</v>
      </c>
      <c r="AB1457" t="s">
        <v>551</v>
      </c>
      <c r="AC1457" t="s">
        <v>627</v>
      </c>
      <c r="AD1457" t="s">
        <v>626</v>
      </c>
      <c r="AE1457">
        <v>25</v>
      </c>
      <c r="AF1457">
        <v>6</v>
      </c>
      <c r="AH1457" t="s">
        <v>498</v>
      </c>
      <c r="AJ1457" t="s">
        <v>91</v>
      </c>
      <c r="AK1457" t="s">
        <v>203</v>
      </c>
      <c r="AM1457">
        <v>2569</v>
      </c>
      <c r="AN1457">
        <v>2468</v>
      </c>
    </row>
    <row r="1458" spans="1:40" x14ac:dyDescent="0.25">
      <c r="A1458" t="s">
        <v>551</v>
      </c>
      <c r="B1458" t="s">
        <v>551</v>
      </c>
      <c r="C1458" t="s">
        <v>551</v>
      </c>
      <c r="D1458" t="s">
        <v>551</v>
      </c>
      <c r="E1458" t="s">
        <v>551</v>
      </c>
      <c r="F1458" t="s">
        <v>551</v>
      </c>
      <c r="G1458" t="s">
        <v>551</v>
      </c>
      <c r="H1458" t="s">
        <v>551</v>
      </c>
      <c r="I1458" t="s">
        <v>551</v>
      </c>
      <c r="J1458" t="s">
        <v>551</v>
      </c>
      <c r="K1458" t="s">
        <v>551</v>
      </c>
      <c r="L1458" t="s">
        <v>551</v>
      </c>
      <c r="M1458" t="s">
        <v>551</v>
      </c>
      <c r="N1458" t="s">
        <v>551</v>
      </c>
      <c r="O1458" t="s">
        <v>551</v>
      </c>
      <c r="P1458" t="s">
        <v>551</v>
      </c>
      <c r="Q1458" t="s">
        <v>551</v>
      </c>
      <c r="R1458" t="s">
        <v>551</v>
      </c>
      <c r="S1458" t="s">
        <v>551</v>
      </c>
      <c r="T1458" t="s">
        <v>551</v>
      </c>
      <c r="U1458" t="s">
        <v>551</v>
      </c>
      <c r="V1458" t="s">
        <v>551</v>
      </c>
      <c r="W1458" t="s">
        <v>551</v>
      </c>
      <c r="X1458" t="s">
        <v>551</v>
      </c>
      <c r="Y1458" t="s">
        <v>551</v>
      </c>
      <c r="Z1458" t="s">
        <v>551</v>
      </c>
      <c r="AA1458" t="s">
        <v>551</v>
      </c>
      <c r="AB1458" t="s">
        <v>551</v>
      </c>
      <c r="AC1458" t="s">
        <v>627</v>
      </c>
      <c r="AD1458" t="s">
        <v>626</v>
      </c>
      <c r="AE1458">
        <v>25</v>
      </c>
      <c r="AF1458">
        <v>7</v>
      </c>
      <c r="AG1458">
        <v>3</v>
      </c>
      <c r="AH1458" t="s">
        <v>491</v>
      </c>
      <c r="AJ1458" t="s">
        <v>82</v>
      </c>
      <c r="AK1458" t="s">
        <v>194</v>
      </c>
      <c r="AM1458">
        <v>3855</v>
      </c>
      <c r="AN1458">
        <v>2676</v>
      </c>
    </row>
    <row r="1459" spans="1:40" x14ac:dyDescent="0.25">
      <c r="A1459" t="s">
        <v>551</v>
      </c>
      <c r="B1459" t="s">
        <v>551</v>
      </c>
      <c r="C1459" t="s">
        <v>551</v>
      </c>
      <c r="D1459" t="s">
        <v>551</v>
      </c>
      <c r="E1459" t="s">
        <v>551</v>
      </c>
      <c r="F1459" t="s">
        <v>551</v>
      </c>
      <c r="G1459" t="s">
        <v>551</v>
      </c>
      <c r="H1459" t="s">
        <v>551</v>
      </c>
      <c r="I1459" t="s">
        <v>551</v>
      </c>
      <c r="J1459" t="s">
        <v>551</v>
      </c>
      <c r="K1459" t="s">
        <v>551</v>
      </c>
      <c r="L1459" t="s">
        <v>551</v>
      </c>
      <c r="M1459" t="s">
        <v>551</v>
      </c>
      <c r="N1459" t="s">
        <v>551</v>
      </c>
      <c r="O1459" t="s">
        <v>551</v>
      </c>
      <c r="P1459" t="s">
        <v>551</v>
      </c>
      <c r="Q1459" t="s">
        <v>551</v>
      </c>
      <c r="R1459" t="s">
        <v>551</v>
      </c>
      <c r="S1459" t="s">
        <v>551</v>
      </c>
      <c r="T1459" t="s">
        <v>551</v>
      </c>
      <c r="U1459" t="s">
        <v>551</v>
      </c>
      <c r="V1459" t="s">
        <v>551</v>
      </c>
      <c r="W1459" t="s">
        <v>551</v>
      </c>
      <c r="X1459" t="s">
        <v>551</v>
      </c>
      <c r="Y1459" t="s">
        <v>551</v>
      </c>
      <c r="Z1459" t="s">
        <v>551</v>
      </c>
      <c r="AA1459" t="s">
        <v>551</v>
      </c>
      <c r="AB1459" t="s">
        <v>551</v>
      </c>
      <c r="AC1459" t="s">
        <v>627</v>
      </c>
      <c r="AD1459" t="s">
        <v>626</v>
      </c>
      <c r="AE1459">
        <v>25</v>
      </c>
      <c r="AF1459">
        <v>8</v>
      </c>
      <c r="AG1459">
        <v>3</v>
      </c>
      <c r="AH1459" t="s">
        <v>587</v>
      </c>
      <c r="AJ1459" t="s">
        <v>145</v>
      </c>
      <c r="AK1459" t="s">
        <v>194</v>
      </c>
      <c r="AM1459">
        <v>3297</v>
      </c>
      <c r="AN1459">
        <v>555</v>
      </c>
    </row>
    <row r="1460" spans="1:40" x14ac:dyDescent="0.25">
      <c r="A1460" t="s">
        <v>551</v>
      </c>
      <c r="B1460" t="s">
        <v>551</v>
      </c>
      <c r="C1460" t="s">
        <v>551</v>
      </c>
      <c r="D1460" t="s">
        <v>551</v>
      </c>
      <c r="E1460" t="s">
        <v>551</v>
      </c>
      <c r="F1460" t="s">
        <v>551</v>
      </c>
      <c r="G1460" t="s">
        <v>551</v>
      </c>
      <c r="H1460" t="s">
        <v>551</v>
      </c>
      <c r="I1460" t="s">
        <v>551</v>
      </c>
      <c r="J1460" t="s">
        <v>551</v>
      </c>
      <c r="K1460" t="s">
        <v>551</v>
      </c>
      <c r="L1460" t="s">
        <v>551</v>
      </c>
      <c r="M1460" t="s">
        <v>551</v>
      </c>
      <c r="N1460" t="s">
        <v>551</v>
      </c>
      <c r="O1460" t="s">
        <v>551</v>
      </c>
      <c r="P1460" t="s">
        <v>551</v>
      </c>
      <c r="Q1460" t="s">
        <v>551</v>
      </c>
      <c r="R1460" t="s">
        <v>551</v>
      </c>
      <c r="S1460" t="s">
        <v>551</v>
      </c>
      <c r="T1460" t="s">
        <v>551</v>
      </c>
      <c r="U1460" t="s">
        <v>551</v>
      </c>
      <c r="V1460" t="s">
        <v>551</v>
      </c>
      <c r="W1460" t="s">
        <v>551</v>
      </c>
      <c r="X1460" t="s">
        <v>551</v>
      </c>
      <c r="Y1460" t="s">
        <v>551</v>
      </c>
      <c r="Z1460" t="s">
        <v>551</v>
      </c>
      <c r="AA1460" t="s">
        <v>551</v>
      </c>
      <c r="AB1460" t="s">
        <v>551</v>
      </c>
      <c r="AC1460" t="s">
        <v>627</v>
      </c>
      <c r="AD1460" t="s">
        <v>626</v>
      </c>
      <c r="AE1460">
        <v>25</v>
      </c>
      <c r="AF1460">
        <v>9</v>
      </c>
      <c r="AG1460">
        <v>3</v>
      </c>
      <c r="AH1460" t="s">
        <v>491</v>
      </c>
      <c r="AJ1460" t="s">
        <v>82</v>
      </c>
      <c r="AK1460" t="s">
        <v>194</v>
      </c>
      <c r="AM1460">
        <v>2026</v>
      </c>
      <c r="AN1460">
        <v>2609</v>
      </c>
    </row>
    <row r="1461" spans="1:40" x14ac:dyDescent="0.25">
      <c r="A1461" t="s">
        <v>551</v>
      </c>
      <c r="B1461" t="s">
        <v>551</v>
      </c>
      <c r="C1461" t="s">
        <v>551</v>
      </c>
      <c r="D1461" t="s">
        <v>551</v>
      </c>
      <c r="E1461" t="s">
        <v>551</v>
      </c>
      <c r="F1461" t="s">
        <v>551</v>
      </c>
      <c r="G1461" t="s">
        <v>551</v>
      </c>
      <c r="H1461" t="s">
        <v>551</v>
      </c>
      <c r="I1461" t="s">
        <v>551</v>
      </c>
      <c r="J1461" t="s">
        <v>551</v>
      </c>
      <c r="K1461" t="s">
        <v>551</v>
      </c>
      <c r="L1461" t="s">
        <v>551</v>
      </c>
      <c r="M1461" t="s">
        <v>551</v>
      </c>
      <c r="N1461" t="s">
        <v>551</v>
      </c>
      <c r="O1461" t="s">
        <v>551</v>
      </c>
      <c r="P1461" t="s">
        <v>551</v>
      </c>
      <c r="Q1461" t="s">
        <v>551</v>
      </c>
      <c r="R1461" t="s">
        <v>551</v>
      </c>
      <c r="S1461" t="s">
        <v>551</v>
      </c>
      <c r="T1461" t="s">
        <v>551</v>
      </c>
      <c r="U1461" t="s">
        <v>551</v>
      </c>
      <c r="V1461" t="s">
        <v>551</v>
      </c>
      <c r="W1461" t="s">
        <v>551</v>
      </c>
      <c r="X1461" t="s">
        <v>551</v>
      </c>
      <c r="Y1461" t="s">
        <v>551</v>
      </c>
      <c r="Z1461" t="s">
        <v>551</v>
      </c>
      <c r="AA1461" t="s">
        <v>551</v>
      </c>
      <c r="AB1461" t="s">
        <v>551</v>
      </c>
      <c r="AC1461" t="s">
        <v>627</v>
      </c>
      <c r="AD1461" t="s">
        <v>626</v>
      </c>
      <c r="AE1461">
        <v>25</v>
      </c>
      <c r="AF1461">
        <v>10</v>
      </c>
      <c r="AG1461">
        <v>1</v>
      </c>
      <c r="AH1461" t="s">
        <v>629</v>
      </c>
      <c r="AJ1461" t="s">
        <v>167</v>
      </c>
      <c r="AK1461" t="s">
        <v>189</v>
      </c>
      <c r="AM1461">
        <v>1790</v>
      </c>
      <c r="AN1461">
        <v>1693</v>
      </c>
    </row>
    <row r="1462" spans="1:40" x14ac:dyDescent="0.25">
      <c r="A1462" t="s">
        <v>551</v>
      </c>
      <c r="B1462" t="s">
        <v>551</v>
      </c>
      <c r="C1462" t="s">
        <v>551</v>
      </c>
      <c r="D1462" t="s">
        <v>551</v>
      </c>
      <c r="E1462" t="s">
        <v>551</v>
      </c>
      <c r="F1462" t="s">
        <v>551</v>
      </c>
      <c r="G1462" t="s">
        <v>551</v>
      </c>
      <c r="H1462" t="s">
        <v>551</v>
      </c>
      <c r="I1462" t="s">
        <v>551</v>
      </c>
      <c r="J1462" t="s">
        <v>551</v>
      </c>
      <c r="K1462" t="s">
        <v>551</v>
      </c>
      <c r="L1462" t="s">
        <v>551</v>
      </c>
      <c r="M1462" t="s">
        <v>551</v>
      </c>
      <c r="N1462" t="s">
        <v>551</v>
      </c>
      <c r="O1462" t="s">
        <v>551</v>
      </c>
      <c r="P1462" t="s">
        <v>551</v>
      </c>
      <c r="Q1462" t="s">
        <v>551</v>
      </c>
      <c r="R1462" t="s">
        <v>551</v>
      </c>
      <c r="S1462" t="s">
        <v>551</v>
      </c>
      <c r="T1462" t="s">
        <v>551</v>
      </c>
      <c r="U1462" t="s">
        <v>551</v>
      </c>
      <c r="V1462" t="s">
        <v>551</v>
      </c>
      <c r="W1462" t="s">
        <v>551</v>
      </c>
      <c r="X1462" t="s">
        <v>551</v>
      </c>
      <c r="Y1462" t="s">
        <v>551</v>
      </c>
      <c r="Z1462" t="s">
        <v>551</v>
      </c>
      <c r="AA1462" t="s">
        <v>551</v>
      </c>
      <c r="AB1462" t="s">
        <v>551</v>
      </c>
      <c r="AC1462" t="s">
        <v>627</v>
      </c>
      <c r="AD1462" t="s">
        <v>626</v>
      </c>
      <c r="AE1462">
        <v>25</v>
      </c>
      <c r="AF1462">
        <v>11</v>
      </c>
      <c r="AG1462">
        <v>3</v>
      </c>
      <c r="AH1462" t="s">
        <v>492</v>
      </c>
      <c r="AJ1462" t="s">
        <v>84</v>
      </c>
      <c r="AK1462" t="s">
        <v>194</v>
      </c>
      <c r="AM1462">
        <v>1743</v>
      </c>
      <c r="AN1462">
        <v>2233</v>
      </c>
    </row>
    <row r="1463" spans="1:40" x14ac:dyDescent="0.25">
      <c r="A1463" t="s">
        <v>551</v>
      </c>
      <c r="B1463" t="s">
        <v>551</v>
      </c>
      <c r="C1463" t="s">
        <v>551</v>
      </c>
      <c r="D1463" t="s">
        <v>551</v>
      </c>
      <c r="E1463" t="s">
        <v>551</v>
      </c>
      <c r="F1463" t="s">
        <v>551</v>
      </c>
      <c r="G1463" t="s">
        <v>551</v>
      </c>
      <c r="H1463" t="s">
        <v>551</v>
      </c>
      <c r="I1463" t="s">
        <v>551</v>
      </c>
      <c r="J1463" t="s">
        <v>551</v>
      </c>
      <c r="K1463" t="s">
        <v>551</v>
      </c>
      <c r="L1463" t="s">
        <v>551</v>
      </c>
      <c r="M1463" t="s">
        <v>551</v>
      </c>
      <c r="N1463" t="s">
        <v>551</v>
      </c>
      <c r="O1463" t="s">
        <v>551</v>
      </c>
      <c r="P1463" t="s">
        <v>551</v>
      </c>
      <c r="Q1463" t="s">
        <v>551</v>
      </c>
      <c r="R1463" t="s">
        <v>551</v>
      </c>
      <c r="S1463" t="s">
        <v>551</v>
      </c>
      <c r="T1463" t="s">
        <v>551</v>
      </c>
      <c r="U1463" t="s">
        <v>551</v>
      </c>
      <c r="V1463" t="s">
        <v>551</v>
      </c>
      <c r="W1463" t="s">
        <v>551</v>
      </c>
      <c r="X1463" t="s">
        <v>551</v>
      </c>
      <c r="Y1463" t="s">
        <v>551</v>
      </c>
      <c r="Z1463" t="s">
        <v>551</v>
      </c>
      <c r="AA1463" t="s">
        <v>551</v>
      </c>
      <c r="AB1463" t="s">
        <v>551</v>
      </c>
      <c r="AC1463" t="s">
        <v>627</v>
      </c>
      <c r="AD1463" t="s">
        <v>626</v>
      </c>
      <c r="AE1463">
        <v>25</v>
      </c>
      <c r="AF1463">
        <v>12</v>
      </c>
      <c r="AH1463" t="s">
        <v>494</v>
      </c>
      <c r="AJ1463" t="s">
        <v>86</v>
      </c>
      <c r="AK1463" t="s">
        <v>201</v>
      </c>
      <c r="AM1463">
        <v>660</v>
      </c>
      <c r="AN1463">
        <v>997</v>
      </c>
    </row>
    <row r="1464" spans="1:40" x14ac:dyDescent="0.25">
      <c r="A1464" t="s">
        <v>551</v>
      </c>
      <c r="B1464" t="s">
        <v>551</v>
      </c>
      <c r="C1464" t="s">
        <v>551</v>
      </c>
      <c r="D1464" t="s">
        <v>551</v>
      </c>
      <c r="E1464" t="s">
        <v>551</v>
      </c>
      <c r="F1464" t="s">
        <v>551</v>
      </c>
      <c r="G1464" t="s">
        <v>551</v>
      </c>
      <c r="H1464" t="s">
        <v>551</v>
      </c>
      <c r="I1464" t="s">
        <v>551</v>
      </c>
      <c r="J1464" t="s">
        <v>551</v>
      </c>
      <c r="K1464" t="s">
        <v>551</v>
      </c>
      <c r="L1464" t="s">
        <v>551</v>
      </c>
      <c r="M1464" t="s">
        <v>551</v>
      </c>
      <c r="N1464" t="s">
        <v>551</v>
      </c>
      <c r="O1464" t="s">
        <v>551</v>
      </c>
      <c r="P1464" t="s">
        <v>551</v>
      </c>
      <c r="Q1464" t="s">
        <v>551</v>
      </c>
      <c r="R1464" t="s">
        <v>551</v>
      </c>
      <c r="S1464" t="s">
        <v>551</v>
      </c>
      <c r="T1464" t="s">
        <v>551</v>
      </c>
      <c r="U1464" t="s">
        <v>551</v>
      </c>
      <c r="V1464" t="s">
        <v>551</v>
      </c>
      <c r="W1464" t="s">
        <v>551</v>
      </c>
      <c r="X1464" t="s">
        <v>551</v>
      </c>
      <c r="Y1464" t="s">
        <v>551</v>
      </c>
      <c r="Z1464" t="s">
        <v>551</v>
      </c>
      <c r="AA1464" t="s">
        <v>551</v>
      </c>
      <c r="AB1464" t="s">
        <v>551</v>
      </c>
      <c r="AC1464" t="s">
        <v>627</v>
      </c>
      <c r="AD1464" t="s">
        <v>626</v>
      </c>
      <c r="AE1464">
        <v>25</v>
      </c>
      <c r="AF1464">
        <v>13</v>
      </c>
      <c r="AH1464" t="s">
        <v>494</v>
      </c>
      <c r="AJ1464" t="s">
        <v>86</v>
      </c>
      <c r="AK1464" t="s">
        <v>201</v>
      </c>
      <c r="AM1464">
        <v>2243</v>
      </c>
      <c r="AN1464">
        <v>657</v>
      </c>
    </row>
    <row r="1465" spans="1:40" x14ac:dyDescent="0.25">
      <c r="A1465" t="s">
        <v>551</v>
      </c>
      <c r="B1465" t="s">
        <v>551</v>
      </c>
      <c r="C1465" t="s">
        <v>551</v>
      </c>
      <c r="D1465" t="s">
        <v>551</v>
      </c>
      <c r="E1465" t="s">
        <v>551</v>
      </c>
      <c r="F1465" t="s">
        <v>551</v>
      </c>
      <c r="G1465" t="s">
        <v>551</v>
      </c>
      <c r="H1465" t="s">
        <v>551</v>
      </c>
      <c r="I1465" t="s">
        <v>551</v>
      </c>
      <c r="J1465" t="s">
        <v>551</v>
      </c>
      <c r="K1465" t="s">
        <v>551</v>
      </c>
      <c r="L1465" t="s">
        <v>551</v>
      </c>
      <c r="M1465" t="s">
        <v>551</v>
      </c>
      <c r="N1465" t="s">
        <v>551</v>
      </c>
      <c r="O1465" t="s">
        <v>551</v>
      </c>
      <c r="P1465" t="s">
        <v>551</v>
      </c>
      <c r="Q1465" t="s">
        <v>551</v>
      </c>
      <c r="R1465" t="s">
        <v>551</v>
      </c>
      <c r="S1465" t="s">
        <v>551</v>
      </c>
      <c r="T1465" t="s">
        <v>551</v>
      </c>
      <c r="U1465" t="s">
        <v>551</v>
      </c>
      <c r="V1465" t="s">
        <v>551</v>
      </c>
      <c r="W1465" t="s">
        <v>551</v>
      </c>
      <c r="X1465" t="s">
        <v>551</v>
      </c>
      <c r="Y1465" t="s">
        <v>551</v>
      </c>
      <c r="Z1465" t="s">
        <v>551</v>
      </c>
      <c r="AA1465" t="s">
        <v>551</v>
      </c>
      <c r="AB1465" t="s">
        <v>551</v>
      </c>
      <c r="AC1465" t="s">
        <v>627</v>
      </c>
      <c r="AD1465" t="s">
        <v>626</v>
      </c>
      <c r="AE1465">
        <v>25</v>
      </c>
      <c r="AF1465">
        <v>14</v>
      </c>
      <c r="AH1465" t="s">
        <v>494</v>
      </c>
      <c r="AJ1465" t="s">
        <v>86</v>
      </c>
      <c r="AK1465" t="s">
        <v>201</v>
      </c>
      <c r="AM1465">
        <v>67</v>
      </c>
      <c r="AN1465">
        <v>1670</v>
      </c>
    </row>
    <row r="1466" spans="1:40" x14ac:dyDescent="0.25">
      <c r="A1466" t="s">
        <v>551</v>
      </c>
      <c r="B1466" t="s">
        <v>551</v>
      </c>
      <c r="C1466" t="s">
        <v>551</v>
      </c>
      <c r="D1466" t="s">
        <v>551</v>
      </c>
      <c r="E1466" t="s">
        <v>551</v>
      </c>
      <c r="F1466" t="s">
        <v>551</v>
      </c>
      <c r="G1466" t="s">
        <v>551</v>
      </c>
      <c r="H1466" t="s">
        <v>551</v>
      </c>
      <c r="I1466" t="s">
        <v>551</v>
      </c>
      <c r="J1466" t="s">
        <v>551</v>
      </c>
      <c r="K1466" t="s">
        <v>551</v>
      </c>
      <c r="L1466" t="s">
        <v>551</v>
      </c>
      <c r="M1466" t="s">
        <v>551</v>
      </c>
      <c r="N1466" t="s">
        <v>551</v>
      </c>
      <c r="O1466" t="s">
        <v>551</v>
      </c>
      <c r="P1466" t="s">
        <v>551</v>
      </c>
      <c r="Q1466" t="s">
        <v>551</v>
      </c>
      <c r="R1466" t="s">
        <v>551</v>
      </c>
      <c r="S1466" t="s">
        <v>551</v>
      </c>
      <c r="T1466" t="s">
        <v>551</v>
      </c>
      <c r="U1466" t="s">
        <v>551</v>
      </c>
      <c r="V1466" t="s">
        <v>551</v>
      </c>
      <c r="W1466" t="s">
        <v>551</v>
      </c>
      <c r="X1466" t="s">
        <v>551</v>
      </c>
      <c r="Y1466" t="s">
        <v>551</v>
      </c>
      <c r="Z1466" t="s">
        <v>551</v>
      </c>
      <c r="AA1466" t="s">
        <v>551</v>
      </c>
      <c r="AB1466" t="s">
        <v>551</v>
      </c>
      <c r="AC1466" t="s">
        <v>627</v>
      </c>
      <c r="AD1466" t="s">
        <v>626</v>
      </c>
      <c r="AE1466">
        <v>25</v>
      </c>
      <c r="AF1466">
        <v>15</v>
      </c>
      <c r="AG1466">
        <v>1</v>
      </c>
      <c r="AH1466" t="s">
        <v>629</v>
      </c>
      <c r="AJ1466" t="s">
        <v>167</v>
      </c>
      <c r="AK1466" t="s">
        <v>189</v>
      </c>
      <c r="AM1466">
        <v>1758</v>
      </c>
      <c r="AN1466">
        <v>1903</v>
      </c>
    </row>
    <row r="1467" spans="1:40" x14ac:dyDescent="0.25">
      <c r="A1467" t="s">
        <v>551</v>
      </c>
      <c r="B1467" t="s">
        <v>551</v>
      </c>
      <c r="C1467" t="s">
        <v>551</v>
      </c>
      <c r="D1467" t="s">
        <v>551</v>
      </c>
      <c r="E1467" t="s">
        <v>551</v>
      </c>
      <c r="F1467" t="s">
        <v>551</v>
      </c>
      <c r="G1467" t="s">
        <v>551</v>
      </c>
      <c r="H1467" t="s">
        <v>551</v>
      </c>
      <c r="I1467" t="s">
        <v>551</v>
      </c>
      <c r="J1467" t="s">
        <v>551</v>
      </c>
      <c r="K1467" t="s">
        <v>551</v>
      </c>
      <c r="L1467" t="s">
        <v>551</v>
      </c>
      <c r="M1467" t="s">
        <v>551</v>
      </c>
      <c r="N1467" t="s">
        <v>551</v>
      </c>
      <c r="O1467" t="s">
        <v>551</v>
      </c>
      <c r="P1467" t="s">
        <v>551</v>
      </c>
      <c r="Q1467" t="s">
        <v>551</v>
      </c>
      <c r="R1467" t="s">
        <v>551</v>
      </c>
      <c r="S1467" t="s">
        <v>551</v>
      </c>
      <c r="T1467" t="s">
        <v>551</v>
      </c>
      <c r="U1467" t="s">
        <v>551</v>
      </c>
      <c r="V1467" t="s">
        <v>551</v>
      </c>
      <c r="W1467" t="s">
        <v>551</v>
      </c>
      <c r="X1467" t="s">
        <v>551</v>
      </c>
      <c r="Y1467" t="s">
        <v>551</v>
      </c>
      <c r="Z1467" t="s">
        <v>551</v>
      </c>
      <c r="AA1467" t="s">
        <v>551</v>
      </c>
      <c r="AB1467" t="s">
        <v>551</v>
      </c>
      <c r="AC1467" t="s">
        <v>627</v>
      </c>
      <c r="AD1467" t="s">
        <v>626</v>
      </c>
      <c r="AE1467">
        <v>25</v>
      </c>
      <c r="AF1467">
        <v>16</v>
      </c>
      <c r="AG1467">
        <v>3</v>
      </c>
      <c r="AH1467" t="s">
        <v>587</v>
      </c>
      <c r="AJ1467" t="s">
        <v>145</v>
      </c>
      <c r="AK1467" t="s">
        <v>194</v>
      </c>
      <c r="AM1467">
        <v>3248</v>
      </c>
      <c r="AN1467">
        <v>520</v>
      </c>
    </row>
    <row r="1468" spans="1:40" x14ac:dyDescent="0.25">
      <c r="A1468" t="s">
        <v>551</v>
      </c>
      <c r="B1468" t="s">
        <v>551</v>
      </c>
      <c r="C1468" t="s">
        <v>551</v>
      </c>
      <c r="D1468" t="s">
        <v>551</v>
      </c>
      <c r="E1468" t="s">
        <v>551</v>
      </c>
      <c r="F1468" t="s">
        <v>551</v>
      </c>
      <c r="G1468" t="s">
        <v>551</v>
      </c>
      <c r="H1468" t="s">
        <v>551</v>
      </c>
      <c r="I1468" t="s">
        <v>551</v>
      </c>
      <c r="J1468" t="s">
        <v>551</v>
      </c>
      <c r="K1468" t="s">
        <v>551</v>
      </c>
      <c r="L1468" t="s">
        <v>551</v>
      </c>
      <c r="M1468" t="s">
        <v>551</v>
      </c>
      <c r="N1468" t="s">
        <v>551</v>
      </c>
      <c r="O1468" t="s">
        <v>551</v>
      </c>
      <c r="P1468" t="s">
        <v>551</v>
      </c>
      <c r="Q1468" t="s">
        <v>551</v>
      </c>
      <c r="R1468" t="s">
        <v>551</v>
      </c>
      <c r="S1468" t="s">
        <v>551</v>
      </c>
      <c r="T1468" t="s">
        <v>551</v>
      </c>
      <c r="U1468" t="s">
        <v>551</v>
      </c>
      <c r="V1468" t="s">
        <v>551</v>
      </c>
      <c r="W1468" t="s">
        <v>551</v>
      </c>
      <c r="X1468" t="s">
        <v>551</v>
      </c>
      <c r="Y1468" t="s">
        <v>551</v>
      </c>
      <c r="Z1468" t="s">
        <v>551</v>
      </c>
      <c r="AA1468" t="s">
        <v>551</v>
      </c>
      <c r="AB1468" t="s">
        <v>551</v>
      </c>
      <c r="AC1468" t="s">
        <v>627</v>
      </c>
      <c r="AD1468" t="s">
        <v>626</v>
      </c>
      <c r="AE1468">
        <v>25</v>
      </c>
      <c r="AF1468">
        <v>17</v>
      </c>
      <c r="AG1468">
        <v>3</v>
      </c>
      <c r="AH1468" t="s">
        <v>492</v>
      </c>
      <c r="AJ1468" t="s">
        <v>84</v>
      </c>
      <c r="AK1468" t="s">
        <v>194</v>
      </c>
      <c r="AM1468">
        <v>1456</v>
      </c>
      <c r="AN1468">
        <v>2710</v>
      </c>
    </row>
    <row r="1469" spans="1:40" x14ac:dyDescent="0.25">
      <c r="A1469" t="s">
        <v>551</v>
      </c>
      <c r="B1469" t="s">
        <v>551</v>
      </c>
      <c r="C1469" t="s">
        <v>551</v>
      </c>
      <c r="D1469" t="s">
        <v>551</v>
      </c>
      <c r="E1469" t="s">
        <v>551</v>
      </c>
      <c r="F1469" t="s">
        <v>551</v>
      </c>
      <c r="G1469" t="s">
        <v>551</v>
      </c>
      <c r="H1469" t="s">
        <v>551</v>
      </c>
      <c r="I1469" t="s">
        <v>551</v>
      </c>
      <c r="J1469" t="s">
        <v>551</v>
      </c>
      <c r="K1469" t="s">
        <v>551</v>
      </c>
      <c r="L1469" t="s">
        <v>551</v>
      </c>
      <c r="M1469" t="s">
        <v>551</v>
      </c>
      <c r="N1469" t="s">
        <v>551</v>
      </c>
      <c r="O1469" t="s">
        <v>551</v>
      </c>
      <c r="P1469" t="s">
        <v>551</v>
      </c>
      <c r="Q1469" t="s">
        <v>551</v>
      </c>
      <c r="R1469" t="s">
        <v>551</v>
      </c>
      <c r="S1469" t="s">
        <v>551</v>
      </c>
      <c r="T1469" t="s">
        <v>551</v>
      </c>
      <c r="U1469" t="s">
        <v>551</v>
      </c>
      <c r="V1469" t="s">
        <v>551</v>
      </c>
      <c r="W1469" t="s">
        <v>551</v>
      </c>
      <c r="X1469" t="s">
        <v>551</v>
      </c>
      <c r="Y1469" t="s">
        <v>551</v>
      </c>
      <c r="Z1469" t="s">
        <v>551</v>
      </c>
      <c r="AA1469" t="s">
        <v>551</v>
      </c>
      <c r="AB1469" t="s">
        <v>551</v>
      </c>
      <c r="AC1469" t="s">
        <v>627</v>
      </c>
      <c r="AD1469" t="s">
        <v>626</v>
      </c>
      <c r="AE1469">
        <v>25</v>
      </c>
      <c r="AF1469">
        <v>18</v>
      </c>
      <c r="AG1469">
        <v>3</v>
      </c>
      <c r="AH1469" t="s">
        <v>491</v>
      </c>
      <c r="AJ1469" t="s">
        <v>82</v>
      </c>
      <c r="AK1469" t="s">
        <v>194</v>
      </c>
      <c r="AM1469">
        <v>3307</v>
      </c>
      <c r="AN1469">
        <v>1578</v>
      </c>
    </row>
    <row r="1470" spans="1:40" x14ac:dyDescent="0.25">
      <c r="A1470" t="s">
        <v>551</v>
      </c>
      <c r="B1470" t="s">
        <v>551</v>
      </c>
      <c r="C1470" t="s">
        <v>551</v>
      </c>
      <c r="D1470" t="s">
        <v>551</v>
      </c>
      <c r="E1470" t="s">
        <v>551</v>
      </c>
      <c r="F1470" t="s">
        <v>551</v>
      </c>
      <c r="G1470" t="s">
        <v>551</v>
      </c>
      <c r="H1470" t="s">
        <v>551</v>
      </c>
      <c r="I1470" t="s">
        <v>551</v>
      </c>
      <c r="J1470" t="s">
        <v>551</v>
      </c>
      <c r="K1470" t="s">
        <v>551</v>
      </c>
      <c r="L1470" t="s">
        <v>551</v>
      </c>
      <c r="M1470" t="s">
        <v>551</v>
      </c>
      <c r="N1470" t="s">
        <v>551</v>
      </c>
      <c r="O1470" t="s">
        <v>551</v>
      </c>
      <c r="P1470" t="s">
        <v>551</v>
      </c>
      <c r="Q1470" t="s">
        <v>551</v>
      </c>
      <c r="R1470" t="s">
        <v>551</v>
      </c>
      <c r="S1470" t="s">
        <v>551</v>
      </c>
      <c r="T1470" t="s">
        <v>551</v>
      </c>
      <c r="U1470" t="s">
        <v>551</v>
      </c>
      <c r="V1470" t="s">
        <v>551</v>
      </c>
      <c r="W1470" t="s">
        <v>551</v>
      </c>
      <c r="X1470" t="s">
        <v>551</v>
      </c>
      <c r="Y1470" t="s">
        <v>551</v>
      </c>
      <c r="Z1470" t="s">
        <v>551</v>
      </c>
      <c r="AA1470" t="s">
        <v>551</v>
      </c>
      <c r="AB1470" t="s">
        <v>551</v>
      </c>
      <c r="AC1470" t="s">
        <v>627</v>
      </c>
      <c r="AD1470" t="s">
        <v>626</v>
      </c>
      <c r="AE1470">
        <v>25</v>
      </c>
      <c r="AF1470">
        <v>19</v>
      </c>
      <c r="AH1470" t="s">
        <v>494</v>
      </c>
      <c r="AJ1470" t="s">
        <v>86</v>
      </c>
      <c r="AK1470" t="s">
        <v>201</v>
      </c>
      <c r="AM1470">
        <v>78</v>
      </c>
      <c r="AN1470">
        <v>2133</v>
      </c>
    </row>
    <row r="1471" spans="1:40" x14ac:dyDescent="0.25">
      <c r="A1471" t="s">
        <v>551</v>
      </c>
      <c r="B1471" t="s">
        <v>551</v>
      </c>
      <c r="C1471" t="s">
        <v>551</v>
      </c>
      <c r="D1471" t="s">
        <v>551</v>
      </c>
      <c r="E1471" t="s">
        <v>551</v>
      </c>
      <c r="F1471" t="s">
        <v>551</v>
      </c>
      <c r="G1471" t="s">
        <v>551</v>
      </c>
      <c r="H1471" t="s">
        <v>551</v>
      </c>
      <c r="I1471" t="s">
        <v>551</v>
      </c>
      <c r="J1471" t="s">
        <v>551</v>
      </c>
      <c r="K1471" t="s">
        <v>551</v>
      </c>
      <c r="L1471" t="s">
        <v>551</v>
      </c>
      <c r="M1471" t="s">
        <v>551</v>
      </c>
      <c r="N1471" t="s">
        <v>551</v>
      </c>
      <c r="O1471" t="s">
        <v>551</v>
      </c>
      <c r="P1471" t="s">
        <v>551</v>
      </c>
      <c r="Q1471" t="s">
        <v>551</v>
      </c>
      <c r="R1471" t="s">
        <v>551</v>
      </c>
      <c r="S1471" t="s">
        <v>551</v>
      </c>
      <c r="T1471" t="s">
        <v>551</v>
      </c>
      <c r="U1471" t="s">
        <v>551</v>
      </c>
      <c r="V1471" t="s">
        <v>551</v>
      </c>
      <c r="W1471" t="s">
        <v>551</v>
      </c>
      <c r="X1471" t="s">
        <v>551</v>
      </c>
      <c r="Y1471" t="s">
        <v>551</v>
      </c>
      <c r="Z1471" t="s">
        <v>551</v>
      </c>
      <c r="AA1471" t="s">
        <v>551</v>
      </c>
      <c r="AB1471" t="s">
        <v>551</v>
      </c>
      <c r="AC1471" t="s">
        <v>627</v>
      </c>
      <c r="AD1471" t="s">
        <v>626</v>
      </c>
      <c r="AE1471">
        <v>25</v>
      </c>
      <c r="AF1471">
        <v>20</v>
      </c>
      <c r="AG1471">
        <v>3</v>
      </c>
      <c r="AH1471" t="s">
        <v>587</v>
      </c>
      <c r="AJ1471" t="s">
        <v>145</v>
      </c>
      <c r="AK1471" t="s">
        <v>194</v>
      </c>
      <c r="AM1471">
        <v>3447</v>
      </c>
      <c r="AN1471">
        <v>1068</v>
      </c>
    </row>
    <row r="1472" spans="1:40" x14ac:dyDescent="0.25">
      <c r="A1472" t="s">
        <v>551</v>
      </c>
      <c r="B1472" t="s">
        <v>551</v>
      </c>
      <c r="C1472" t="s">
        <v>551</v>
      </c>
      <c r="D1472" t="s">
        <v>551</v>
      </c>
      <c r="E1472" t="s">
        <v>551</v>
      </c>
      <c r="F1472" t="s">
        <v>551</v>
      </c>
      <c r="G1472" t="s">
        <v>551</v>
      </c>
      <c r="H1472" t="s">
        <v>551</v>
      </c>
      <c r="I1472" t="s">
        <v>551</v>
      </c>
      <c r="J1472" t="s">
        <v>551</v>
      </c>
      <c r="K1472" t="s">
        <v>551</v>
      </c>
      <c r="L1472" t="s">
        <v>551</v>
      </c>
      <c r="M1472" t="s">
        <v>551</v>
      </c>
      <c r="N1472" t="s">
        <v>551</v>
      </c>
      <c r="O1472" t="s">
        <v>551</v>
      </c>
      <c r="P1472" t="s">
        <v>551</v>
      </c>
      <c r="Q1472" t="s">
        <v>551</v>
      </c>
      <c r="R1472" t="s">
        <v>551</v>
      </c>
      <c r="S1472" t="s">
        <v>551</v>
      </c>
      <c r="T1472" t="s">
        <v>551</v>
      </c>
      <c r="U1472" t="s">
        <v>551</v>
      </c>
      <c r="V1472" t="s">
        <v>551</v>
      </c>
      <c r="W1472" t="s">
        <v>551</v>
      </c>
      <c r="X1472" t="s">
        <v>551</v>
      </c>
      <c r="Y1472" t="s">
        <v>551</v>
      </c>
      <c r="Z1472" t="s">
        <v>551</v>
      </c>
      <c r="AA1472" t="s">
        <v>551</v>
      </c>
      <c r="AB1472" t="s">
        <v>551</v>
      </c>
      <c r="AC1472" t="s">
        <v>627</v>
      </c>
      <c r="AD1472" t="s">
        <v>626</v>
      </c>
      <c r="AE1472">
        <v>25</v>
      </c>
      <c r="AF1472">
        <v>21</v>
      </c>
      <c r="AG1472">
        <v>3</v>
      </c>
      <c r="AH1472" t="s">
        <v>491</v>
      </c>
      <c r="AJ1472" t="s">
        <v>82</v>
      </c>
      <c r="AK1472" t="s">
        <v>194</v>
      </c>
      <c r="AM1472">
        <v>936</v>
      </c>
      <c r="AN1472">
        <v>950</v>
      </c>
    </row>
    <row r="1473" spans="1:40" x14ac:dyDescent="0.25">
      <c r="A1473" t="s">
        <v>551</v>
      </c>
      <c r="B1473" t="s">
        <v>551</v>
      </c>
      <c r="C1473" t="s">
        <v>551</v>
      </c>
      <c r="D1473" t="s">
        <v>551</v>
      </c>
      <c r="E1473" t="s">
        <v>551</v>
      </c>
      <c r="F1473" t="s">
        <v>551</v>
      </c>
      <c r="G1473" t="s">
        <v>551</v>
      </c>
      <c r="H1473" t="s">
        <v>551</v>
      </c>
      <c r="I1473" t="s">
        <v>551</v>
      </c>
      <c r="J1473" t="s">
        <v>551</v>
      </c>
      <c r="K1473" t="s">
        <v>551</v>
      </c>
      <c r="L1473" t="s">
        <v>551</v>
      </c>
      <c r="M1473" t="s">
        <v>551</v>
      </c>
      <c r="N1473" t="s">
        <v>551</v>
      </c>
      <c r="O1473" t="s">
        <v>551</v>
      </c>
      <c r="P1473" t="s">
        <v>551</v>
      </c>
      <c r="Q1473" t="s">
        <v>551</v>
      </c>
      <c r="R1473" t="s">
        <v>551</v>
      </c>
      <c r="S1473" t="s">
        <v>551</v>
      </c>
      <c r="T1473" t="s">
        <v>551</v>
      </c>
      <c r="U1473" t="s">
        <v>551</v>
      </c>
      <c r="V1473" t="s">
        <v>551</v>
      </c>
      <c r="W1473" t="s">
        <v>551</v>
      </c>
      <c r="X1473" t="s">
        <v>551</v>
      </c>
      <c r="Y1473" t="s">
        <v>551</v>
      </c>
      <c r="Z1473" t="s">
        <v>551</v>
      </c>
      <c r="AA1473" t="s">
        <v>551</v>
      </c>
      <c r="AB1473" t="s">
        <v>551</v>
      </c>
      <c r="AC1473" t="s">
        <v>627</v>
      </c>
      <c r="AD1473" t="s">
        <v>626</v>
      </c>
      <c r="AE1473">
        <v>25</v>
      </c>
      <c r="AF1473">
        <v>22</v>
      </c>
      <c r="AH1473" t="s">
        <v>494</v>
      </c>
      <c r="AJ1473" t="s">
        <v>86</v>
      </c>
      <c r="AK1473" t="s">
        <v>201</v>
      </c>
      <c r="AM1473">
        <v>2161</v>
      </c>
      <c r="AN1473">
        <v>1638</v>
      </c>
    </row>
    <row r="1474" spans="1:40" x14ac:dyDescent="0.25">
      <c r="A1474" t="s">
        <v>551</v>
      </c>
      <c r="B1474" t="s">
        <v>551</v>
      </c>
      <c r="C1474" t="s">
        <v>551</v>
      </c>
      <c r="D1474" t="s">
        <v>551</v>
      </c>
      <c r="E1474" t="s">
        <v>551</v>
      </c>
      <c r="F1474" t="s">
        <v>551</v>
      </c>
      <c r="G1474" t="s">
        <v>551</v>
      </c>
      <c r="H1474" t="s">
        <v>551</v>
      </c>
      <c r="I1474" t="s">
        <v>551</v>
      </c>
      <c r="J1474" t="s">
        <v>551</v>
      </c>
      <c r="K1474" t="s">
        <v>551</v>
      </c>
      <c r="L1474" t="s">
        <v>551</v>
      </c>
      <c r="M1474" t="s">
        <v>551</v>
      </c>
      <c r="N1474" t="s">
        <v>551</v>
      </c>
      <c r="O1474" t="s">
        <v>551</v>
      </c>
      <c r="P1474" t="s">
        <v>551</v>
      </c>
      <c r="Q1474" t="s">
        <v>551</v>
      </c>
      <c r="R1474" t="s">
        <v>551</v>
      </c>
      <c r="S1474" t="s">
        <v>551</v>
      </c>
      <c r="T1474" t="s">
        <v>551</v>
      </c>
      <c r="U1474" t="s">
        <v>551</v>
      </c>
      <c r="V1474" t="s">
        <v>551</v>
      </c>
      <c r="W1474" t="s">
        <v>551</v>
      </c>
      <c r="X1474" t="s">
        <v>551</v>
      </c>
      <c r="Y1474" t="s">
        <v>551</v>
      </c>
      <c r="Z1474" t="s">
        <v>551</v>
      </c>
      <c r="AA1474" t="s">
        <v>551</v>
      </c>
      <c r="AB1474" t="s">
        <v>551</v>
      </c>
      <c r="AC1474" t="s">
        <v>627</v>
      </c>
      <c r="AD1474" t="s">
        <v>626</v>
      </c>
      <c r="AE1474">
        <v>25</v>
      </c>
      <c r="AF1474">
        <v>23</v>
      </c>
      <c r="AH1474" t="s">
        <v>494</v>
      </c>
      <c r="AJ1474" t="s">
        <v>86</v>
      </c>
      <c r="AK1474" t="s">
        <v>201</v>
      </c>
      <c r="AM1474">
        <v>3007</v>
      </c>
      <c r="AN1474">
        <v>1851</v>
      </c>
    </row>
    <row r="1475" spans="1:40" x14ac:dyDescent="0.25">
      <c r="A1475" t="s">
        <v>551</v>
      </c>
      <c r="B1475" t="s">
        <v>551</v>
      </c>
      <c r="C1475" t="s">
        <v>551</v>
      </c>
      <c r="D1475" t="s">
        <v>551</v>
      </c>
      <c r="E1475" t="s">
        <v>551</v>
      </c>
      <c r="F1475" t="s">
        <v>551</v>
      </c>
      <c r="G1475" t="s">
        <v>551</v>
      </c>
      <c r="H1475" t="s">
        <v>551</v>
      </c>
      <c r="I1475" t="s">
        <v>551</v>
      </c>
      <c r="J1475" t="s">
        <v>551</v>
      </c>
      <c r="K1475" t="s">
        <v>551</v>
      </c>
      <c r="L1475" t="s">
        <v>551</v>
      </c>
      <c r="M1475" t="s">
        <v>551</v>
      </c>
      <c r="N1475" t="s">
        <v>551</v>
      </c>
      <c r="O1475" t="s">
        <v>551</v>
      </c>
      <c r="P1475" t="s">
        <v>551</v>
      </c>
      <c r="Q1475" t="s">
        <v>551</v>
      </c>
      <c r="R1475" t="s">
        <v>551</v>
      </c>
      <c r="S1475" t="s">
        <v>551</v>
      </c>
      <c r="T1475" t="s">
        <v>551</v>
      </c>
      <c r="U1475" t="s">
        <v>551</v>
      </c>
      <c r="V1475" t="s">
        <v>551</v>
      </c>
      <c r="W1475" t="s">
        <v>551</v>
      </c>
      <c r="X1475" t="s">
        <v>551</v>
      </c>
      <c r="Y1475" t="s">
        <v>551</v>
      </c>
      <c r="Z1475" t="s">
        <v>551</v>
      </c>
      <c r="AA1475" t="s">
        <v>551</v>
      </c>
      <c r="AB1475" t="s">
        <v>551</v>
      </c>
      <c r="AC1475" t="s">
        <v>627</v>
      </c>
      <c r="AD1475" t="s">
        <v>626</v>
      </c>
      <c r="AE1475">
        <v>25</v>
      </c>
      <c r="AF1475">
        <v>24</v>
      </c>
      <c r="AH1475" t="s">
        <v>494</v>
      </c>
      <c r="AJ1475" t="s">
        <v>86</v>
      </c>
      <c r="AK1475" t="s">
        <v>201</v>
      </c>
      <c r="AM1475">
        <v>582</v>
      </c>
      <c r="AN1475">
        <v>1532</v>
      </c>
    </row>
    <row r="1476" spans="1:40" x14ac:dyDescent="0.25">
      <c r="A1476" t="s">
        <v>551</v>
      </c>
      <c r="B1476" t="s">
        <v>551</v>
      </c>
      <c r="C1476" t="s">
        <v>551</v>
      </c>
      <c r="D1476" t="s">
        <v>551</v>
      </c>
      <c r="E1476" t="s">
        <v>551</v>
      </c>
      <c r="F1476" t="s">
        <v>551</v>
      </c>
      <c r="G1476" t="s">
        <v>551</v>
      </c>
      <c r="H1476" t="s">
        <v>551</v>
      </c>
      <c r="I1476" t="s">
        <v>551</v>
      </c>
      <c r="J1476" t="s">
        <v>551</v>
      </c>
      <c r="K1476" t="s">
        <v>551</v>
      </c>
      <c r="L1476" t="s">
        <v>551</v>
      </c>
      <c r="M1476" t="s">
        <v>551</v>
      </c>
      <c r="N1476" t="s">
        <v>551</v>
      </c>
      <c r="O1476" t="s">
        <v>551</v>
      </c>
      <c r="P1476" t="s">
        <v>551</v>
      </c>
      <c r="Q1476" t="s">
        <v>551</v>
      </c>
      <c r="R1476" t="s">
        <v>551</v>
      </c>
      <c r="S1476" t="s">
        <v>551</v>
      </c>
      <c r="T1476" t="s">
        <v>551</v>
      </c>
      <c r="U1476" t="s">
        <v>551</v>
      </c>
      <c r="V1476" t="s">
        <v>551</v>
      </c>
      <c r="W1476" t="s">
        <v>551</v>
      </c>
      <c r="X1476" t="s">
        <v>551</v>
      </c>
      <c r="Y1476" t="s">
        <v>551</v>
      </c>
      <c r="Z1476" t="s">
        <v>551</v>
      </c>
      <c r="AA1476" t="s">
        <v>551</v>
      </c>
      <c r="AB1476" t="s">
        <v>551</v>
      </c>
      <c r="AC1476" t="s">
        <v>627</v>
      </c>
      <c r="AD1476" t="s">
        <v>626</v>
      </c>
      <c r="AE1476">
        <v>25</v>
      </c>
      <c r="AF1476">
        <v>25</v>
      </c>
      <c r="AG1476">
        <v>3</v>
      </c>
      <c r="AH1476" t="s">
        <v>587</v>
      </c>
      <c r="AJ1476" t="s">
        <v>145</v>
      </c>
      <c r="AK1476" t="s">
        <v>194</v>
      </c>
      <c r="AM1476">
        <v>3584</v>
      </c>
      <c r="AN1476">
        <v>2796</v>
      </c>
    </row>
    <row r="1477" spans="1:40" x14ac:dyDescent="0.25">
      <c r="A1477" t="s">
        <v>551</v>
      </c>
      <c r="B1477" t="s">
        <v>551</v>
      </c>
      <c r="C1477" t="s">
        <v>551</v>
      </c>
      <c r="D1477" t="s">
        <v>551</v>
      </c>
      <c r="E1477" t="s">
        <v>551</v>
      </c>
      <c r="F1477" t="s">
        <v>551</v>
      </c>
      <c r="G1477" t="s">
        <v>551</v>
      </c>
      <c r="H1477" t="s">
        <v>551</v>
      </c>
      <c r="I1477" t="s">
        <v>551</v>
      </c>
      <c r="J1477" t="s">
        <v>551</v>
      </c>
      <c r="K1477" t="s">
        <v>551</v>
      </c>
      <c r="L1477" t="s">
        <v>551</v>
      </c>
      <c r="M1477" t="s">
        <v>551</v>
      </c>
      <c r="N1477" t="s">
        <v>551</v>
      </c>
      <c r="O1477" t="s">
        <v>551</v>
      </c>
      <c r="P1477" t="s">
        <v>551</v>
      </c>
      <c r="Q1477" t="s">
        <v>551</v>
      </c>
      <c r="R1477" t="s">
        <v>551</v>
      </c>
      <c r="S1477" t="s">
        <v>551</v>
      </c>
      <c r="T1477" t="s">
        <v>551</v>
      </c>
      <c r="U1477" t="s">
        <v>551</v>
      </c>
      <c r="V1477" t="s">
        <v>551</v>
      </c>
      <c r="W1477" t="s">
        <v>551</v>
      </c>
      <c r="X1477" t="s">
        <v>551</v>
      </c>
      <c r="Y1477" t="s">
        <v>551</v>
      </c>
      <c r="Z1477" t="s">
        <v>551</v>
      </c>
      <c r="AA1477" t="s">
        <v>551</v>
      </c>
      <c r="AB1477" t="s">
        <v>551</v>
      </c>
      <c r="AC1477" t="s">
        <v>631</v>
      </c>
      <c r="AD1477" t="s">
        <v>630</v>
      </c>
      <c r="AE1477">
        <v>25</v>
      </c>
      <c r="AF1477">
        <v>1</v>
      </c>
      <c r="AG1477">
        <v>3</v>
      </c>
      <c r="AH1477" t="s">
        <v>492</v>
      </c>
      <c r="AJ1477" t="s">
        <v>84</v>
      </c>
      <c r="AK1477" t="s">
        <v>194</v>
      </c>
      <c r="AM1477">
        <v>2557</v>
      </c>
      <c r="AN1477">
        <v>772</v>
      </c>
    </row>
    <row r="1478" spans="1:40" x14ac:dyDescent="0.25">
      <c r="A1478" t="s">
        <v>551</v>
      </c>
      <c r="B1478" t="s">
        <v>551</v>
      </c>
      <c r="C1478" t="s">
        <v>551</v>
      </c>
      <c r="D1478" t="s">
        <v>551</v>
      </c>
      <c r="E1478" t="s">
        <v>551</v>
      </c>
      <c r="F1478" t="s">
        <v>551</v>
      </c>
      <c r="G1478" t="s">
        <v>551</v>
      </c>
      <c r="H1478" t="s">
        <v>551</v>
      </c>
      <c r="I1478" t="s">
        <v>551</v>
      </c>
      <c r="J1478" t="s">
        <v>551</v>
      </c>
      <c r="K1478" t="s">
        <v>551</v>
      </c>
      <c r="L1478" t="s">
        <v>551</v>
      </c>
      <c r="M1478" t="s">
        <v>551</v>
      </c>
      <c r="N1478" t="s">
        <v>551</v>
      </c>
      <c r="O1478" t="s">
        <v>551</v>
      </c>
      <c r="P1478" t="s">
        <v>551</v>
      </c>
      <c r="Q1478" t="s">
        <v>551</v>
      </c>
      <c r="R1478" t="s">
        <v>551</v>
      </c>
      <c r="S1478" t="s">
        <v>551</v>
      </c>
      <c r="T1478" t="s">
        <v>551</v>
      </c>
      <c r="U1478" t="s">
        <v>551</v>
      </c>
      <c r="V1478" t="s">
        <v>551</v>
      </c>
      <c r="W1478" t="s">
        <v>551</v>
      </c>
      <c r="X1478" t="s">
        <v>551</v>
      </c>
      <c r="Y1478" t="s">
        <v>551</v>
      </c>
      <c r="Z1478" t="s">
        <v>551</v>
      </c>
      <c r="AA1478" t="s">
        <v>551</v>
      </c>
      <c r="AB1478" t="s">
        <v>551</v>
      </c>
      <c r="AC1478" t="s">
        <v>631</v>
      </c>
      <c r="AD1478" t="s">
        <v>630</v>
      </c>
      <c r="AE1478">
        <v>25</v>
      </c>
      <c r="AF1478">
        <v>2</v>
      </c>
      <c r="AH1478" t="s">
        <v>494</v>
      </c>
      <c r="AJ1478" t="s">
        <v>86</v>
      </c>
      <c r="AK1478" t="s">
        <v>201</v>
      </c>
      <c r="AM1478">
        <v>3467</v>
      </c>
      <c r="AN1478">
        <v>95</v>
      </c>
    </row>
    <row r="1479" spans="1:40" x14ac:dyDescent="0.25">
      <c r="A1479" t="s">
        <v>551</v>
      </c>
      <c r="B1479" t="s">
        <v>551</v>
      </c>
      <c r="C1479" t="s">
        <v>551</v>
      </c>
      <c r="D1479" t="s">
        <v>551</v>
      </c>
      <c r="E1479" t="s">
        <v>551</v>
      </c>
      <c r="F1479" t="s">
        <v>551</v>
      </c>
      <c r="G1479" t="s">
        <v>551</v>
      </c>
      <c r="H1479" t="s">
        <v>551</v>
      </c>
      <c r="I1479" t="s">
        <v>551</v>
      </c>
      <c r="J1479" t="s">
        <v>551</v>
      </c>
      <c r="K1479" t="s">
        <v>551</v>
      </c>
      <c r="L1479" t="s">
        <v>551</v>
      </c>
      <c r="M1479" t="s">
        <v>551</v>
      </c>
      <c r="N1479" t="s">
        <v>551</v>
      </c>
      <c r="O1479" t="s">
        <v>551</v>
      </c>
      <c r="P1479" t="s">
        <v>551</v>
      </c>
      <c r="Q1479" t="s">
        <v>551</v>
      </c>
      <c r="R1479" t="s">
        <v>551</v>
      </c>
      <c r="S1479" t="s">
        <v>551</v>
      </c>
      <c r="T1479" t="s">
        <v>551</v>
      </c>
      <c r="U1479" t="s">
        <v>551</v>
      </c>
      <c r="V1479" t="s">
        <v>551</v>
      </c>
      <c r="W1479" t="s">
        <v>551</v>
      </c>
      <c r="X1479" t="s">
        <v>551</v>
      </c>
      <c r="Y1479" t="s">
        <v>551</v>
      </c>
      <c r="Z1479" t="s">
        <v>551</v>
      </c>
      <c r="AA1479" t="s">
        <v>551</v>
      </c>
      <c r="AB1479" t="s">
        <v>551</v>
      </c>
      <c r="AC1479" t="s">
        <v>631</v>
      </c>
      <c r="AD1479" t="s">
        <v>630</v>
      </c>
      <c r="AE1479">
        <v>25</v>
      </c>
      <c r="AF1479">
        <v>3</v>
      </c>
      <c r="AH1479" t="s">
        <v>494</v>
      </c>
      <c r="AJ1479" t="s">
        <v>86</v>
      </c>
      <c r="AK1479" t="s">
        <v>201</v>
      </c>
      <c r="AM1479">
        <v>390</v>
      </c>
      <c r="AN1479">
        <v>1568</v>
      </c>
    </row>
    <row r="1480" spans="1:40" x14ac:dyDescent="0.25">
      <c r="A1480" t="s">
        <v>551</v>
      </c>
      <c r="B1480" t="s">
        <v>551</v>
      </c>
      <c r="C1480" t="s">
        <v>551</v>
      </c>
      <c r="D1480" t="s">
        <v>551</v>
      </c>
      <c r="E1480" t="s">
        <v>551</v>
      </c>
      <c r="F1480" t="s">
        <v>551</v>
      </c>
      <c r="G1480" t="s">
        <v>551</v>
      </c>
      <c r="H1480" t="s">
        <v>551</v>
      </c>
      <c r="I1480" t="s">
        <v>551</v>
      </c>
      <c r="J1480" t="s">
        <v>551</v>
      </c>
      <c r="K1480" t="s">
        <v>551</v>
      </c>
      <c r="L1480" t="s">
        <v>551</v>
      </c>
      <c r="M1480" t="s">
        <v>551</v>
      </c>
      <c r="N1480" t="s">
        <v>551</v>
      </c>
      <c r="O1480" t="s">
        <v>551</v>
      </c>
      <c r="P1480" t="s">
        <v>551</v>
      </c>
      <c r="Q1480" t="s">
        <v>551</v>
      </c>
      <c r="R1480" t="s">
        <v>551</v>
      </c>
      <c r="S1480" t="s">
        <v>551</v>
      </c>
      <c r="T1480" t="s">
        <v>551</v>
      </c>
      <c r="U1480" t="s">
        <v>551</v>
      </c>
      <c r="V1480" t="s">
        <v>551</v>
      </c>
      <c r="W1480" t="s">
        <v>551</v>
      </c>
      <c r="X1480" t="s">
        <v>551</v>
      </c>
      <c r="Y1480" t="s">
        <v>551</v>
      </c>
      <c r="Z1480" t="s">
        <v>551</v>
      </c>
      <c r="AA1480" t="s">
        <v>551</v>
      </c>
      <c r="AB1480" t="s">
        <v>551</v>
      </c>
      <c r="AC1480" t="s">
        <v>631</v>
      </c>
      <c r="AD1480" t="s">
        <v>630</v>
      </c>
      <c r="AE1480">
        <v>25</v>
      </c>
      <c r="AF1480">
        <v>4</v>
      </c>
      <c r="AG1480">
        <v>1</v>
      </c>
      <c r="AH1480" t="s">
        <v>557</v>
      </c>
      <c r="AJ1480" t="s">
        <v>129</v>
      </c>
      <c r="AK1480" t="s">
        <v>189</v>
      </c>
      <c r="AM1480">
        <v>708</v>
      </c>
      <c r="AN1480">
        <v>1087</v>
      </c>
    </row>
    <row r="1481" spans="1:40" x14ac:dyDescent="0.25">
      <c r="A1481" t="s">
        <v>551</v>
      </c>
      <c r="B1481" t="s">
        <v>551</v>
      </c>
      <c r="C1481" t="s">
        <v>551</v>
      </c>
      <c r="D1481" t="s">
        <v>551</v>
      </c>
      <c r="E1481" t="s">
        <v>551</v>
      </c>
      <c r="F1481" t="s">
        <v>551</v>
      </c>
      <c r="G1481" t="s">
        <v>551</v>
      </c>
      <c r="H1481" t="s">
        <v>551</v>
      </c>
      <c r="I1481" t="s">
        <v>551</v>
      </c>
      <c r="J1481" t="s">
        <v>551</v>
      </c>
      <c r="K1481" t="s">
        <v>551</v>
      </c>
      <c r="L1481" t="s">
        <v>551</v>
      </c>
      <c r="M1481" t="s">
        <v>551</v>
      </c>
      <c r="N1481" t="s">
        <v>551</v>
      </c>
      <c r="O1481" t="s">
        <v>551</v>
      </c>
      <c r="P1481" t="s">
        <v>551</v>
      </c>
      <c r="Q1481" t="s">
        <v>551</v>
      </c>
      <c r="R1481" t="s">
        <v>551</v>
      </c>
      <c r="S1481" t="s">
        <v>551</v>
      </c>
      <c r="T1481" t="s">
        <v>551</v>
      </c>
      <c r="U1481" t="s">
        <v>551</v>
      </c>
      <c r="V1481" t="s">
        <v>551</v>
      </c>
      <c r="W1481" t="s">
        <v>551</v>
      </c>
      <c r="X1481" t="s">
        <v>551</v>
      </c>
      <c r="Y1481" t="s">
        <v>551</v>
      </c>
      <c r="Z1481" t="s">
        <v>551</v>
      </c>
      <c r="AA1481" t="s">
        <v>551</v>
      </c>
      <c r="AB1481" t="s">
        <v>551</v>
      </c>
      <c r="AC1481" t="s">
        <v>631</v>
      </c>
      <c r="AD1481" t="s">
        <v>630</v>
      </c>
      <c r="AE1481">
        <v>25</v>
      </c>
      <c r="AF1481">
        <v>5</v>
      </c>
      <c r="AG1481">
        <v>3</v>
      </c>
      <c r="AH1481" t="s">
        <v>492</v>
      </c>
      <c r="AJ1481" t="s">
        <v>84</v>
      </c>
      <c r="AK1481" t="s">
        <v>194</v>
      </c>
      <c r="AM1481">
        <v>923</v>
      </c>
      <c r="AN1481">
        <v>1285</v>
      </c>
    </row>
    <row r="1482" spans="1:40" x14ac:dyDescent="0.25">
      <c r="A1482" t="s">
        <v>551</v>
      </c>
      <c r="B1482" t="s">
        <v>551</v>
      </c>
      <c r="C1482" t="s">
        <v>551</v>
      </c>
      <c r="D1482" t="s">
        <v>551</v>
      </c>
      <c r="E1482" t="s">
        <v>551</v>
      </c>
      <c r="F1482" t="s">
        <v>551</v>
      </c>
      <c r="G1482" t="s">
        <v>551</v>
      </c>
      <c r="H1482" t="s">
        <v>551</v>
      </c>
      <c r="I1482" t="s">
        <v>551</v>
      </c>
      <c r="J1482" t="s">
        <v>551</v>
      </c>
      <c r="K1482" t="s">
        <v>551</v>
      </c>
      <c r="L1482" t="s">
        <v>551</v>
      </c>
      <c r="M1482" t="s">
        <v>551</v>
      </c>
      <c r="N1482" t="s">
        <v>551</v>
      </c>
      <c r="O1482" t="s">
        <v>551</v>
      </c>
      <c r="P1482" t="s">
        <v>551</v>
      </c>
      <c r="Q1482" t="s">
        <v>551</v>
      </c>
      <c r="R1482" t="s">
        <v>551</v>
      </c>
      <c r="S1482" t="s">
        <v>551</v>
      </c>
      <c r="T1482" t="s">
        <v>551</v>
      </c>
      <c r="U1482" t="s">
        <v>551</v>
      </c>
      <c r="V1482" t="s">
        <v>551</v>
      </c>
      <c r="W1482" t="s">
        <v>551</v>
      </c>
      <c r="X1482" t="s">
        <v>551</v>
      </c>
      <c r="Y1482" t="s">
        <v>551</v>
      </c>
      <c r="Z1482" t="s">
        <v>551</v>
      </c>
      <c r="AA1482" t="s">
        <v>551</v>
      </c>
      <c r="AB1482" t="s">
        <v>551</v>
      </c>
      <c r="AC1482" t="s">
        <v>631</v>
      </c>
      <c r="AD1482" t="s">
        <v>630</v>
      </c>
      <c r="AE1482">
        <v>25</v>
      </c>
      <c r="AF1482">
        <v>6</v>
      </c>
      <c r="AH1482" t="s">
        <v>499</v>
      </c>
      <c r="AJ1482" t="s">
        <v>92</v>
      </c>
      <c r="AK1482" t="s">
        <v>201</v>
      </c>
      <c r="AM1482">
        <v>1398</v>
      </c>
      <c r="AN1482">
        <v>423</v>
      </c>
    </row>
    <row r="1483" spans="1:40" x14ac:dyDescent="0.25">
      <c r="A1483" t="s">
        <v>551</v>
      </c>
      <c r="B1483" t="s">
        <v>551</v>
      </c>
      <c r="C1483" t="s">
        <v>551</v>
      </c>
      <c r="D1483" t="s">
        <v>551</v>
      </c>
      <c r="E1483" t="s">
        <v>551</v>
      </c>
      <c r="F1483" t="s">
        <v>551</v>
      </c>
      <c r="G1483" t="s">
        <v>551</v>
      </c>
      <c r="H1483" t="s">
        <v>551</v>
      </c>
      <c r="I1483" t="s">
        <v>551</v>
      </c>
      <c r="J1483" t="s">
        <v>551</v>
      </c>
      <c r="K1483" t="s">
        <v>551</v>
      </c>
      <c r="L1483" t="s">
        <v>551</v>
      </c>
      <c r="M1483" t="s">
        <v>551</v>
      </c>
      <c r="N1483" t="s">
        <v>551</v>
      </c>
      <c r="O1483" t="s">
        <v>551</v>
      </c>
      <c r="P1483" t="s">
        <v>551</v>
      </c>
      <c r="Q1483" t="s">
        <v>551</v>
      </c>
      <c r="R1483" t="s">
        <v>551</v>
      </c>
      <c r="S1483" t="s">
        <v>551</v>
      </c>
      <c r="T1483" t="s">
        <v>551</v>
      </c>
      <c r="U1483" t="s">
        <v>551</v>
      </c>
      <c r="V1483" t="s">
        <v>551</v>
      </c>
      <c r="W1483" t="s">
        <v>551</v>
      </c>
      <c r="X1483" t="s">
        <v>551</v>
      </c>
      <c r="Y1483" t="s">
        <v>551</v>
      </c>
      <c r="Z1483" t="s">
        <v>551</v>
      </c>
      <c r="AA1483" t="s">
        <v>551</v>
      </c>
      <c r="AB1483" t="s">
        <v>551</v>
      </c>
      <c r="AC1483" t="s">
        <v>631</v>
      </c>
      <c r="AD1483" t="s">
        <v>630</v>
      </c>
      <c r="AE1483">
        <v>25</v>
      </c>
      <c r="AF1483">
        <v>7</v>
      </c>
      <c r="AH1483" t="s">
        <v>498</v>
      </c>
      <c r="AJ1483" t="s">
        <v>91</v>
      </c>
      <c r="AK1483" t="s">
        <v>203</v>
      </c>
      <c r="AM1483">
        <v>1854</v>
      </c>
      <c r="AN1483">
        <v>1775</v>
      </c>
    </row>
    <row r="1484" spans="1:40" x14ac:dyDescent="0.25">
      <c r="A1484" t="s">
        <v>551</v>
      </c>
      <c r="B1484" t="s">
        <v>551</v>
      </c>
      <c r="C1484" t="s">
        <v>551</v>
      </c>
      <c r="D1484" t="s">
        <v>551</v>
      </c>
      <c r="E1484" t="s">
        <v>551</v>
      </c>
      <c r="F1484" t="s">
        <v>551</v>
      </c>
      <c r="G1484" t="s">
        <v>551</v>
      </c>
      <c r="H1484" t="s">
        <v>551</v>
      </c>
      <c r="I1484" t="s">
        <v>551</v>
      </c>
      <c r="J1484" t="s">
        <v>551</v>
      </c>
      <c r="K1484" t="s">
        <v>551</v>
      </c>
      <c r="L1484" t="s">
        <v>551</v>
      </c>
      <c r="M1484" t="s">
        <v>551</v>
      </c>
      <c r="N1484" t="s">
        <v>551</v>
      </c>
      <c r="O1484" t="s">
        <v>551</v>
      </c>
      <c r="P1484" t="s">
        <v>551</v>
      </c>
      <c r="Q1484" t="s">
        <v>551</v>
      </c>
      <c r="R1484" t="s">
        <v>551</v>
      </c>
      <c r="S1484" t="s">
        <v>551</v>
      </c>
      <c r="T1484" t="s">
        <v>551</v>
      </c>
      <c r="U1484" t="s">
        <v>551</v>
      </c>
      <c r="V1484" t="s">
        <v>551</v>
      </c>
      <c r="W1484" t="s">
        <v>551</v>
      </c>
      <c r="X1484" t="s">
        <v>551</v>
      </c>
      <c r="Y1484" t="s">
        <v>551</v>
      </c>
      <c r="Z1484" t="s">
        <v>551</v>
      </c>
      <c r="AA1484" t="s">
        <v>551</v>
      </c>
      <c r="AB1484" t="s">
        <v>551</v>
      </c>
      <c r="AC1484" t="s">
        <v>631</v>
      </c>
      <c r="AD1484" t="s">
        <v>630</v>
      </c>
      <c r="AE1484">
        <v>25</v>
      </c>
      <c r="AF1484">
        <v>8</v>
      </c>
      <c r="AH1484" t="s">
        <v>498</v>
      </c>
      <c r="AJ1484" t="s">
        <v>91</v>
      </c>
      <c r="AK1484" t="s">
        <v>203</v>
      </c>
      <c r="AM1484">
        <v>2045</v>
      </c>
      <c r="AN1484">
        <v>2348</v>
      </c>
    </row>
    <row r="1485" spans="1:40" x14ac:dyDescent="0.25">
      <c r="A1485" t="s">
        <v>551</v>
      </c>
      <c r="B1485" t="s">
        <v>551</v>
      </c>
      <c r="C1485" t="s">
        <v>551</v>
      </c>
      <c r="D1485" t="s">
        <v>551</v>
      </c>
      <c r="E1485" t="s">
        <v>551</v>
      </c>
      <c r="F1485" t="s">
        <v>551</v>
      </c>
      <c r="G1485" t="s">
        <v>551</v>
      </c>
      <c r="H1485" t="s">
        <v>551</v>
      </c>
      <c r="I1485" t="s">
        <v>551</v>
      </c>
      <c r="J1485" t="s">
        <v>551</v>
      </c>
      <c r="K1485" t="s">
        <v>551</v>
      </c>
      <c r="L1485" t="s">
        <v>551</v>
      </c>
      <c r="M1485" t="s">
        <v>551</v>
      </c>
      <c r="N1485" t="s">
        <v>551</v>
      </c>
      <c r="O1485" t="s">
        <v>551</v>
      </c>
      <c r="P1485" t="s">
        <v>551</v>
      </c>
      <c r="Q1485" t="s">
        <v>551</v>
      </c>
      <c r="R1485" t="s">
        <v>551</v>
      </c>
      <c r="S1485" t="s">
        <v>551</v>
      </c>
      <c r="T1485" t="s">
        <v>551</v>
      </c>
      <c r="U1485" t="s">
        <v>551</v>
      </c>
      <c r="V1485" t="s">
        <v>551</v>
      </c>
      <c r="W1485" t="s">
        <v>551</v>
      </c>
      <c r="X1485" t="s">
        <v>551</v>
      </c>
      <c r="Y1485" t="s">
        <v>551</v>
      </c>
      <c r="Z1485" t="s">
        <v>551</v>
      </c>
      <c r="AA1485" t="s">
        <v>551</v>
      </c>
      <c r="AB1485" t="s">
        <v>551</v>
      </c>
      <c r="AC1485" t="s">
        <v>631</v>
      </c>
      <c r="AD1485" t="s">
        <v>630</v>
      </c>
      <c r="AE1485">
        <v>25</v>
      </c>
      <c r="AF1485">
        <v>9</v>
      </c>
      <c r="AH1485" t="s">
        <v>499</v>
      </c>
      <c r="AJ1485" t="s">
        <v>92</v>
      </c>
      <c r="AK1485" t="s">
        <v>201</v>
      </c>
      <c r="AM1485">
        <v>3438</v>
      </c>
      <c r="AN1485">
        <v>564</v>
      </c>
    </row>
    <row r="1486" spans="1:40" x14ac:dyDescent="0.25">
      <c r="A1486" t="s">
        <v>551</v>
      </c>
      <c r="B1486" t="s">
        <v>551</v>
      </c>
      <c r="C1486" t="s">
        <v>551</v>
      </c>
      <c r="D1486" t="s">
        <v>551</v>
      </c>
      <c r="E1486" t="s">
        <v>551</v>
      </c>
      <c r="F1486" t="s">
        <v>551</v>
      </c>
      <c r="G1486" t="s">
        <v>551</v>
      </c>
      <c r="H1486" t="s">
        <v>551</v>
      </c>
      <c r="I1486" t="s">
        <v>551</v>
      </c>
      <c r="J1486" t="s">
        <v>551</v>
      </c>
      <c r="K1486" t="s">
        <v>551</v>
      </c>
      <c r="L1486" t="s">
        <v>551</v>
      </c>
      <c r="M1486" t="s">
        <v>551</v>
      </c>
      <c r="N1486" t="s">
        <v>551</v>
      </c>
      <c r="O1486" t="s">
        <v>551</v>
      </c>
      <c r="P1486" t="s">
        <v>551</v>
      </c>
      <c r="Q1486" t="s">
        <v>551</v>
      </c>
      <c r="R1486" t="s">
        <v>551</v>
      </c>
      <c r="S1486" t="s">
        <v>551</v>
      </c>
      <c r="T1486" t="s">
        <v>551</v>
      </c>
      <c r="U1486" t="s">
        <v>551</v>
      </c>
      <c r="V1486" t="s">
        <v>551</v>
      </c>
      <c r="W1486" t="s">
        <v>551</v>
      </c>
      <c r="X1486" t="s">
        <v>551</v>
      </c>
      <c r="Y1486" t="s">
        <v>551</v>
      </c>
      <c r="Z1486" t="s">
        <v>551</v>
      </c>
      <c r="AA1486" t="s">
        <v>551</v>
      </c>
      <c r="AB1486" t="s">
        <v>551</v>
      </c>
      <c r="AC1486" t="s">
        <v>631</v>
      </c>
      <c r="AD1486" t="s">
        <v>630</v>
      </c>
      <c r="AE1486">
        <v>25</v>
      </c>
      <c r="AF1486">
        <v>10</v>
      </c>
      <c r="AG1486">
        <v>3</v>
      </c>
      <c r="AH1486" t="s">
        <v>492</v>
      </c>
      <c r="AJ1486" t="s">
        <v>84</v>
      </c>
      <c r="AK1486" t="s">
        <v>194</v>
      </c>
      <c r="AM1486">
        <v>1122</v>
      </c>
      <c r="AN1486">
        <v>1412</v>
      </c>
    </row>
    <row r="1487" spans="1:40" x14ac:dyDescent="0.25">
      <c r="A1487" t="s">
        <v>551</v>
      </c>
      <c r="B1487" t="s">
        <v>551</v>
      </c>
      <c r="C1487" t="s">
        <v>551</v>
      </c>
      <c r="D1487" t="s">
        <v>551</v>
      </c>
      <c r="E1487" t="s">
        <v>551</v>
      </c>
      <c r="F1487" t="s">
        <v>551</v>
      </c>
      <c r="G1487" t="s">
        <v>551</v>
      </c>
      <c r="H1487" t="s">
        <v>551</v>
      </c>
      <c r="I1487" t="s">
        <v>551</v>
      </c>
      <c r="J1487" t="s">
        <v>551</v>
      </c>
      <c r="K1487" t="s">
        <v>551</v>
      </c>
      <c r="L1487" t="s">
        <v>551</v>
      </c>
      <c r="M1487" t="s">
        <v>551</v>
      </c>
      <c r="N1487" t="s">
        <v>551</v>
      </c>
      <c r="O1487" t="s">
        <v>551</v>
      </c>
      <c r="P1487" t="s">
        <v>551</v>
      </c>
      <c r="Q1487" t="s">
        <v>551</v>
      </c>
      <c r="R1487" t="s">
        <v>551</v>
      </c>
      <c r="S1487" t="s">
        <v>551</v>
      </c>
      <c r="T1487" t="s">
        <v>551</v>
      </c>
      <c r="U1487" t="s">
        <v>551</v>
      </c>
      <c r="V1487" t="s">
        <v>551</v>
      </c>
      <c r="W1487" t="s">
        <v>551</v>
      </c>
      <c r="X1487" t="s">
        <v>551</v>
      </c>
      <c r="Y1487" t="s">
        <v>551</v>
      </c>
      <c r="Z1487" t="s">
        <v>551</v>
      </c>
      <c r="AA1487" t="s">
        <v>551</v>
      </c>
      <c r="AB1487" t="s">
        <v>551</v>
      </c>
      <c r="AC1487" t="s">
        <v>631</v>
      </c>
      <c r="AD1487" t="s">
        <v>630</v>
      </c>
      <c r="AE1487">
        <v>25</v>
      </c>
      <c r="AF1487">
        <v>11</v>
      </c>
      <c r="AH1487" t="s">
        <v>499</v>
      </c>
      <c r="AJ1487" t="s">
        <v>92</v>
      </c>
      <c r="AK1487" t="s">
        <v>201</v>
      </c>
      <c r="AM1487">
        <v>3187</v>
      </c>
      <c r="AN1487">
        <v>1114</v>
      </c>
    </row>
    <row r="1488" spans="1:40" x14ac:dyDescent="0.25">
      <c r="A1488" t="s">
        <v>551</v>
      </c>
      <c r="B1488" t="s">
        <v>551</v>
      </c>
      <c r="C1488" t="s">
        <v>551</v>
      </c>
      <c r="D1488" t="s">
        <v>551</v>
      </c>
      <c r="E1488" t="s">
        <v>551</v>
      </c>
      <c r="F1488" t="s">
        <v>551</v>
      </c>
      <c r="G1488" t="s">
        <v>551</v>
      </c>
      <c r="H1488" t="s">
        <v>551</v>
      </c>
      <c r="I1488" t="s">
        <v>551</v>
      </c>
      <c r="J1488" t="s">
        <v>551</v>
      </c>
      <c r="K1488" t="s">
        <v>551</v>
      </c>
      <c r="L1488" t="s">
        <v>551</v>
      </c>
      <c r="M1488" t="s">
        <v>551</v>
      </c>
      <c r="N1488" t="s">
        <v>551</v>
      </c>
      <c r="O1488" t="s">
        <v>551</v>
      </c>
      <c r="P1488" t="s">
        <v>551</v>
      </c>
      <c r="Q1488" t="s">
        <v>551</v>
      </c>
      <c r="R1488" t="s">
        <v>551</v>
      </c>
      <c r="S1488" t="s">
        <v>551</v>
      </c>
      <c r="T1488" t="s">
        <v>551</v>
      </c>
      <c r="U1488" t="s">
        <v>551</v>
      </c>
      <c r="V1488" t="s">
        <v>551</v>
      </c>
      <c r="W1488" t="s">
        <v>551</v>
      </c>
      <c r="X1488" t="s">
        <v>551</v>
      </c>
      <c r="Y1488" t="s">
        <v>551</v>
      </c>
      <c r="Z1488" t="s">
        <v>551</v>
      </c>
      <c r="AA1488" t="s">
        <v>551</v>
      </c>
      <c r="AB1488" t="s">
        <v>551</v>
      </c>
      <c r="AC1488" t="s">
        <v>631</v>
      </c>
      <c r="AD1488" t="s">
        <v>630</v>
      </c>
      <c r="AE1488">
        <v>25</v>
      </c>
      <c r="AF1488">
        <v>12</v>
      </c>
      <c r="AH1488" t="s">
        <v>494</v>
      </c>
      <c r="AJ1488" t="s">
        <v>86</v>
      </c>
      <c r="AK1488" t="s">
        <v>201</v>
      </c>
      <c r="AM1488">
        <v>2823</v>
      </c>
      <c r="AN1488">
        <v>2848</v>
      </c>
    </row>
    <row r="1489" spans="1:40" x14ac:dyDescent="0.25">
      <c r="A1489" t="s">
        <v>551</v>
      </c>
      <c r="B1489" t="s">
        <v>551</v>
      </c>
      <c r="C1489" t="s">
        <v>551</v>
      </c>
      <c r="D1489" t="s">
        <v>551</v>
      </c>
      <c r="E1489" t="s">
        <v>551</v>
      </c>
      <c r="F1489" t="s">
        <v>551</v>
      </c>
      <c r="G1489" t="s">
        <v>551</v>
      </c>
      <c r="H1489" t="s">
        <v>551</v>
      </c>
      <c r="I1489" t="s">
        <v>551</v>
      </c>
      <c r="J1489" t="s">
        <v>551</v>
      </c>
      <c r="K1489" t="s">
        <v>551</v>
      </c>
      <c r="L1489" t="s">
        <v>551</v>
      </c>
      <c r="M1489" t="s">
        <v>551</v>
      </c>
      <c r="N1489" t="s">
        <v>551</v>
      </c>
      <c r="O1489" t="s">
        <v>551</v>
      </c>
      <c r="P1489" t="s">
        <v>551</v>
      </c>
      <c r="Q1489" t="s">
        <v>551</v>
      </c>
      <c r="R1489" t="s">
        <v>551</v>
      </c>
      <c r="S1489" t="s">
        <v>551</v>
      </c>
      <c r="T1489" t="s">
        <v>551</v>
      </c>
      <c r="U1489" t="s">
        <v>551</v>
      </c>
      <c r="V1489" t="s">
        <v>551</v>
      </c>
      <c r="W1489" t="s">
        <v>551</v>
      </c>
      <c r="X1489" t="s">
        <v>551</v>
      </c>
      <c r="Y1489" t="s">
        <v>551</v>
      </c>
      <c r="Z1489" t="s">
        <v>551</v>
      </c>
      <c r="AA1489" t="s">
        <v>551</v>
      </c>
      <c r="AB1489" t="s">
        <v>551</v>
      </c>
      <c r="AC1489" t="s">
        <v>631</v>
      </c>
      <c r="AD1489" t="s">
        <v>630</v>
      </c>
      <c r="AE1489">
        <v>25</v>
      </c>
      <c r="AF1489">
        <v>13</v>
      </c>
      <c r="AG1489">
        <v>3</v>
      </c>
      <c r="AH1489" t="s">
        <v>491</v>
      </c>
      <c r="AJ1489" t="s">
        <v>82</v>
      </c>
      <c r="AK1489" t="s">
        <v>194</v>
      </c>
      <c r="AM1489">
        <v>57</v>
      </c>
      <c r="AN1489">
        <v>1402</v>
      </c>
    </row>
    <row r="1490" spans="1:40" x14ac:dyDescent="0.25">
      <c r="A1490" t="s">
        <v>551</v>
      </c>
      <c r="B1490" t="s">
        <v>551</v>
      </c>
      <c r="C1490" t="s">
        <v>551</v>
      </c>
      <c r="D1490" t="s">
        <v>551</v>
      </c>
      <c r="E1490" t="s">
        <v>551</v>
      </c>
      <c r="F1490" t="s">
        <v>551</v>
      </c>
      <c r="G1490" t="s">
        <v>551</v>
      </c>
      <c r="H1490" t="s">
        <v>551</v>
      </c>
      <c r="I1490" t="s">
        <v>551</v>
      </c>
      <c r="J1490" t="s">
        <v>551</v>
      </c>
      <c r="K1490" t="s">
        <v>551</v>
      </c>
      <c r="L1490" t="s">
        <v>551</v>
      </c>
      <c r="M1490" t="s">
        <v>551</v>
      </c>
      <c r="N1490" t="s">
        <v>551</v>
      </c>
      <c r="O1490" t="s">
        <v>551</v>
      </c>
      <c r="P1490" t="s">
        <v>551</v>
      </c>
      <c r="Q1490" t="s">
        <v>551</v>
      </c>
      <c r="R1490" t="s">
        <v>551</v>
      </c>
      <c r="S1490" t="s">
        <v>551</v>
      </c>
      <c r="T1490" t="s">
        <v>551</v>
      </c>
      <c r="U1490" t="s">
        <v>551</v>
      </c>
      <c r="V1490" t="s">
        <v>551</v>
      </c>
      <c r="W1490" t="s">
        <v>551</v>
      </c>
      <c r="X1490" t="s">
        <v>551</v>
      </c>
      <c r="Y1490" t="s">
        <v>551</v>
      </c>
      <c r="Z1490" t="s">
        <v>551</v>
      </c>
      <c r="AA1490" t="s">
        <v>551</v>
      </c>
      <c r="AB1490" t="s">
        <v>551</v>
      </c>
      <c r="AC1490" t="s">
        <v>631</v>
      </c>
      <c r="AD1490" t="s">
        <v>630</v>
      </c>
      <c r="AE1490">
        <v>25</v>
      </c>
      <c r="AF1490">
        <v>14</v>
      </c>
      <c r="AG1490">
        <v>3</v>
      </c>
      <c r="AH1490" t="s">
        <v>492</v>
      </c>
      <c r="AJ1490" t="s">
        <v>84</v>
      </c>
      <c r="AK1490" t="s">
        <v>194</v>
      </c>
      <c r="AM1490">
        <v>2690</v>
      </c>
      <c r="AN1490">
        <v>2121</v>
      </c>
    </row>
    <row r="1491" spans="1:40" x14ac:dyDescent="0.25">
      <c r="A1491" t="s">
        <v>551</v>
      </c>
      <c r="B1491" t="s">
        <v>551</v>
      </c>
      <c r="C1491" t="s">
        <v>551</v>
      </c>
      <c r="D1491" t="s">
        <v>551</v>
      </c>
      <c r="E1491" t="s">
        <v>551</v>
      </c>
      <c r="F1491" t="s">
        <v>551</v>
      </c>
      <c r="G1491" t="s">
        <v>551</v>
      </c>
      <c r="H1491" t="s">
        <v>551</v>
      </c>
      <c r="I1491" t="s">
        <v>551</v>
      </c>
      <c r="J1491" t="s">
        <v>551</v>
      </c>
      <c r="K1491" t="s">
        <v>551</v>
      </c>
      <c r="L1491" t="s">
        <v>551</v>
      </c>
      <c r="M1491" t="s">
        <v>551</v>
      </c>
      <c r="N1491" t="s">
        <v>551</v>
      </c>
      <c r="O1491" t="s">
        <v>551</v>
      </c>
      <c r="P1491" t="s">
        <v>551</v>
      </c>
      <c r="Q1491" t="s">
        <v>551</v>
      </c>
      <c r="R1491" t="s">
        <v>551</v>
      </c>
      <c r="S1491" t="s">
        <v>551</v>
      </c>
      <c r="T1491" t="s">
        <v>551</v>
      </c>
      <c r="U1491" t="s">
        <v>551</v>
      </c>
      <c r="V1491" t="s">
        <v>551</v>
      </c>
      <c r="W1491" t="s">
        <v>551</v>
      </c>
      <c r="X1491" t="s">
        <v>551</v>
      </c>
      <c r="Y1491" t="s">
        <v>551</v>
      </c>
      <c r="Z1491" t="s">
        <v>551</v>
      </c>
      <c r="AA1491" t="s">
        <v>551</v>
      </c>
      <c r="AB1491" t="s">
        <v>551</v>
      </c>
      <c r="AC1491" t="s">
        <v>631</v>
      </c>
      <c r="AD1491" t="s">
        <v>630</v>
      </c>
      <c r="AE1491">
        <v>25</v>
      </c>
      <c r="AF1491">
        <v>15</v>
      </c>
      <c r="AH1491" t="s">
        <v>493</v>
      </c>
      <c r="AJ1491" t="s">
        <v>85</v>
      </c>
      <c r="AK1491" t="s">
        <v>191</v>
      </c>
      <c r="AM1491">
        <v>2095</v>
      </c>
      <c r="AN1491">
        <v>634</v>
      </c>
    </row>
    <row r="1492" spans="1:40" x14ac:dyDescent="0.25">
      <c r="A1492" t="s">
        <v>551</v>
      </c>
      <c r="B1492" t="s">
        <v>551</v>
      </c>
      <c r="C1492" t="s">
        <v>551</v>
      </c>
      <c r="D1492" t="s">
        <v>551</v>
      </c>
      <c r="E1492" t="s">
        <v>551</v>
      </c>
      <c r="F1492" t="s">
        <v>551</v>
      </c>
      <c r="G1492" t="s">
        <v>551</v>
      </c>
      <c r="H1492" t="s">
        <v>551</v>
      </c>
      <c r="I1492" t="s">
        <v>551</v>
      </c>
      <c r="J1492" t="s">
        <v>551</v>
      </c>
      <c r="K1492" t="s">
        <v>551</v>
      </c>
      <c r="L1492" t="s">
        <v>551</v>
      </c>
      <c r="M1492" t="s">
        <v>551</v>
      </c>
      <c r="N1492" t="s">
        <v>551</v>
      </c>
      <c r="O1492" t="s">
        <v>551</v>
      </c>
      <c r="P1492" t="s">
        <v>551</v>
      </c>
      <c r="Q1492" t="s">
        <v>551</v>
      </c>
      <c r="R1492" t="s">
        <v>551</v>
      </c>
      <c r="S1492" t="s">
        <v>551</v>
      </c>
      <c r="T1492" t="s">
        <v>551</v>
      </c>
      <c r="U1492" t="s">
        <v>551</v>
      </c>
      <c r="V1492" t="s">
        <v>551</v>
      </c>
      <c r="W1492" t="s">
        <v>551</v>
      </c>
      <c r="X1492" t="s">
        <v>551</v>
      </c>
      <c r="Y1492" t="s">
        <v>551</v>
      </c>
      <c r="Z1492" t="s">
        <v>551</v>
      </c>
      <c r="AA1492" t="s">
        <v>551</v>
      </c>
      <c r="AB1492" t="s">
        <v>551</v>
      </c>
      <c r="AC1492" t="s">
        <v>631</v>
      </c>
      <c r="AD1492" t="s">
        <v>630</v>
      </c>
      <c r="AE1492">
        <v>25</v>
      </c>
      <c r="AF1492">
        <v>16</v>
      </c>
      <c r="AH1492" t="s">
        <v>493</v>
      </c>
      <c r="AJ1492" t="s">
        <v>85</v>
      </c>
      <c r="AK1492" t="s">
        <v>191</v>
      </c>
      <c r="AM1492">
        <v>3044</v>
      </c>
      <c r="AN1492">
        <v>2280</v>
      </c>
    </row>
    <row r="1493" spans="1:40" x14ac:dyDescent="0.25">
      <c r="A1493" t="s">
        <v>551</v>
      </c>
      <c r="B1493" t="s">
        <v>551</v>
      </c>
      <c r="C1493" t="s">
        <v>551</v>
      </c>
      <c r="D1493" t="s">
        <v>551</v>
      </c>
      <c r="E1493" t="s">
        <v>551</v>
      </c>
      <c r="F1493" t="s">
        <v>551</v>
      </c>
      <c r="G1493" t="s">
        <v>551</v>
      </c>
      <c r="H1493" t="s">
        <v>551</v>
      </c>
      <c r="I1493" t="s">
        <v>551</v>
      </c>
      <c r="J1493" t="s">
        <v>551</v>
      </c>
      <c r="K1493" t="s">
        <v>551</v>
      </c>
      <c r="L1493" t="s">
        <v>551</v>
      </c>
      <c r="M1493" t="s">
        <v>551</v>
      </c>
      <c r="N1493" t="s">
        <v>551</v>
      </c>
      <c r="O1493" t="s">
        <v>551</v>
      </c>
      <c r="P1493" t="s">
        <v>551</v>
      </c>
      <c r="Q1493" t="s">
        <v>551</v>
      </c>
      <c r="R1493" t="s">
        <v>551</v>
      </c>
      <c r="S1493" t="s">
        <v>551</v>
      </c>
      <c r="T1493" t="s">
        <v>551</v>
      </c>
      <c r="U1493" t="s">
        <v>551</v>
      </c>
      <c r="V1493" t="s">
        <v>551</v>
      </c>
      <c r="W1493" t="s">
        <v>551</v>
      </c>
      <c r="X1493" t="s">
        <v>551</v>
      </c>
      <c r="Y1493" t="s">
        <v>551</v>
      </c>
      <c r="Z1493" t="s">
        <v>551</v>
      </c>
      <c r="AA1493" t="s">
        <v>551</v>
      </c>
      <c r="AB1493" t="s">
        <v>551</v>
      </c>
      <c r="AC1493" t="s">
        <v>631</v>
      </c>
      <c r="AD1493" t="s">
        <v>630</v>
      </c>
      <c r="AE1493">
        <v>25</v>
      </c>
      <c r="AF1493">
        <v>17</v>
      </c>
      <c r="AG1493">
        <v>3</v>
      </c>
      <c r="AH1493" t="s">
        <v>491</v>
      </c>
      <c r="AJ1493" t="s">
        <v>82</v>
      </c>
      <c r="AK1493" t="s">
        <v>194</v>
      </c>
      <c r="AM1493">
        <v>3636</v>
      </c>
      <c r="AN1493">
        <v>131</v>
      </c>
    </row>
    <row r="1494" spans="1:40" x14ac:dyDescent="0.25">
      <c r="A1494" t="s">
        <v>551</v>
      </c>
      <c r="B1494" t="s">
        <v>551</v>
      </c>
      <c r="C1494" t="s">
        <v>551</v>
      </c>
      <c r="D1494" t="s">
        <v>551</v>
      </c>
      <c r="E1494" t="s">
        <v>551</v>
      </c>
      <c r="F1494" t="s">
        <v>551</v>
      </c>
      <c r="G1494" t="s">
        <v>551</v>
      </c>
      <c r="H1494" t="s">
        <v>551</v>
      </c>
      <c r="I1494" t="s">
        <v>551</v>
      </c>
      <c r="J1494" t="s">
        <v>551</v>
      </c>
      <c r="K1494" t="s">
        <v>551</v>
      </c>
      <c r="L1494" t="s">
        <v>551</v>
      </c>
      <c r="M1494" t="s">
        <v>551</v>
      </c>
      <c r="N1494" t="s">
        <v>551</v>
      </c>
      <c r="O1494" t="s">
        <v>551</v>
      </c>
      <c r="P1494" t="s">
        <v>551</v>
      </c>
      <c r="Q1494" t="s">
        <v>551</v>
      </c>
      <c r="R1494" t="s">
        <v>551</v>
      </c>
      <c r="S1494" t="s">
        <v>551</v>
      </c>
      <c r="T1494" t="s">
        <v>551</v>
      </c>
      <c r="U1494" t="s">
        <v>551</v>
      </c>
      <c r="V1494" t="s">
        <v>551</v>
      </c>
      <c r="W1494" t="s">
        <v>551</v>
      </c>
      <c r="X1494" t="s">
        <v>551</v>
      </c>
      <c r="Y1494" t="s">
        <v>551</v>
      </c>
      <c r="Z1494" t="s">
        <v>551</v>
      </c>
      <c r="AA1494" t="s">
        <v>551</v>
      </c>
      <c r="AB1494" t="s">
        <v>551</v>
      </c>
      <c r="AC1494" t="s">
        <v>631</v>
      </c>
      <c r="AD1494" t="s">
        <v>630</v>
      </c>
      <c r="AE1494">
        <v>25</v>
      </c>
      <c r="AF1494">
        <v>18</v>
      </c>
      <c r="AH1494" t="s">
        <v>494</v>
      </c>
      <c r="AJ1494" t="s">
        <v>86</v>
      </c>
      <c r="AK1494" t="s">
        <v>201</v>
      </c>
      <c r="AM1494">
        <v>3192</v>
      </c>
      <c r="AN1494">
        <v>1</v>
      </c>
    </row>
    <row r="1495" spans="1:40" x14ac:dyDescent="0.25">
      <c r="A1495" t="s">
        <v>551</v>
      </c>
      <c r="B1495" t="s">
        <v>551</v>
      </c>
      <c r="C1495" t="s">
        <v>551</v>
      </c>
      <c r="D1495" t="s">
        <v>551</v>
      </c>
      <c r="E1495" t="s">
        <v>551</v>
      </c>
      <c r="F1495" t="s">
        <v>551</v>
      </c>
      <c r="G1495" t="s">
        <v>551</v>
      </c>
      <c r="H1495" t="s">
        <v>551</v>
      </c>
      <c r="I1495" t="s">
        <v>551</v>
      </c>
      <c r="J1495" t="s">
        <v>551</v>
      </c>
      <c r="K1495" t="s">
        <v>551</v>
      </c>
      <c r="L1495" t="s">
        <v>551</v>
      </c>
      <c r="M1495" t="s">
        <v>551</v>
      </c>
      <c r="N1495" t="s">
        <v>551</v>
      </c>
      <c r="O1495" t="s">
        <v>551</v>
      </c>
      <c r="P1495" t="s">
        <v>551</v>
      </c>
      <c r="Q1495" t="s">
        <v>551</v>
      </c>
      <c r="R1495" t="s">
        <v>551</v>
      </c>
      <c r="S1495" t="s">
        <v>551</v>
      </c>
      <c r="T1495" t="s">
        <v>551</v>
      </c>
      <c r="U1495" t="s">
        <v>551</v>
      </c>
      <c r="V1495" t="s">
        <v>551</v>
      </c>
      <c r="W1495" t="s">
        <v>551</v>
      </c>
      <c r="X1495" t="s">
        <v>551</v>
      </c>
      <c r="Y1495" t="s">
        <v>551</v>
      </c>
      <c r="Z1495" t="s">
        <v>551</v>
      </c>
      <c r="AA1495" t="s">
        <v>551</v>
      </c>
      <c r="AB1495" t="s">
        <v>551</v>
      </c>
      <c r="AC1495" t="s">
        <v>631</v>
      </c>
      <c r="AD1495" t="s">
        <v>630</v>
      </c>
      <c r="AE1495">
        <v>25</v>
      </c>
      <c r="AF1495">
        <v>19</v>
      </c>
      <c r="AG1495">
        <v>3</v>
      </c>
      <c r="AH1495" t="s">
        <v>491</v>
      </c>
      <c r="AJ1495" t="s">
        <v>82</v>
      </c>
      <c r="AK1495" t="s">
        <v>194</v>
      </c>
      <c r="AM1495">
        <v>3952</v>
      </c>
      <c r="AN1495">
        <v>795</v>
      </c>
    </row>
    <row r="1496" spans="1:40" x14ac:dyDescent="0.25">
      <c r="A1496" t="s">
        <v>551</v>
      </c>
      <c r="B1496" t="s">
        <v>551</v>
      </c>
      <c r="C1496" t="s">
        <v>551</v>
      </c>
      <c r="D1496" t="s">
        <v>551</v>
      </c>
      <c r="E1496" t="s">
        <v>551</v>
      </c>
      <c r="F1496" t="s">
        <v>551</v>
      </c>
      <c r="G1496" t="s">
        <v>551</v>
      </c>
      <c r="H1496" t="s">
        <v>551</v>
      </c>
      <c r="I1496" t="s">
        <v>551</v>
      </c>
      <c r="J1496" t="s">
        <v>551</v>
      </c>
      <c r="K1496" t="s">
        <v>551</v>
      </c>
      <c r="L1496" t="s">
        <v>551</v>
      </c>
      <c r="M1496" t="s">
        <v>551</v>
      </c>
      <c r="N1496" t="s">
        <v>551</v>
      </c>
      <c r="O1496" t="s">
        <v>551</v>
      </c>
      <c r="P1496" t="s">
        <v>551</v>
      </c>
      <c r="Q1496" t="s">
        <v>551</v>
      </c>
      <c r="R1496" t="s">
        <v>551</v>
      </c>
      <c r="S1496" t="s">
        <v>551</v>
      </c>
      <c r="T1496" t="s">
        <v>551</v>
      </c>
      <c r="U1496" t="s">
        <v>551</v>
      </c>
      <c r="V1496" t="s">
        <v>551</v>
      </c>
      <c r="W1496" t="s">
        <v>551</v>
      </c>
      <c r="X1496" t="s">
        <v>551</v>
      </c>
      <c r="Y1496" t="s">
        <v>551</v>
      </c>
      <c r="Z1496" t="s">
        <v>551</v>
      </c>
      <c r="AA1496" t="s">
        <v>551</v>
      </c>
      <c r="AB1496" t="s">
        <v>551</v>
      </c>
      <c r="AC1496" t="s">
        <v>631</v>
      </c>
      <c r="AD1496" t="s">
        <v>630</v>
      </c>
      <c r="AE1496">
        <v>25</v>
      </c>
      <c r="AF1496">
        <v>20</v>
      </c>
      <c r="AG1496">
        <v>3</v>
      </c>
      <c r="AH1496" t="s">
        <v>492</v>
      </c>
      <c r="AJ1496" t="s">
        <v>84</v>
      </c>
      <c r="AK1496" t="s">
        <v>194</v>
      </c>
      <c r="AM1496">
        <v>612</v>
      </c>
      <c r="AN1496">
        <v>2161</v>
      </c>
    </row>
    <row r="1497" spans="1:40" x14ac:dyDescent="0.25">
      <c r="A1497" t="s">
        <v>551</v>
      </c>
      <c r="B1497" t="s">
        <v>551</v>
      </c>
      <c r="C1497" t="s">
        <v>551</v>
      </c>
      <c r="D1497" t="s">
        <v>551</v>
      </c>
      <c r="E1497" t="s">
        <v>551</v>
      </c>
      <c r="F1497" t="s">
        <v>551</v>
      </c>
      <c r="G1497" t="s">
        <v>551</v>
      </c>
      <c r="H1497" t="s">
        <v>551</v>
      </c>
      <c r="I1497" t="s">
        <v>551</v>
      </c>
      <c r="J1497" t="s">
        <v>551</v>
      </c>
      <c r="K1497" t="s">
        <v>551</v>
      </c>
      <c r="L1497" t="s">
        <v>551</v>
      </c>
      <c r="M1497" t="s">
        <v>551</v>
      </c>
      <c r="N1497" t="s">
        <v>551</v>
      </c>
      <c r="O1497" t="s">
        <v>551</v>
      </c>
      <c r="P1497" t="s">
        <v>551</v>
      </c>
      <c r="Q1497" t="s">
        <v>551</v>
      </c>
      <c r="R1497" t="s">
        <v>551</v>
      </c>
      <c r="S1497" t="s">
        <v>551</v>
      </c>
      <c r="T1497" t="s">
        <v>551</v>
      </c>
      <c r="U1497" t="s">
        <v>551</v>
      </c>
      <c r="V1497" t="s">
        <v>551</v>
      </c>
      <c r="W1497" t="s">
        <v>551</v>
      </c>
      <c r="X1497" t="s">
        <v>551</v>
      </c>
      <c r="Y1497" t="s">
        <v>551</v>
      </c>
      <c r="Z1497" t="s">
        <v>551</v>
      </c>
      <c r="AA1497" t="s">
        <v>551</v>
      </c>
      <c r="AB1497" t="s">
        <v>551</v>
      </c>
      <c r="AC1497" t="s">
        <v>631</v>
      </c>
      <c r="AD1497" t="s">
        <v>630</v>
      </c>
      <c r="AE1497">
        <v>25</v>
      </c>
      <c r="AF1497">
        <v>21</v>
      </c>
      <c r="AH1497" t="s">
        <v>494</v>
      </c>
      <c r="AJ1497" t="s">
        <v>86</v>
      </c>
      <c r="AK1497" t="s">
        <v>201</v>
      </c>
      <c r="AM1497">
        <v>3485</v>
      </c>
      <c r="AN1497">
        <v>489</v>
      </c>
    </row>
    <row r="1498" spans="1:40" x14ac:dyDescent="0.25">
      <c r="A1498" t="s">
        <v>551</v>
      </c>
      <c r="B1498" t="s">
        <v>551</v>
      </c>
      <c r="C1498" t="s">
        <v>551</v>
      </c>
      <c r="D1498" t="s">
        <v>551</v>
      </c>
      <c r="E1498" t="s">
        <v>551</v>
      </c>
      <c r="F1498" t="s">
        <v>551</v>
      </c>
      <c r="G1498" t="s">
        <v>551</v>
      </c>
      <c r="H1498" t="s">
        <v>551</v>
      </c>
      <c r="I1498" t="s">
        <v>551</v>
      </c>
      <c r="J1498" t="s">
        <v>551</v>
      </c>
      <c r="K1498" t="s">
        <v>551</v>
      </c>
      <c r="L1498" t="s">
        <v>551</v>
      </c>
      <c r="M1498" t="s">
        <v>551</v>
      </c>
      <c r="N1498" t="s">
        <v>551</v>
      </c>
      <c r="O1498" t="s">
        <v>551</v>
      </c>
      <c r="P1498" t="s">
        <v>551</v>
      </c>
      <c r="Q1498" t="s">
        <v>551</v>
      </c>
      <c r="R1498" t="s">
        <v>551</v>
      </c>
      <c r="S1498" t="s">
        <v>551</v>
      </c>
      <c r="T1498" t="s">
        <v>551</v>
      </c>
      <c r="U1498" t="s">
        <v>551</v>
      </c>
      <c r="V1498" t="s">
        <v>551</v>
      </c>
      <c r="W1498" t="s">
        <v>551</v>
      </c>
      <c r="X1498" t="s">
        <v>551</v>
      </c>
      <c r="Y1498" t="s">
        <v>551</v>
      </c>
      <c r="Z1498" t="s">
        <v>551</v>
      </c>
      <c r="AA1498" t="s">
        <v>551</v>
      </c>
      <c r="AB1498" t="s">
        <v>551</v>
      </c>
      <c r="AC1498" t="s">
        <v>631</v>
      </c>
      <c r="AD1498" t="s">
        <v>630</v>
      </c>
      <c r="AE1498">
        <v>25</v>
      </c>
      <c r="AF1498">
        <v>22</v>
      </c>
      <c r="AG1498">
        <v>3</v>
      </c>
      <c r="AH1498" t="s">
        <v>492</v>
      </c>
      <c r="AJ1498" t="s">
        <v>84</v>
      </c>
      <c r="AK1498" t="s">
        <v>194</v>
      </c>
      <c r="AM1498">
        <v>1259</v>
      </c>
      <c r="AN1498">
        <v>1767</v>
      </c>
    </row>
    <row r="1499" spans="1:40" x14ac:dyDescent="0.25">
      <c r="A1499" t="s">
        <v>551</v>
      </c>
      <c r="B1499" t="s">
        <v>551</v>
      </c>
      <c r="C1499" t="s">
        <v>551</v>
      </c>
      <c r="D1499" t="s">
        <v>551</v>
      </c>
      <c r="E1499" t="s">
        <v>551</v>
      </c>
      <c r="F1499" t="s">
        <v>551</v>
      </c>
      <c r="G1499" t="s">
        <v>551</v>
      </c>
      <c r="H1499" t="s">
        <v>551</v>
      </c>
      <c r="I1499" t="s">
        <v>551</v>
      </c>
      <c r="J1499" t="s">
        <v>551</v>
      </c>
      <c r="K1499" t="s">
        <v>551</v>
      </c>
      <c r="L1499" t="s">
        <v>551</v>
      </c>
      <c r="M1499" t="s">
        <v>551</v>
      </c>
      <c r="N1499" t="s">
        <v>551</v>
      </c>
      <c r="O1499" t="s">
        <v>551</v>
      </c>
      <c r="P1499" t="s">
        <v>551</v>
      </c>
      <c r="Q1499" t="s">
        <v>551</v>
      </c>
      <c r="R1499" t="s">
        <v>551</v>
      </c>
      <c r="S1499" t="s">
        <v>551</v>
      </c>
      <c r="T1499" t="s">
        <v>551</v>
      </c>
      <c r="U1499" t="s">
        <v>551</v>
      </c>
      <c r="V1499" t="s">
        <v>551</v>
      </c>
      <c r="W1499" t="s">
        <v>551</v>
      </c>
      <c r="X1499" t="s">
        <v>551</v>
      </c>
      <c r="Y1499" t="s">
        <v>551</v>
      </c>
      <c r="Z1499" t="s">
        <v>551</v>
      </c>
      <c r="AA1499" t="s">
        <v>551</v>
      </c>
      <c r="AB1499" t="s">
        <v>551</v>
      </c>
      <c r="AC1499" t="s">
        <v>631</v>
      </c>
      <c r="AD1499" t="s">
        <v>630</v>
      </c>
      <c r="AE1499">
        <v>25</v>
      </c>
      <c r="AF1499">
        <v>23</v>
      </c>
      <c r="AG1499">
        <v>3</v>
      </c>
      <c r="AH1499" t="s">
        <v>587</v>
      </c>
      <c r="AJ1499" t="s">
        <v>145</v>
      </c>
      <c r="AK1499" t="s">
        <v>194</v>
      </c>
      <c r="AM1499">
        <v>1118</v>
      </c>
      <c r="AN1499">
        <v>1584</v>
      </c>
    </row>
    <row r="1500" spans="1:40" x14ac:dyDescent="0.25">
      <c r="A1500" t="s">
        <v>551</v>
      </c>
      <c r="B1500" t="s">
        <v>551</v>
      </c>
      <c r="C1500" t="s">
        <v>551</v>
      </c>
      <c r="D1500" t="s">
        <v>551</v>
      </c>
      <c r="E1500" t="s">
        <v>551</v>
      </c>
      <c r="F1500" t="s">
        <v>551</v>
      </c>
      <c r="G1500" t="s">
        <v>551</v>
      </c>
      <c r="H1500" t="s">
        <v>551</v>
      </c>
      <c r="I1500" t="s">
        <v>551</v>
      </c>
      <c r="J1500" t="s">
        <v>551</v>
      </c>
      <c r="K1500" t="s">
        <v>551</v>
      </c>
      <c r="L1500" t="s">
        <v>551</v>
      </c>
      <c r="M1500" t="s">
        <v>551</v>
      </c>
      <c r="N1500" t="s">
        <v>551</v>
      </c>
      <c r="O1500" t="s">
        <v>551</v>
      </c>
      <c r="P1500" t="s">
        <v>551</v>
      </c>
      <c r="Q1500" t="s">
        <v>551</v>
      </c>
      <c r="R1500" t="s">
        <v>551</v>
      </c>
      <c r="S1500" t="s">
        <v>551</v>
      </c>
      <c r="T1500" t="s">
        <v>551</v>
      </c>
      <c r="U1500" t="s">
        <v>551</v>
      </c>
      <c r="V1500" t="s">
        <v>551</v>
      </c>
      <c r="W1500" t="s">
        <v>551</v>
      </c>
      <c r="X1500" t="s">
        <v>551</v>
      </c>
      <c r="Y1500" t="s">
        <v>551</v>
      </c>
      <c r="Z1500" t="s">
        <v>551</v>
      </c>
      <c r="AA1500" t="s">
        <v>551</v>
      </c>
      <c r="AB1500" t="s">
        <v>551</v>
      </c>
      <c r="AC1500" t="s">
        <v>631</v>
      </c>
      <c r="AD1500" t="s">
        <v>630</v>
      </c>
      <c r="AE1500">
        <v>25</v>
      </c>
      <c r="AF1500">
        <v>24</v>
      </c>
      <c r="AG1500">
        <v>3</v>
      </c>
      <c r="AH1500" t="s">
        <v>491</v>
      </c>
      <c r="AJ1500" t="s">
        <v>82</v>
      </c>
      <c r="AK1500" t="s">
        <v>194</v>
      </c>
      <c r="AM1500">
        <v>1577</v>
      </c>
      <c r="AN1500">
        <v>1076</v>
      </c>
    </row>
    <row r="1501" spans="1:40" x14ac:dyDescent="0.25">
      <c r="A1501" t="s">
        <v>551</v>
      </c>
      <c r="B1501" t="s">
        <v>551</v>
      </c>
      <c r="C1501" t="s">
        <v>551</v>
      </c>
      <c r="D1501" t="s">
        <v>551</v>
      </c>
      <c r="E1501" t="s">
        <v>551</v>
      </c>
      <c r="F1501" t="s">
        <v>551</v>
      </c>
      <c r="G1501" t="s">
        <v>551</v>
      </c>
      <c r="H1501" t="s">
        <v>551</v>
      </c>
      <c r="I1501" t="s">
        <v>551</v>
      </c>
      <c r="J1501" t="s">
        <v>551</v>
      </c>
      <c r="K1501" t="s">
        <v>551</v>
      </c>
      <c r="L1501" t="s">
        <v>551</v>
      </c>
      <c r="M1501" t="s">
        <v>551</v>
      </c>
      <c r="N1501" t="s">
        <v>551</v>
      </c>
      <c r="O1501" t="s">
        <v>551</v>
      </c>
      <c r="P1501" t="s">
        <v>551</v>
      </c>
      <c r="Q1501" t="s">
        <v>551</v>
      </c>
      <c r="R1501" t="s">
        <v>551</v>
      </c>
      <c r="S1501" t="s">
        <v>551</v>
      </c>
      <c r="T1501" t="s">
        <v>551</v>
      </c>
      <c r="U1501" t="s">
        <v>551</v>
      </c>
      <c r="V1501" t="s">
        <v>551</v>
      </c>
      <c r="W1501" t="s">
        <v>551</v>
      </c>
      <c r="X1501" t="s">
        <v>551</v>
      </c>
      <c r="Y1501" t="s">
        <v>551</v>
      </c>
      <c r="Z1501" t="s">
        <v>551</v>
      </c>
      <c r="AA1501" t="s">
        <v>551</v>
      </c>
      <c r="AB1501" t="s">
        <v>551</v>
      </c>
      <c r="AC1501" t="s">
        <v>631</v>
      </c>
      <c r="AD1501" t="s">
        <v>630</v>
      </c>
      <c r="AE1501">
        <v>25</v>
      </c>
      <c r="AF1501">
        <v>25</v>
      </c>
      <c r="AH1501" t="s">
        <v>493</v>
      </c>
      <c r="AJ1501" t="s">
        <v>85</v>
      </c>
      <c r="AK1501" t="s">
        <v>191</v>
      </c>
      <c r="AM1501">
        <v>1022</v>
      </c>
      <c r="AN1501">
        <v>2732</v>
      </c>
    </row>
    <row r="1502" spans="1:40" x14ac:dyDescent="0.25">
      <c r="A1502" t="s">
        <v>551</v>
      </c>
      <c r="B1502" t="s">
        <v>551</v>
      </c>
      <c r="C1502" t="s">
        <v>551</v>
      </c>
      <c r="D1502" t="s">
        <v>551</v>
      </c>
      <c r="E1502" t="s">
        <v>551</v>
      </c>
      <c r="F1502" t="s">
        <v>551</v>
      </c>
      <c r="G1502" t="s">
        <v>551</v>
      </c>
      <c r="H1502" t="s">
        <v>551</v>
      </c>
      <c r="I1502" t="s">
        <v>551</v>
      </c>
      <c r="J1502" t="s">
        <v>551</v>
      </c>
      <c r="K1502" t="s">
        <v>551</v>
      </c>
      <c r="L1502" t="s">
        <v>551</v>
      </c>
      <c r="M1502" t="s">
        <v>551</v>
      </c>
      <c r="N1502" t="s">
        <v>551</v>
      </c>
      <c r="O1502" t="s">
        <v>551</v>
      </c>
      <c r="P1502" t="s">
        <v>551</v>
      </c>
      <c r="Q1502" t="s">
        <v>551</v>
      </c>
      <c r="R1502" t="s">
        <v>551</v>
      </c>
      <c r="S1502" t="s">
        <v>551</v>
      </c>
      <c r="T1502" t="s">
        <v>551</v>
      </c>
      <c r="U1502" t="s">
        <v>551</v>
      </c>
      <c r="V1502" t="s">
        <v>551</v>
      </c>
      <c r="W1502" t="s">
        <v>551</v>
      </c>
      <c r="X1502" t="s">
        <v>551</v>
      </c>
      <c r="Y1502" t="s">
        <v>551</v>
      </c>
      <c r="Z1502" t="s">
        <v>551</v>
      </c>
      <c r="AA1502" t="s">
        <v>551</v>
      </c>
      <c r="AB1502" t="s">
        <v>551</v>
      </c>
      <c r="AC1502" t="s">
        <v>633</v>
      </c>
      <c r="AD1502" t="s">
        <v>632</v>
      </c>
      <c r="AE1502">
        <v>25</v>
      </c>
      <c r="AF1502">
        <v>1</v>
      </c>
      <c r="AH1502" t="s">
        <v>494</v>
      </c>
      <c r="AJ1502" t="s">
        <v>86</v>
      </c>
      <c r="AK1502" t="s">
        <v>201</v>
      </c>
      <c r="AM1502">
        <v>454</v>
      </c>
      <c r="AN1502">
        <v>2933</v>
      </c>
    </row>
    <row r="1503" spans="1:40" x14ac:dyDescent="0.25">
      <c r="A1503" t="s">
        <v>551</v>
      </c>
      <c r="B1503" t="s">
        <v>551</v>
      </c>
      <c r="C1503" t="s">
        <v>551</v>
      </c>
      <c r="D1503" t="s">
        <v>551</v>
      </c>
      <c r="E1503" t="s">
        <v>551</v>
      </c>
      <c r="F1503" t="s">
        <v>551</v>
      </c>
      <c r="G1503" t="s">
        <v>551</v>
      </c>
      <c r="H1503" t="s">
        <v>551</v>
      </c>
      <c r="I1503" t="s">
        <v>551</v>
      </c>
      <c r="J1503" t="s">
        <v>551</v>
      </c>
      <c r="K1503" t="s">
        <v>551</v>
      </c>
      <c r="L1503" t="s">
        <v>551</v>
      </c>
      <c r="M1503" t="s">
        <v>551</v>
      </c>
      <c r="N1503" t="s">
        <v>551</v>
      </c>
      <c r="O1503" t="s">
        <v>551</v>
      </c>
      <c r="P1503" t="s">
        <v>551</v>
      </c>
      <c r="Q1503" t="s">
        <v>551</v>
      </c>
      <c r="R1503" t="s">
        <v>551</v>
      </c>
      <c r="S1503" t="s">
        <v>551</v>
      </c>
      <c r="T1503" t="s">
        <v>551</v>
      </c>
      <c r="U1503" t="s">
        <v>551</v>
      </c>
      <c r="V1503" t="s">
        <v>551</v>
      </c>
      <c r="W1503" t="s">
        <v>551</v>
      </c>
      <c r="X1503" t="s">
        <v>551</v>
      </c>
      <c r="Y1503" t="s">
        <v>551</v>
      </c>
      <c r="Z1503" t="s">
        <v>551</v>
      </c>
      <c r="AA1503" t="s">
        <v>551</v>
      </c>
      <c r="AB1503" t="s">
        <v>551</v>
      </c>
      <c r="AC1503" t="s">
        <v>633</v>
      </c>
      <c r="AD1503" t="s">
        <v>632</v>
      </c>
      <c r="AE1503">
        <v>25</v>
      </c>
      <c r="AF1503">
        <v>2</v>
      </c>
      <c r="AH1503" t="s">
        <v>494</v>
      </c>
      <c r="AJ1503" t="s">
        <v>86</v>
      </c>
      <c r="AK1503" t="s">
        <v>201</v>
      </c>
      <c r="AM1503">
        <v>2461</v>
      </c>
      <c r="AN1503">
        <v>1118</v>
      </c>
    </row>
    <row r="1504" spans="1:40" x14ac:dyDescent="0.25">
      <c r="A1504" t="s">
        <v>551</v>
      </c>
      <c r="B1504" t="s">
        <v>551</v>
      </c>
      <c r="C1504" t="s">
        <v>551</v>
      </c>
      <c r="D1504" t="s">
        <v>551</v>
      </c>
      <c r="E1504" t="s">
        <v>551</v>
      </c>
      <c r="F1504" t="s">
        <v>551</v>
      </c>
      <c r="G1504" t="s">
        <v>551</v>
      </c>
      <c r="H1504" t="s">
        <v>551</v>
      </c>
      <c r="I1504" t="s">
        <v>551</v>
      </c>
      <c r="J1504" t="s">
        <v>551</v>
      </c>
      <c r="K1504" t="s">
        <v>551</v>
      </c>
      <c r="L1504" t="s">
        <v>551</v>
      </c>
      <c r="M1504" t="s">
        <v>551</v>
      </c>
      <c r="N1504" t="s">
        <v>551</v>
      </c>
      <c r="O1504" t="s">
        <v>551</v>
      </c>
      <c r="P1504" t="s">
        <v>551</v>
      </c>
      <c r="Q1504" t="s">
        <v>551</v>
      </c>
      <c r="R1504" t="s">
        <v>551</v>
      </c>
      <c r="S1504" t="s">
        <v>551</v>
      </c>
      <c r="T1504" t="s">
        <v>551</v>
      </c>
      <c r="U1504" t="s">
        <v>551</v>
      </c>
      <c r="V1504" t="s">
        <v>551</v>
      </c>
      <c r="W1504" t="s">
        <v>551</v>
      </c>
      <c r="X1504" t="s">
        <v>551</v>
      </c>
      <c r="Y1504" t="s">
        <v>551</v>
      </c>
      <c r="Z1504" t="s">
        <v>551</v>
      </c>
      <c r="AA1504" t="s">
        <v>551</v>
      </c>
      <c r="AB1504" t="s">
        <v>551</v>
      </c>
      <c r="AC1504" t="s">
        <v>633</v>
      </c>
      <c r="AD1504" t="s">
        <v>632</v>
      </c>
      <c r="AE1504">
        <v>25</v>
      </c>
      <c r="AF1504">
        <v>3</v>
      </c>
      <c r="AG1504">
        <v>3</v>
      </c>
      <c r="AH1504" t="s">
        <v>491</v>
      </c>
      <c r="AJ1504" t="s">
        <v>82</v>
      </c>
      <c r="AK1504" t="s">
        <v>194</v>
      </c>
      <c r="AM1504">
        <v>1724</v>
      </c>
      <c r="AN1504">
        <v>878</v>
      </c>
    </row>
    <row r="1505" spans="1:40" x14ac:dyDescent="0.25">
      <c r="A1505" t="s">
        <v>551</v>
      </c>
      <c r="B1505" t="s">
        <v>551</v>
      </c>
      <c r="C1505" t="s">
        <v>551</v>
      </c>
      <c r="D1505" t="s">
        <v>551</v>
      </c>
      <c r="E1505" t="s">
        <v>551</v>
      </c>
      <c r="F1505" t="s">
        <v>551</v>
      </c>
      <c r="G1505" t="s">
        <v>551</v>
      </c>
      <c r="H1505" t="s">
        <v>551</v>
      </c>
      <c r="I1505" t="s">
        <v>551</v>
      </c>
      <c r="J1505" t="s">
        <v>551</v>
      </c>
      <c r="K1505" t="s">
        <v>551</v>
      </c>
      <c r="L1505" t="s">
        <v>551</v>
      </c>
      <c r="M1505" t="s">
        <v>551</v>
      </c>
      <c r="N1505" t="s">
        <v>551</v>
      </c>
      <c r="O1505" t="s">
        <v>551</v>
      </c>
      <c r="P1505" t="s">
        <v>551</v>
      </c>
      <c r="Q1505" t="s">
        <v>551</v>
      </c>
      <c r="R1505" t="s">
        <v>551</v>
      </c>
      <c r="S1505" t="s">
        <v>551</v>
      </c>
      <c r="T1505" t="s">
        <v>551</v>
      </c>
      <c r="U1505" t="s">
        <v>551</v>
      </c>
      <c r="V1505" t="s">
        <v>551</v>
      </c>
      <c r="W1505" t="s">
        <v>551</v>
      </c>
      <c r="X1505" t="s">
        <v>551</v>
      </c>
      <c r="Y1505" t="s">
        <v>551</v>
      </c>
      <c r="Z1505" t="s">
        <v>551</v>
      </c>
      <c r="AA1505" t="s">
        <v>551</v>
      </c>
      <c r="AB1505" t="s">
        <v>551</v>
      </c>
      <c r="AC1505" t="s">
        <v>633</v>
      </c>
      <c r="AD1505" t="s">
        <v>632</v>
      </c>
      <c r="AE1505">
        <v>25</v>
      </c>
      <c r="AF1505">
        <v>4</v>
      </c>
      <c r="AH1505" t="s">
        <v>494</v>
      </c>
      <c r="AJ1505" t="s">
        <v>86</v>
      </c>
      <c r="AK1505" t="s">
        <v>201</v>
      </c>
      <c r="AM1505">
        <v>931</v>
      </c>
      <c r="AN1505">
        <v>164</v>
      </c>
    </row>
    <row r="1506" spans="1:40" x14ac:dyDescent="0.25">
      <c r="A1506" t="s">
        <v>551</v>
      </c>
      <c r="B1506" t="s">
        <v>551</v>
      </c>
      <c r="C1506" t="s">
        <v>551</v>
      </c>
      <c r="D1506" t="s">
        <v>551</v>
      </c>
      <c r="E1506" t="s">
        <v>551</v>
      </c>
      <c r="F1506" t="s">
        <v>551</v>
      </c>
      <c r="G1506" t="s">
        <v>551</v>
      </c>
      <c r="H1506" t="s">
        <v>551</v>
      </c>
      <c r="I1506" t="s">
        <v>551</v>
      </c>
      <c r="J1506" t="s">
        <v>551</v>
      </c>
      <c r="K1506" t="s">
        <v>551</v>
      </c>
      <c r="L1506" t="s">
        <v>551</v>
      </c>
      <c r="M1506" t="s">
        <v>551</v>
      </c>
      <c r="N1506" t="s">
        <v>551</v>
      </c>
      <c r="O1506" t="s">
        <v>551</v>
      </c>
      <c r="P1506" t="s">
        <v>551</v>
      </c>
      <c r="Q1506" t="s">
        <v>551</v>
      </c>
      <c r="R1506" t="s">
        <v>551</v>
      </c>
      <c r="S1506" t="s">
        <v>551</v>
      </c>
      <c r="T1506" t="s">
        <v>551</v>
      </c>
      <c r="U1506" t="s">
        <v>551</v>
      </c>
      <c r="V1506" t="s">
        <v>551</v>
      </c>
      <c r="W1506" t="s">
        <v>551</v>
      </c>
      <c r="X1506" t="s">
        <v>551</v>
      </c>
      <c r="Y1506" t="s">
        <v>551</v>
      </c>
      <c r="Z1506" t="s">
        <v>551</v>
      </c>
      <c r="AA1506" t="s">
        <v>551</v>
      </c>
      <c r="AB1506" t="s">
        <v>551</v>
      </c>
      <c r="AC1506" t="s">
        <v>633</v>
      </c>
      <c r="AD1506" t="s">
        <v>632</v>
      </c>
      <c r="AE1506">
        <v>25</v>
      </c>
      <c r="AF1506">
        <v>5</v>
      </c>
      <c r="AH1506" t="s">
        <v>494</v>
      </c>
      <c r="AJ1506" t="s">
        <v>86</v>
      </c>
      <c r="AK1506" t="s">
        <v>201</v>
      </c>
      <c r="AM1506">
        <v>2358</v>
      </c>
      <c r="AN1506">
        <v>2432</v>
      </c>
    </row>
    <row r="1507" spans="1:40" x14ac:dyDescent="0.25">
      <c r="A1507" t="s">
        <v>551</v>
      </c>
      <c r="B1507" t="s">
        <v>551</v>
      </c>
      <c r="C1507" t="s">
        <v>551</v>
      </c>
      <c r="D1507" t="s">
        <v>551</v>
      </c>
      <c r="E1507" t="s">
        <v>551</v>
      </c>
      <c r="F1507" t="s">
        <v>551</v>
      </c>
      <c r="G1507" t="s">
        <v>551</v>
      </c>
      <c r="H1507" t="s">
        <v>551</v>
      </c>
      <c r="I1507" t="s">
        <v>551</v>
      </c>
      <c r="J1507" t="s">
        <v>551</v>
      </c>
      <c r="K1507" t="s">
        <v>551</v>
      </c>
      <c r="L1507" t="s">
        <v>551</v>
      </c>
      <c r="M1507" t="s">
        <v>551</v>
      </c>
      <c r="N1507" t="s">
        <v>551</v>
      </c>
      <c r="O1507" t="s">
        <v>551</v>
      </c>
      <c r="P1507" t="s">
        <v>551</v>
      </c>
      <c r="Q1507" t="s">
        <v>551</v>
      </c>
      <c r="R1507" t="s">
        <v>551</v>
      </c>
      <c r="S1507" t="s">
        <v>551</v>
      </c>
      <c r="T1507" t="s">
        <v>551</v>
      </c>
      <c r="U1507" t="s">
        <v>551</v>
      </c>
      <c r="V1507" t="s">
        <v>551</v>
      </c>
      <c r="W1507" t="s">
        <v>551</v>
      </c>
      <c r="X1507" t="s">
        <v>551</v>
      </c>
      <c r="Y1507" t="s">
        <v>551</v>
      </c>
      <c r="Z1507" t="s">
        <v>551</v>
      </c>
      <c r="AA1507" t="s">
        <v>551</v>
      </c>
      <c r="AB1507" t="s">
        <v>551</v>
      </c>
      <c r="AC1507" t="s">
        <v>633</v>
      </c>
      <c r="AD1507" t="s">
        <v>632</v>
      </c>
      <c r="AE1507">
        <v>25</v>
      </c>
      <c r="AF1507">
        <v>6</v>
      </c>
      <c r="AH1507" t="s">
        <v>494</v>
      </c>
      <c r="AJ1507" t="s">
        <v>86</v>
      </c>
      <c r="AK1507" t="s">
        <v>201</v>
      </c>
      <c r="AM1507">
        <v>1842</v>
      </c>
      <c r="AN1507">
        <v>857</v>
      </c>
    </row>
    <row r="1508" spans="1:40" x14ac:dyDescent="0.25">
      <c r="A1508" t="s">
        <v>551</v>
      </c>
      <c r="B1508" t="s">
        <v>551</v>
      </c>
      <c r="C1508" t="s">
        <v>551</v>
      </c>
      <c r="D1508" t="s">
        <v>551</v>
      </c>
      <c r="E1508" t="s">
        <v>551</v>
      </c>
      <c r="F1508" t="s">
        <v>551</v>
      </c>
      <c r="G1508" t="s">
        <v>551</v>
      </c>
      <c r="H1508" t="s">
        <v>551</v>
      </c>
      <c r="I1508" t="s">
        <v>551</v>
      </c>
      <c r="J1508" t="s">
        <v>551</v>
      </c>
      <c r="K1508" t="s">
        <v>551</v>
      </c>
      <c r="L1508" t="s">
        <v>551</v>
      </c>
      <c r="M1508" t="s">
        <v>551</v>
      </c>
      <c r="N1508" t="s">
        <v>551</v>
      </c>
      <c r="O1508" t="s">
        <v>551</v>
      </c>
      <c r="P1508" t="s">
        <v>551</v>
      </c>
      <c r="Q1508" t="s">
        <v>551</v>
      </c>
      <c r="R1508" t="s">
        <v>551</v>
      </c>
      <c r="S1508" t="s">
        <v>551</v>
      </c>
      <c r="T1508" t="s">
        <v>551</v>
      </c>
      <c r="U1508" t="s">
        <v>551</v>
      </c>
      <c r="V1508" t="s">
        <v>551</v>
      </c>
      <c r="W1508" t="s">
        <v>551</v>
      </c>
      <c r="X1508" t="s">
        <v>551</v>
      </c>
      <c r="Y1508" t="s">
        <v>551</v>
      </c>
      <c r="Z1508" t="s">
        <v>551</v>
      </c>
      <c r="AA1508" t="s">
        <v>551</v>
      </c>
      <c r="AB1508" t="s">
        <v>551</v>
      </c>
      <c r="AC1508" t="s">
        <v>633</v>
      </c>
      <c r="AD1508" t="s">
        <v>632</v>
      </c>
      <c r="AE1508">
        <v>25</v>
      </c>
      <c r="AF1508">
        <v>7</v>
      </c>
      <c r="AH1508" t="s">
        <v>494</v>
      </c>
      <c r="AJ1508" t="s">
        <v>86</v>
      </c>
      <c r="AK1508" t="s">
        <v>201</v>
      </c>
      <c r="AM1508">
        <v>628</v>
      </c>
      <c r="AN1508">
        <v>2515</v>
      </c>
    </row>
    <row r="1509" spans="1:40" x14ac:dyDescent="0.25">
      <c r="A1509" t="s">
        <v>551</v>
      </c>
      <c r="B1509" t="s">
        <v>551</v>
      </c>
      <c r="C1509" t="s">
        <v>551</v>
      </c>
      <c r="D1509" t="s">
        <v>551</v>
      </c>
      <c r="E1509" t="s">
        <v>551</v>
      </c>
      <c r="F1509" t="s">
        <v>551</v>
      </c>
      <c r="G1509" t="s">
        <v>551</v>
      </c>
      <c r="H1509" t="s">
        <v>551</v>
      </c>
      <c r="I1509" t="s">
        <v>551</v>
      </c>
      <c r="J1509" t="s">
        <v>551</v>
      </c>
      <c r="K1509" t="s">
        <v>551</v>
      </c>
      <c r="L1509" t="s">
        <v>551</v>
      </c>
      <c r="M1509" t="s">
        <v>551</v>
      </c>
      <c r="N1509" t="s">
        <v>551</v>
      </c>
      <c r="O1509" t="s">
        <v>551</v>
      </c>
      <c r="P1509" t="s">
        <v>551</v>
      </c>
      <c r="Q1509" t="s">
        <v>551</v>
      </c>
      <c r="R1509" t="s">
        <v>551</v>
      </c>
      <c r="S1509" t="s">
        <v>551</v>
      </c>
      <c r="T1509" t="s">
        <v>551</v>
      </c>
      <c r="U1509" t="s">
        <v>551</v>
      </c>
      <c r="V1509" t="s">
        <v>551</v>
      </c>
      <c r="W1509" t="s">
        <v>551</v>
      </c>
      <c r="X1509" t="s">
        <v>551</v>
      </c>
      <c r="Y1509" t="s">
        <v>551</v>
      </c>
      <c r="Z1509" t="s">
        <v>551</v>
      </c>
      <c r="AA1509" t="s">
        <v>551</v>
      </c>
      <c r="AB1509" t="s">
        <v>551</v>
      </c>
      <c r="AC1509" t="s">
        <v>633</v>
      </c>
      <c r="AD1509" t="s">
        <v>632</v>
      </c>
      <c r="AE1509">
        <v>25</v>
      </c>
      <c r="AF1509">
        <v>8</v>
      </c>
      <c r="AH1509" t="s">
        <v>494</v>
      </c>
      <c r="AJ1509" t="s">
        <v>86</v>
      </c>
      <c r="AK1509" t="s">
        <v>201</v>
      </c>
      <c r="AM1509">
        <v>214</v>
      </c>
      <c r="AN1509">
        <v>1642</v>
      </c>
    </row>
    <row r="1510" spans="1:40" x14ac:dyDescent="0.25">
      <c r="A1510" t="s">
        <v>551</v>
      </c>
      <c r="B1510" t="s">
        <v>551</v>
      </c>
      <c r="C1510" t="s">
        <v>551</v>
      </c>
      <c r="D1510" t="s">
        <v>551</v>
      </c>
      <c r="E1510" t="s">
        <v>551</v>
      </c>
      <c r="F1510" t="s">
        <v>551</v>
      </c>
      <c r="G1510" t="s">
        <v>551</v>
      </c>
      <c r="H1510" t="s">
        <v>551</v>
      </c>
      <c r="I1510" t="s">
        <v>551</v>
      </c>
      <c r="J1510" t="s">
        <v>551</v>
      </c>
      <c r="K1510" t="s">
        <v>551</v>
      </c>
      <c r="L1510" t="s">
        <v>551</v>
      </c>
      <c r="M1510" t="s">
        <v>551</v>
      </c>
      <c r="N1510" t="s">
        <v>551</v>
      </c>
      <c r="O1510" t="s">
        <v>551</v>
      </c>
      <c r="P1510" t="s">
        <v>551</v>
      </c>
      <c r="Q1510" t="s">
        <v>551</v>
      </c>
      <c r="R1510" t="s">
        <v>551</v>
      </c>
      <c r="S1510" t="s">
        <v>551</v>
      </c>
      <c r="T1510" t="s">
        <v>551</v>
      </c>
      <c r="U1510" t="s">
        <v>551</v>
      </c>
      <c r="V1510" t="s">
        <v>551</v>
      </c>
      <c r="W1510" t="s">
        <v>551</v>
      </c>
      <c r="X1510" t="s">
        <v>551</v>
      </c>
      <c r="Y1510" t="s">
        <v>551</v>
      </c>
      <c r="Z1510" t="s">
        <v>551</v>
      </c>
      <c r="AA1510" t="s">
        <v>551</v>
      </c>
      <c r="AB1510" t="s">
        <v>551</v>
      </c>
      <c r="AC1510" t="s">
        <v>633</v>
      </c>
      <c r="AD1510" t="s">
        <v>632</v>
      </c>
      <c r="AE1510">
        <v>25</v>
      </c>
      <c r="AF1510">
        <v>9</v>
      </c>
      <c r="AG1510">
        <v>3</v>
      </c>
      <c r="AH1510" t="s">
        <v>491</v>
      </c>
      <c r="AJ1510" t="s">
        <v>82</v>
      </c>
      <c r="AK1510" t="s">
        <v>194</v>
      </c>
      <c r="AM1510">
        <v>244</v>
      </c>
      <c r="AN1510">
        <v>2587</v>
      </c>
    </row>
    <row r="1511" spans="1:40" x14ac:dyDescent="0.25">
      <c r="A1511" t="s">
        <v>551</v>
      </c>
      <c r="B1511" t="s">
        <v>551</v>
      </c>
      <c r="C1511" t="s">
        <v>551</v>
      </c>
      <c r="D1511" t="s">
        <v>551</v>
      </c>
      <c r="E1511" t="s">
        <v>551</v>
      </c>
      <c r="F1511" t="s">
        <v>551</v>
      </c>
      <c r="G1511" t="s">
        <v>551</v>
      </c>
      <c r="H1511" t="s">
        <v>551</v>
      </c>
      <c r="I1511" t="s">
        <v>551</v>
      </c>
      <c r="J1511" t="s">
        <v>551</v>
      </c>
      <c r="K1511" t="s">
        <v>551</v>
      </c>
      <c r="L1511" t="s">
        <v>551</v>
      </c>
      <c r="M1511" t="s">
        <v>551</v>
      </c>
      <c r="N1511" t="s">
        <v>551</v>
      </c>
      <c r="O1511" t="s">
        <v>551</v>
      </c>
      <c r="P1511" t="s">
        <v>551</v>
      </c>
      <c r="Q1511" t="s">
        <v>551</v>
      </c>
      <c r="R1511" t="s">
        <v>551</v>
      </c>
      <c r="S1511" t="s">
        <v>551</v>
      </c>
      <c r="T1511" t="s">
        <v>551</v>
      </c>
      <c r="U1511" t="s">
        <v>551</v>
      </c>
      <c r="V1511" t="s">
        <v>551</v>
      </c>
      <c r="W1511" t="s">
        <v>551</v>
      </c>
      <c r="X1511" t="s">
        <v>551</v>
      </c>
      <c r="Y1511" t="s">
        <v>551</v>
      </c>
      <c r="Z1511" t="s">
        <v>551</v>
      </c>
      <c r="AA1511" t="s">
        <v>551</v>
      </c>
      <c r="AB1511" t="s">
        <v>551</v>
      </c>
      <c r="AC1511" t="s">
        <v>633</v>
      </c>
      <c r="AD1511" t="s">
        <v>632</v>
      </c>
      <c r="AE1511">
        <v>25</v>
      </c>
      <c r="AF1511">
        <v>10</v>
      </c>
      <c r="AH1511" t="s">
        <v>494</v>
      </c>
      <c r="AJ1511" t="s">
        <v>86</v>
      </c>
      <c r="AK1511" t="s">
        <v>201</v>
      </c>
      <c r="AM1511">
        <v>1645</v>
      </c>
      <c r="AN1511">
        <v>1508</v>
      </c>
    </row>
    <row r="1512" spans="1:40" x14ac:dyDescent="0.25">
      <c r="A1512" t="s">
        <v>551</v>
      </c>
      <c r="B1512" t="s">
        <v>551</v>
      </c>
      <c r="C1512" t="s">
        <v>551</v>
      </c>
      <c r="D1512" t="s">
        <v>551</v>
      </c>
      <c r="E1512" t="s">
        <v>551</v>
      </c>
      <c r="F1512" t="s">
        <v>551</v>
      </c>
      <c r="G1512" t="s">
        <v>551</v>
      </c>
      <c r="H1512" t="s">
        <v>551</v>
      </c>
      <c r="I1512" t="s">
        <v>551</v>
      </c>
      <c r="J1512" t="s">
        <v>551</v>
      </c>
      <c r="K1512" t="s">
        <v>551</v>
      </c>
      <c r="L1512" t="s">
        <v>551</v>
      </c>
      <c r="M1512" t="s">
        <v>551</v>
      </c>
      <c r="N1512" t="s">
        <v>551</v>
      </c>
      <c r="O1512" t="s">
        <v>551</v>
      </c>
      <c r="P1512" t="s">
        <v>551</v>
      </c>
      <c r="Q1512" t="s">
        <v>551</v>
      </c>
      <c r="R1512" t="s">
        <v>551</v>
      </c>
      <c r="S1512" t="s">
        <v>551</v>
      </c>
      <c r="T1512" t="s">
        <v>551</v>
      </c>
      <c r="U1512" t="s">
        <v>551</v>
      </c>
      <c r="V1512" t="s">
        <v>551</v>
      </c>
      <c r="W1512" t="s">
        <v>551</v>
      </c>
      <c r="X1512" t="s">
        <v>551</v>
      </c>
      <c r="Y1512" t="s">
        <v>551</v>
      </c>
      <c r="Z1512" t="s">
        <v>551</v>
      </c>
      <c r="AA1512" t="s">
        <v>551</v>
      </c>
      <c r="AB1512" t="s">
        <v>551</v>
      </c>
      <c r="AC1512" t="s">
        <v>633</v>
      </c>
      <c r="AD1512" t="s">
        <v>632</v>
      </c>
      <c r="AE1512">
        <v>25</v>
      </c>
      <c r="AF1512">
        <v>11</v>
      </c>
      <c r="AH1512" t="s">
        <v>494</v>
      </c>
      <c r="AJ1512" t="s">
        <v>86</v>
      </c>
      <c r="AK1512" t="s">
        <v>201</v>
      </c>
      <c r="AM1512">
        <v>1222</v>
      </c>
      <c r="AN1512">
        <v>118</v>
      </c>
    </row>
    <row r="1513" spans="1:40" x14ac:dyDescent="0.25">
      <c r="A1513" t="s">
        <v>551</v>
      </c>
      <c r="B1513" t="s">
        <v>551</v>
      </c>
      <c r="C1513" t="s">
        <v>551</v>
      </c>
      <c r="D1513" t="s">
        <v>551</v>
      </c>
      <c r="E1513" t="s">
        <v>551</v>
      </c>
      <c r="F1513" t="s">
        <v>551</v>
      </c>
      <c r="G1513" t="s">
        <v>551</v>
      </c>
      <c r="H1513" t="s">
        <v>551</v>
      </c>
      <c r="I1513" t="s">
        <v>551</v>
      </c>
      <c r="J1513" t="s">
        <v>551</v>
      </c>
      <c r="K1513" t="s">
        <v>551</v>
      </c>
      <c r="L1513" t="s">
        <v>551</v>
      </c>
      <c r="M1513" t="s">
        <v>551</v>
      </c>
      <c r="N1513" t="s">
        <v>551</v>
      </c>
      <c r="O1513" t="s">
        <v>551</v>
      </c>
      <c r="P1513" t="s">
        <v>551</v>
      </c>
      <c r="Q1513" t="s">
        <v>551</v>
      </c>
      <c r="R1513" t="s">
        <v>551</v>
      </c>
      <c r="S1513" t="s">
        <v>551</v>
      </c>
      <c r="T1513" t="s">
        <v>551</v>
      </c>
      <c r="U1513" t="s">
        <v>551</v>
      </c>
      <c r="V1513" t="s">
        <v>551</v>
      </c>
      <c r="W1513" t="s">
        <v>551</v>
      </c>
      <c r="X1513" t="s">
        <v>551</v>
      </c>
      <c r="Y1513" t="s">
        <v>551</v>
      </c>
      <c r="Z1513" t="s">
        <v>551</v>
      </c>
      <c r="AA1513" t="s">
        <v>551</v>
      </c>
      <c r="AB1513" t="s">
        <v>551</v>
      </c>
      <c r="AC1513" t="s">
        <v>633</v>
      </c>
      <c r="AD1513" t="s">
        <v>632</v>
      </c>
      <c r="AE1513">
        <v>25</v>
      </c>
      <c r="AF1513">
        <v>12</v>
      </c>
      <c r="AH1513" t="s">
        <v>494</v>
      </c>
      <c r="AJ1513" t="s">
        <v>86</v>
      </c>
      <c r="AK1513" t="s">
        <v>201</v>
      </c>
      <c r="AM1513">
        <v>1216</v>
      </c>
      <c r="AN1513">
        <v>2677</v>
      </c>
    </row>
    <row r="1514" spans="1:40" x14ac:dyDescent="0.25">
      <c r="A1514" t="s">
        <v>551</v>
      </c>
      <c r="B1514" t="s">
        <v>551</v>
      </c>
      <c r="C1514" t="s">
        <v>551</v>
      </c>
      <c r="D1514" t="s">
        <v>551</v>
      </c>
      <c r="E1514" t="s">
        <v>551</v>
      </c>
      <c r="F1514" t="s">
        <v>551</v>
      </c>
      <c r="G1514" t="s">
        <v>551</v>
      </c>
      <c r="H1514" t="s">
        <v>551</v>
      </c>
      <c r="I1514" t="s">
        <v>551</v>
      </c>
      <c r="J1514" t="s">
        <v>551</v>
      </c>
      <c r="K1514" t="s">
        <v>551</v>
      </c>
      <c r="L1514" t="s">
        <v>551</v>
      </c>
      <c r="M1514" t="s">
        <v>551</v>
      </c>
      <c r="N1514" t="s">
        <v>551</v>
      </c>
      <c r="O1514" t="s">
        <v>551</v>
      </c>
      <c r="P1514" t="s">
        <v>551</v>
      </c>
      <c r="Q1514" t="s">
        <v>551</v>
      </c>
      <c r="R1514" t="s">
        <v>551</v>
      </c>
      <c r="S1514" t="s">
        <v>551</v>
      </c>
      <c r="T1514" t="s">
        <v>551</v>
      </c>
      <c r="U1514" t="s">
        <v>551</v>
      </c>
      <c r="V1514" t="s">
        <v>551</v>
      </c>
      <c r="W1514" t="s">
        <v>551</v>
      </c>
      <c r="X1514" t="s">
        <v>551</v>
      </c>
      <c r="Y1514" t="s">
        <v>551</v>
      </c>
      <c r="Z1514" t="s">
        <v>551</v>
      </c>
      <c r="AA1514" t="s">
        <v>551</v>
      </c>
      <c r="AB1514" t="s">
        <v>551</v>
      </c>
      <c r="AC1514" t="s">
        <v>633</v>
      </c>
      <c r="AD1514" t="s">
        <v>632</v>
      </c>
      <c r="AE1514">
        <v>25</v>
      </c>
      <c r="AF1514">
        <v>13</v>
      </c>
      <c r="AG1514">
        <v>3</v>
      </c>
      <c r="AH1514" t="s">
        <v>491</v>
      </c>
      <c r="AJ1514" t="s">
        <v>82</v>
      </c>
      <c r="AK1514" t="s">
        <v>194</v>
      </c>
      <c r="AM1514">
        <v>644</v>
      </c>
      <c r="AN1514">
        <v>1968</v>
      </c>
    </row>
    <row r="1515" spans="1:40" x14ac:dyDescent="0.25">
      <c r="A1515" t="s">
        <v>551</v>
      </c>
      <c r="B1515" t="s">
        <v>551</v>
      </c>
      <c r="C1515" t="s">
        <v>551</v>
      </c>
      <c r="D1515" t="s">
        <v>551</v>
      </c>
      <c r="E1515" t="s">
        <v>551</v>
      </c>
      <c r="F1515" t="s">
        <v>551</v>
      </c>
      <c r="G1515" t="s">
        <v>551</v>
      </c>
      <c r="H1515" t="s">
        <v>551</v>
      </c>
      <c r="I1515" t="s">
        <v>551</v>
      </c>
      <c r="J1515" t="s">
        <v>551</v>
      </c>
      <c r="K1515" t="s">
        <v>551</v>
      </c>
      <c r="L1515" t="s">
        <v>551</v>
      </c>
      <c r="M1515" t="s">
        <v>551</v>
      </c>
      <c r="N1515" t="s">
        <v>551</v>
      </c>
      <c r="O1515" t="s">
        <v>551</v>
      </c>
      <c r="P1515" t="s">
        <v>551</v>
      </c>
      <c r="Q1515" t="s">
        <v>551</v>
      </c>
      <c r="R1515" t="s">
        <v>551</v>
      </c>
      <c r="S1515" t="s">
        <v>551</v>
      </c>
      <c r="T1515" t="s">
        <v>551</v>
      </c>
      <c r="U1515" t="s">
        <v>551</v>
      </c>
      <c r="V1515" t="s">
        <v>551</v>
      </c>
      <c r="W1515" t="s">
        <v>551</v>
      </c>
      <c r="X1515" t="s">
        <v>551</v>
      </c>
      <c r="Y1515" t="s">
        <v>551</v>
      </c>
      <c r="Z1515" t="s">
        <v>551</v>
      </c>
      <c r="AA1515" t="s">
        <v>551</v>
      </c>
      <c r="AB1515" t="s">
        <v>551</v>
      </c>
      <c r="AC1515" t="s">
        <v>633</v>
      </c>
      <c r="AD1515" t="s">
        <v>632</v>
      </c>
      <c r="AE1515">
        <v>25</v>
      </c>
      <c r="AF1515">
        <v>14</v>
      </c>
      <c r="AG1515">
        <v>3</v>
      </c>
      <c r="AH1515" t="s">
        <v>491</v>
      </c>
      <c r="AJ1515" t="s">
        <v>82</v>
      </c>
      <c r="AK1515" t="s">
        <v>194</v>
      </c>
      <c r="AM1515">
        <v>2925</v>
      </c>
      <c r="AN1515">
        <v>517</v>
      </c>
    </row>
    <row r="1516" spans="1:40" x14ac:dyDescent="0.25">
      <c r="A1516" t="s">
        <v>551</v>
      </c>
      <c r="B1516" t="s">
        <v>551</v>
      </c>
      <c r="C1516" t="s">
        <v>551</v>
      </c>
      <c r="D1516" t="s">
        <v>551</v>
      </c>
      <c r="E1516" t="s">
        <v>551</v>
      </c>
      <c r="F1516" t="s">
        <v>551</v>
      </c>
      <c r="G1516" t="s">
        <v>551</v>
      </c>
      <c r="H1516" t="s">
        <v>551</v>
      </c>
      <c r="I1516" t="s">
        <v>551</v>
      </c>
      <c r="J1516" t="s">
        <v>551</v>
      </c>
      <c r="K1516" t="s">
        <v>551</v>
      </c>
      <c r="L1516" t="s">
        <v>551</v>
      </c>
      <c r="M1516" t="s">
        <v>551</v>
      </c>
      <c r="N1516" t="s">
        <v>551</v>
      </c>
      <c r="O1516" t="s">
        <v>551</v>
      </c>
      <c r="P1516" t="s">
        <v>551</v>
      </c>
      <c r="Q1516" t="s">
        <v>551</v>
      </c>
      <c r="R1516" t="s">
        <v>551</v>
      </c>
      <c r="S1516" t="s">
        <v>551</v>
      </c>
      <c r="T1516" t="s">
        <v>551</v>
      </c>
      <c r="U1516" t="s">
        <v>551</v>
      </c>
      <c r="V1516" t="s">
        <v>551</v>
      </c>
      <c r="W1516" t="s">
        <v>551</v>
      </c>
      <c r="X1516" t="s">
        <v>551</v>
      </c>
      <c r="Y1516" t="s">
        <v>551</v>
      </c>
      <c r="Z1516" t="s">
        <v>551</v>
      </c>
      <c r="AA1516" t="s">
        <v>551</v>
      </c>
      <c r="AB1516" t="s">
        <v>551</v>
      </c>
      <c r="AC1516" t="s">
        <v>633</v>
      </c>
      <c r="AD1516" t="s">
        <v>632</v>
      </c>
      <c r="AE1516">
        <v>25</v>
      </c>
      <c r="AF1516">
        <v>15</v>
      </c>
      <c r="AH1516" t="s">
        <v>494</v>
      </c>
      <c r="AJ1516" t="s">
        <v>86</v>
      </c>
      <c r="AK1516" t="s">
        <v>201</v>
      </c>
      <c r="AM1516">
        <v>2613</v>
      </c>
      <c r="AN1516">
        <v>320</v>
      </c>
    </row>
    <row r="1517" spans="1:40" x14ac:dyDescent="0.25">
      <c r="A1517" t="s">
        <v>551</v>
      </c>
      <c r="B1517" t="s">
        <v>551</v>
      </c>
      <c r="C1517" t="s">
        <v>551</v>
      </c>
      <c r="D1517" t="s">
        <v>551</v>
      </c>
      <c r="E1517" t="s">
        <v>551</v>
      </c>
      <c r="F1517" t="s">
        <v>551</v>
      </c>
      <c r="G1517" t="s">
        <v>551</v>
      </c>
      <c r="H1517" t="s">
        <v>551</v>
      </c>
      <c r="I1517" t="s">
        <v>551</v>
      </c>
      <c r="J1517" t="s">
        <v>551</v>
      </c>
      <c r="K1517" t="s">
        <v>551</v>
      </c>
      <c r="L1517" t="s">
        <v>551</v>
      </c>
      <c r="M1517" t="s">
        <v>551</v>
      </c>
      <c r="N1517" t="s">
        <v>551</v>
      </c>
      <c r="O1517" t="s">
        <v>551</v>
      </c>
      <c r="P1517" t="s">
        <v>551</v>
      </c>
      <c r="Q1517" t="s">
        <v>551</v>
      </c>
      <c r="R1517" t="s">
        <v>551</v>
      </c>
      <c r="S1517" t="s">
        <v>551</v>
      </c>
      <c r="T1517" t="s">
        <v>551</v>
      </c>
      <c r="U1517" t="s">
        <v>551</v>
      </c>
      <c r="V1517" t="s">
        <v>551</v>
      </c>
      <c r="W1517" t="s">
        <v>551</v>
      </c>
      <c r="X1517" t="s">
        <v>551</v>
      </c>
      <c r="Y1517" t="s">
        <v>551</v>
      </c>
      <c r="Z1517" t="s">
        <v>551</v>
      </c>
      <c r="AA1517" t="s">
        <v>551</v>
      </c>
      <c r="AB1517" t="s">
        <v>551</v>
      </c>
      <c r="AC1517" t="s">
        <v>633</v>
      </c>
      <c r="AD1517" t="s">
        <v>632</v>
      </c>
      <c r="AE1517">
        <v>25</v>
      </c>
      <c r="AF1517">
        <v>16</v>
      </c>
      <c r="AH1517" t="s">
        <v>494</v>
      </c>
      <c r="AJ1517" t="s">
        <v>86</v>
      </c>
      <c r="AK1517" t="s">
        <v>201</v>
      </c>
      <c r="AM1517">
        <v>2633</v>
      </c>
      <c r="AN1517">
        <v>1156</v>
      </c>
    </row>
    <row r="1518" spans="1:40" x14ac:dyDescent="0.25">
      <c r="A1518" t="s">
        <v>551</v>
      </c>
      <c r="B1518" t="s">
        <v>551</v>
      </c>
      <c r="C1518" t="s">
        <v>551</v>
      </c>
      <c r="D1518" t="s">
        <v>551</v>
      </c>
      <c r="E1518" t="s">
        <v>551</v>
      </c>
      <c r="F1518" t="s">
        <v>551</v>
      </c>
      <c r="G1518" t="s">
        <v>551</v>
      </c>
      <c r="H1518" t="s">
        <v>551</v>
      </c>
      <c r="I1518" t="s">
        <v>551</v>
      </c>
      <c r="J1518" t="s">
        <v>551</v>
      </c>
      <c r="K1518" t="s">
        <v>551</v>
      </c>
      <c r="L1518" t="s">
        <v>551</v>
      </c>
      <c r="M1518" t="s">
        <v>551</v>
      </c>
      <c r="N1518" t="s">
        <v>551</v>
      </c>
      <c r="O1518" t="s">
        <v>551</v>
      </c>
      <c r="P1518" t="s">
        <v>551</v>
      </c>
      <c r="Q1518" t="s">
        <v>551</v>
      </c>
      <c r="R1518" t="s">
        <v>551</v>
      </c>
      <c r="S1518" t="s">
        <v>551</v>
      </c>
      <c r="T1518" t="s">
        <v>551</v>
      </c>
      <c r="U1518" t="s">
        <v>551</v>
      </c>
      <c r="V1518" t="s">
        <v>551</v>
      </c>
      <c r="W1518" t="s">
        <v>551</v>
      </c>
      <c r="X1518" t="s">
        <v>551</v>
      </c>
      <c r="Y1518" t="s">
        <v>551</v>
      </c>
      <c r="Z1518" t="s">
        <v>551</v>
      </c>
      <c r="AA1518" t="s">
        <v>551</v>
      </c>
      <c r="AB1518" t="s">
        <v>551</v>
      </c>
      <c r="AC1518" t="s">
        <v>633</v>
      </c>
      <c r="AD1518" t="s">
        <v>632</v>
      </c>
      <c r="AE1518">
        <v>25</v>
      </c>
      <c r="AF1518">
        <v>17</v>
      </c>
      <c r="AH1518" t="s">
        <v>494</v>
      </c>
      <c r="AJ1518" t="s">
        <v>86</v>
      </c>
      <c r="AK1518" t="s">
        <v>201</v>
      </c>
      <c r="AM1518">
        <v>122</v>
      </c>
      <c r="AN1518">
        <v>1920</v>
      </c>
    </row>
    <row r="1519" spans="1:40" x14ac:dyDescent="0.25">
      <c r="A1519" t="s">
        <v>551</v>
      </c>
      <c r="B1519" t="s">
        <v>551</v>
      </c>
      <c r="C1519" t="s">
        <v>551</v>
      </c>
      <c r="D1519" t="s">
        <v>551</v>
      </c>
      <c r="E1519" t="s">
        <v>551</v>
      </c>
      <c r="F1519" t="s">
        <v>551</v>
      </c>
      <c r="G1519" t="s">
        <v>551</v>
      </c>
      <c r="H1519" t="s">
        <v>551</v>
      </c>
      <c r="I1519" t="s">
        <v>551</v>
      </c>
      <c r="J1519" t="s">
        <v>551</v>
      </c>
      <c r="K1519" t="s">
        <v>551</v>
      </c>
      <c r="L1519" t="s">
        <v>551</v>
      </c>
      <c r="M1519" t="s">
        <v>551</v>
      </c>
      <c r="N1519" t="s">
        <v>551</v>
      </c>
      <c r="O1519" t="s">
        <v>551</v>
      </c>
      <c r="P1519" t="s">
        <v>551</v>
      </c>
      <c r="Q1519" t="s">
        <v>551</v>
      </c>
      <c r="R1519" t="s">
        <v>551</v>
      </c>
      <c r="S1519" t="s">
        <v>551</v>
      </c>
      <c r="T1519" t="s">
        <v>551</v>
      </c>
      <c r="U1519" t="s">
        <v>551</v>
      </c>
      <c r="V1519" t="s">
        <v>551</v>
      </c>
      <c r="W1519" t="s">
        <v>551</v>
      </c>
      <c r="X1519" t="s">
        <v>551</v>
      </c>
      <c r="Y1519" t="s">
        <v>551</v>
      </c>
      <c r="Z1519" t="s">
        <v>551</v>
      </c>
      <c r="AA1519" t="s">
        <v>551</v>
      </c>
      <c r="AB1519" t="s">
        <v>551</v>
      </c>
      <c r="AC1519" t="s">
        <v>633</v>
      </c>
      <c r="AD1519" t="s">
        <v>632</v>
      </c>
      <c r="AE1519">
        <v>25</v>
      </c>
      <c r="AF1519">
        <v>18</v>
      </c>
      <c r="AH1519" t="s">
        <v>494</v>
      </c>
      <c r="AJ1519" t="s">
        <v>86</v>
      </c>
      <c r="AK1519" t="s">
        <v>201</v>
      </c>
      <c r="AM1519">
        <v>1592</v>
      </c>
      <c r="AN1519">
        <v>202</v>
      </c>
    </row>
    <row r="1520" spans="1:40" x14ac:dyDescent="0.25">
      <c r="A1520" t="s">
        <v>551</v>
      </c>
      <c r="B1520" t="s">
        <v>551</v>
      </c>
      <c r="C1520" t="s">
        <v>551</v>
      </c>
      <c r="D1520" t="s">
        <v>551</v>
      </c>
      <c r="E1520" t="s">
        <v>551</v>
      </c>
      <c r="F1520" t="s">
        <v>551</v>
      </c>
      <c r="G1520" t="s">
        <v>551</v>
      </c>
      <c r="H1520" t="s">
        <v>551</v>
      </c>
      <c r="I1520" t="s">
        <v>551</v>
      </c>
      <c r="J1520" t="s">
        <v>551</v>
      </c>
      <c r="K1520" t="s">
        <v>551</v>
      </c>
      <c r="L1520" t="s">
        <v>551</v>
      </c>
      <c r="M1520" t="s">
        <v>551</v>
      </c>
      <c r="N1520" t="s">
        <v>551</v>
      </c>
      <c r="O1520" t="s">
        <v>551</v>
      </c>
      <c r="P1520" t="s">
        <v>551</v>
      </c>
      <c r="Q1520" t="s">
        <v>551</v>
      </c>
      <c r="R1520" t="s">
        <v>551</v>
      </c>
      <c r="S1520" t="s">
        <v>551</v>
      </c>
      <c r="T1520" t="s">
        <v>551</v>
      </c>
      <c r="U1520" t="s">
        <v>551</v>
      </c>
      <c r="V1520" t="s">
        <v>551</v>
      </c>
      <c r="W1520" t="s">
        <v>551</v>
      </c>
      <c r="X1520" t="s">
        <v>551</v>
      </c>
      <c r="Y1520" t="s">
        <v>551</v>
      </c>
      <c r="Z1520" t="s">
        <v>551</v>
      </c>
      <c r="AA1520" t="s">
        <v>551</v>
      </c>
      <c r="AB1520" t="s">
        <v>551</v>
      </c>
      <c r="AC1520" t="s">
        <v>633</v>
      </c>
      <c r="AD1520" t="s">
        <v>632</v>
      </c>
      <c r="AE1520">
        <v>25</v>
      </c>
      <c r="AF1520">
        <v>19</v>
      </c>
      <c r="AH1520" t="s">
        <v>494</v>
      </c>
      <c r="AJ1520" t="s">
        <v>86</v>
      </c>
      <c r="AK1520" t="s">
        <v>201</v>
      </c>
      <c r="AM1520">
        <v>1538</v>
      </c>
      <c r="AN1520">
        <v>1946</v>
      </c>
    </row>
    <row r="1521" spans="1:40" x14ac:dyDescent="0.25">
      <c r="A1521" t="s">
        <v>551</v>
      </c>
      <c r="B1521" t="s">
        <v>551</v>
      </c>
      <c r="C1521" t="s">
        <v>551</v>
      </c>
      <c r="D1521" t="s">
        <v>551</v>
      </c>
      <c r="E1521" t="s">
        <v>551</v>
      </c>
      <c r="F1521" t="s">
        <v>551</v>
      </c>
      <c r="G1521" t="s">
        <v>551</v>
      </c>
      <c r="H1521" t="s">
        <v>551</v>
      </c>
      <c r="I1521" t="s">
        <v>551</v>
      </c>
      <c r="J1521" t="s">
        <v>551</v>
      </c>
      <c r="K1521" t="s">
        <v>551</v>
      </c>
      <c r="L1521" t="s">
        <v>551</v>
      </c>
      <c r="M1521" t="s">
        <v>551</v>
      </c>
      <c r="N1521" t="s">
        <v>551</v>
      </c>
      <c r="O1521" t="s">
        <v>551</v>
      </c>
      <c r="P1521" t="s">
        <v>551</v>
      </c>
      <c r="Q1521" t="s">
        <v>551</v>
      </c>
      <c r="R1521" t="s">
        <v>551</v>
      </c>
      <c r="S1521" t="s">
        <v>551</v>
      </c>
      <c r="T1521" t="s">
        <v>551</v>
      </c>
      <c r="U1521" t="s">
        <v>551</v>
      </c>
      <c r="V1521" t="s">
        <v>551</v>
      </c>
      <c r="W1521" t="s">
        <v>551</v>
      </c>
      <c r="X1521" t="s">
        <v>551</v>
      </c>
      <c r="Y1521" t="s">
        <v>551</v>
      </c>
      <c r="Z1521" t="s">
        <v>551</v>
      </c>
      <c r="AA1521" t="s">
        <v>551</v>
      </c>
      <c r="AB1521" t="s">
        <v>551</v>
      </c>
      <c r="AC1521" t="s">
        <v>633</v>
      </c>
      <c r="AD1521" t="s">
        <v>632</v>
      </c>
      <c r="AE1521">
        <v>25</v>
      </c>
      <c r="AF1521">
        <v>20</v>
      </c>
      <c r="AH1521" t="s">
        <v>494</v>
      </c>
      <c r="AJ1521" t="s">
        <v>86</v>
      </c>
      <c r="AK1521" t="s">
        <v>201</v>
      </c>
      <c r="AM1521">
        <v>470</v>
      </c>
      <c r="AN1521">
        <v>1297</v>
      </c>
    </row>
    <row r="1522" spans="1:40" x14ac:dyDescent="0.25">
      <c r="A1522" t="s">
        <v>551</v>
      </c>
      <c r="B1522" t="s">
        <v>551</v>
      </c>
      <c r="C1522" t="s">
        <v>551</v>
      </c>
      <c r="D1522" t="s">
        <v>551</v>
      </c>
      <c r="E1522" t="s">
        <v>551</v>
      </c>
      <c r="F1522" t="s">
        <v>551</v>
      </c>
      <c r="G1522" t="s">
        <v>551</v>
      </c>
      <c r="H1522" t="s">
        <v>551</v>
      </c>
      <c r="I1522" t="s">
        <v>551</v>
      </c>
      <c r="J1522" t="s">
        <v>551</v>
      </c>
      <c r="K1522" t="s">
        <v>551</v>
      </c>
      <c r="L1522" t="s">
        <v>551</v>
      </c>
      <c r="M1522" t="s">
        <v>551</v>
      </c>
      <c r="N1522" t="s">
        <v>551</v>
      </c>
      <c r="O1522" t="s">
        <v>551</v>
      </c>
      <c r="P1522" t="s">
        <v>551</v>
      </c>
      <c r="Q1522" t="s">
        <v>551</v>
      </c>
      <c r="R1522" t="s">
        <v>551</v>
      </c>
      <c r="S1522" t="s">
        <v>551</v>
      </c>
      <c r="T1522" t="s">
        <v>551</v>
      </c>
      <c r="U1522" t="s">
        <v>551</v>
      </c>
      <c r="V1522" t="s">
        <v>551</v>
      </c>
      <c r="W1522" t="s">
        <v>551</v>
      </c>
      <c r="X1522" t="s">
        <v>551</v>
      </c>
      <c r="Y1522" t="s">
        <v>551</v>
      </c>
      <c r="Z1522" t="s">
        <v>551</v>
      </c>
      <c r="AA1522" t="s">
        <v>551</v>
      </c>
      <c r="AB1522" t="s">
        <v>551</v>
      </c>
      <c r="AC1522" t="s">
        <v>633</v>
      </c>
      <c r="AD1522" t="s">
        <v>632</v>
      </c>
      <c r="AE1522">
        <v>25</v>
      </c>
      <c r="AF1522">
        <v>21</v>
      </c>
      <c r="AH1522" t="s">
        <v>494</v>
      </c>
      <c r="AJ1522" t="s">
        <v>86</v>
      </c>
      <c r="AK1522" t="s">
        <v>201</v>
      </c>
      <c r="AM1522">
        <v>3685</v>
      </c>
      <c r="AN1522">
        <v>1390</v>
      </c>
    </row>
    <row r="1523" spans="1:40" x14ac:dyDescent="0.25">
      <c r="A1523" t="s">
        <v>551</v>
      </c>
      <c r="B1523" t="s">
        <v>551</v>
      </c>
      <c r="C1523" t="s">
        <v>551</v>
      </c>
      <c r="D1523" t="s">
        <v>551</v>
      </c>
      <c r="E1523" t="s">
        <v>551</v>
      </c>
      <c r="F1523" t="s">
        <v>551</v>
      </c>
      <c r="G1523" t="s">
        <v>551</v>
      </c>
      <c r="H1523" t="s">
        <v>551</v>
      </c>
      <c r="I1523" t="s">
        <v>551</v>
      </c>
      <c r="J1523" t="s">
        <v>551</v>
      </c>
      <c r="K1523" t="s">
        <v>551</v>
      </c>
      <c r="L1523" t="s">
        <v>551</v>
      </c>
      <c r="M1523" t="s">
        <v>551</v>
      </c>
      <c r="N1523" t="s">
        <v>551</v>
      </c>
      <c r="O1523" t="s">
        <v>551</v>
      </c>
      <c r="P1523" t="s">
        <v>551</v>
      </c>
      <c r="Q1523" t="s">
        <v>551</v>
      </c>
      <c r="R1523" t="s">
        <v>551</v>
      </c>
      <c r="S1523" t="s">
        <v>551</v>
      </c>
      <c r="T1523" t="s">
        <v>551</v>
      </c>
      <c r="U1523" t="s">
        <v>551</v>
      </c>
      <c r="V1523" t="s">
        <v>551</v>
      </c>
      <c r="W1523" t="s">
        <v>551</v>
      </c>
      <c r="X1523" t="s">
        <v>551</v>
      </c>
      <c r="Y1523" t="s">
        <v>551</v>
      </c>
      <c r="Z1523" t="s">
        <v>551</v>
      </c>
      <c r="AA1523" t="s">
        <v>551</v>
      </c>
      <c r="AB1523" t="s">
        <v>551</v>
      </c>
      <c r="AC1523" t="s">
        <v>633</v>
      </c>
      <c r="AD1523" t="s">
        <v>632</v>
      </c>
      <c r="AE1523">
        <v>25</v>
      </c>
      <c r="AF1523">
        <v>22</v>
      </c>
      <c r="AG1523">
        <v>3</v>
      </c>
      <c r="AH1523" t="s">
        <v>491</v>
      </c>
      <c r="AJ1523" t="s">
        <v>82</v>
      </c>
      <c r="AK1523" t="s">
        <v>194</v>
      </c>
      <c r="AM1523">
        <v>984</v>
      </c>
      <c r="AN1523">
        <v>1159</v>
      </c>
    </row>
    <row r="1524" spans="1:40" x14ac:dyDescent="0.25">
      <c r="A1524" t="s">
        <v>551</v>
      </c>
      <c r="B1524" t="s">
        <v>551</v>
      </c>
      <c r="C1524" t="s">
        <v>551</v>
      </c>
      <c r="D1524" t="s">
        <v>551</v>
      </c>
      <c r="E1524" t="s">
        <v>551</v>
      </c>
      <c r="F1524" t="s">
        <v>551</v>
      </c>
      <c r="G1524" t="s">
        <v>551</v>
      </c>
      <c r="H1524" t="s">
        <v>551</v>
      </c>
      <c r="I1524" t="s">
        <v>551</v>
      </c>
      <c r="J1524" t="s">
        <v>551</v>
      </c>
      <c r="K1524" t="s">
        <v>551</v>
      </c>
      <c r="L1524" t="s">
        <v>551</v>
      </c>
      <c r="M1524" t="s">
        <v>551</v>
      </c>
      <c r="N1524" t="s">
        <v>551</v>
      </c>
      <c r="O1524" t="s">
        <v>551</v>
      </c>
      <c r="P1524" t="s">
        <v>551</v>
      </c>
      <c r="Q1524" t="s">
        <v>551</v>
      </c>
      <c r="R1524" t="s">
        <v>551</v>
      </c>
      <c r="S1524" t="s">
        <v>551</v>
      </c>
      <c r="T1524" t="s">
        <v>551</v>
      </c>
      <c r="U1524" t="s">
        <v>551</v>
      </c>
      <c r="V1524" t="s">
        <v>551</v>
      </c>
      <c r="W1524" t="s">
        <v>551</v>
      </c>
      <c r="X1524" t="s">
        <v>551</v>
      </c>
      <c r="Y1524" t="s">
        <v>551</v>
      </c>
      <c r="Z1524" t="s">
        <v>551</v>
      </c>
      <c r="AA1524" t="s">
        <v>551</v>
      </c>
      <c r="AB1524" t="s">
        <v>551</v>
      </c>
      <c r="AC1524" t="s">
        <v>633</v>
      </c>
      <c r="AD1524" t="s">
        <v>632</v>
      </c>
      <c r="AE1524">
        <v>25</v>
      </c>
      <c r="AF1524">
        <v>23</v>
      </c>
      <c r="AH1524" t="s">
        <v>494</v>
      </c>
      <c r="AJ1524" t="s">
        <v>86</v>
      </c>
      <c r="AK1524" t="s">
        <v>201</v>
      </c>
      <c r="AM1524">
        <v>3670</v>
      </c>
      <c r="AN1524">
        <v>1840</v>
      </c>
    </row>
    <row r="1525" spans="1:40" x14ac:dyDescent="0.25">
      <c r="A1525" t="s">
        <v>551</v>
      </c>
      <c r="B1525" t="s">
        <v>551</v>
      </c>
      <c r="C1525" t="s">
        <v>551</v>
      </c>
      <c r="D1525" t="s">
        <v>551</v>
      </c>
      <c r="E1525" t="s">
        <v>551</v>
      </c>
      <c r="F1525" t="s">
        <v>551</v>
      </c>
      <c r="G1525" t="s">
        <v>551</v>
      </c>
      <c r="H1525" t="s">
        <v>551</v>
      </c>
      <c r="I1525" t="s">
        <v>551</v>
      </c>
      <c r="J1525" t="s">
        <v>551</v>
      </c>
      <c r="K1525" t="s">
        <v>551</v>
      </c>
      <c r="L1525" t="s">
        <v>551</v>
      </c>
      <c r="M1525" t="s">
        <v>551</v>
      </c>
      <c r="N1525" t="s">
        <v>551</v>
      </c>
      <c r="O1525" t="s">
        <v>551</v>
      </c>
      <c r="P1525" t="s">
        <v>551</v>
      </c>
      <c r="Q1525" t="s">
        <v>551</v>
      </c>
      <c r="R1525" t="s">
        <v>551</v>
      </c>
      <c r="S1525" t="s">
        <v>551</v>
      </c>
      <c r="T1525" t="s">
        <v>551</v>
      </c>
      <c r="U1525" t="s">
        <v>551</v>
      </c>
      <c r="V1525" t="s">
        <v>551</v>
      </c>
      <c r="W1525" t="s">
        <v>551</v>
      </c>
      <c r="X1525" t="s">
        <v>551</v>
      </c>
      <c r="Y1525" t="s">
        <v>551</v>
      </c>
      <c r="Z1525" t="s">
        <v>551</v>
      </c>
      <c r="AA1525" t="s">
        <v>551</v>
      </c>
      <c r="AB1525" t="s">
        <v>551</v>
      </c>
      <c r="AC1525" t="s">
        <v>633</v>
      </c>
      <c r="AD1525" t="s">
        <v>632</v>
      </c>
      <c r="AE1525">
        <v>25</v>
      </c>
      <c r="AF1525">
        <v>24</v>
      </c>
      <c r="AH1525" t="s">
        <v>494</v>
      </c>
      <c r="AJ1525" t="s">
        <v>86</v>
      </c>
      <c r="AK1525" t="s">
        <v>201</v>
      </c>
      <c r="AM1525">
        <v>1177</v>
      </c>
      <c r="AN1525">
        <v>292</v>
      </c>
    </row>
    <row r="1526" spans="1:40" x14ac:dyDescent="0.25">
      <c r="A1526" t="s">
        <v>551</v>
      </c>
      <c r="B1526" t="s">
        <v>551</v>
      </c>
      <c r="C1526" t="s">
        <v>551</v>
      </c>
      <c r="D1526" t="s">
        <v>551</v>
      </c>
      <c r="E1526" t="s">
        <v>551</v>
      </c>
      <c r="F1526" t="s">
        <v>551</v>
      </c>
      <c r="G1526" t="s">
        <v>551</v>
      </c>
      <c r="H1526" t="s">
        <v>551</v>
      </c>
      <c r="I1526" t="s">
        <v>551</v>
      </c>
      <c r="J1526" t="s">
        <v>551</v>
      </c>
      <c r="K1526" t="s">
        <v>551</v>
      </c>
      <c r="L1526" t="s">
        <v>551</v>
      </c>
      <c r="M1526" t="s">
        <v>551</v>
      </c>
      <c r="N1526" t="s">
        <v>551</v>
      </c>
      <c r="O1526" t="s">
        <v>551</v>
      </c>
      <c r="P1526" t="s">
        <v>551</v>
      </c>
      <c r="Q1526" t="s">
        <v>551</v>
      </c>
      <c r="R1526" t="s">
        <v>551</v>
      </c>
      <c r="S1526" t="s">
        <v>551</v>
      </c>
      <c r="T1526" t="s">
        <v>551</v>
      </c>
      <c r="U1526" t="s">
        <v>551</v>
      </c>
      <c r="V1526" t="s">
        <v>551</v>
      </c>
      <c r="W1526" t="s">
        <v>551</v>
      </c>
      <c r="X1526" t="s">
        <v>551</v>
      </c>
      <c r="Y1526" t="s">
        <v>551</v>
      </c>
      <c r="Z1526" t="s">
        <v>551</v>
      </c>
      <c r="AA1526" t="s">
        <v>551</v>
      </c>
      <c r="AB1526" t="s">
        <v>551</v>
      </c>
      <c r="AC1526" t="s">
        <v>633</v>
      </c>
      <c r="AD1526" t="s">
        <v>632</v>
      </c>
      <c r="AE1526">
        <v>25</v>
      </c>
      <c r="AF1526">
        <v>25</v>
      </c>
      <c r="AH1526" t="s">
        <v>494</v>
      </c>
      <c r="AJ1526" t="s">
        <v>86</v>
      </c>
      <c r="AK1526" t="s">
        <v>201</v>
      </c>
      <c r="AM1526">
        <v>2109</v>
      </c>
      <c r="AN1526">
        <v>878</v>
      </c>
    </row>
    <row r="1527" spans="1:40" x14ac:dyDescent="0.25">
      <c r="A1527" t="s">
        <v>551</v>
      </c>
      <c r="B1527" t="s">
        <v>551</v>
      </c>
      <c r="C1527" t="s">
        <v>551</v>
      </c>
      <c r="D1527" t="s">
        <v>551</v>
      </c>
      <c r="E1527" t="s">
        <v>551</v>
      </c>
      <c r="F1527" t="s">
        <v>551</v>
      </c>
      <c r="G1527" t="s">
        <v>551</v>
      </c>
      <c r="H1527" t="s">
        <v>551</v>
      </c>
      <c r="I1527" t="s">
        <v>551</v>
      </c>
      <c r="J1527" t="s">
        <v>551</v>
      </c>
      <c r="K1527" t="s">
        <v>551</v>
      </c>
      <c r="L1527" t="s">
        <v>551</v>
      </c>
      <c r="M1527" t="s">
        <v>551</v>
      </c>
      <c r="N1527" t="s">
        <v>551</v>
      </c>
      <c r="O1527" t="s">
        <v>551</v>
      </c>
      <c r="P1527" t="s">
        <v>551</v>
      </c>
      <c r="Q1527" t="s">
        <v>551</v>
      </c>
      <c r="R1527" t="s">
        <v>551</v>
      </c>
      <c r="S1527" t="s">
        <v>551</v>
      </c>
      <c r="T1527" t="s">
        <v>551</v>
      </c>
      <c r="U1527" t="s">
        <v>551</v>
      </c>
      <c r="V1527" t="s">
        <v>551</v>
      </c>
      <c r="W1527" t="s">
        <v>551</v>
      </c>
      <c r="X1527" t="s">
        <v>551</v>
      </c>
      <c r="Y1527" t="s">
        <v>551</v>
      </c>
      <c r="Z1527" t="s">
        <v>551</v>
      </c>
      <c r="AA1527" t="s">
        <v>551</v>
      </c>
      <c r="AB1527" t="s">
        <v>551</v>
      </c>
      <c r="AC1527" t="s">
        <v>635</v>
      </c>
      <c r="AD1527" t="s">
        <v>634</v>
      </c>
      <c r="AE1527">
        <v>25</v>
      </c>
      <c r="AF1527">
        <v>1</v>
      </c>
      <c r="AH1527" t="s">
        <v>494</v>
      </c>
      <c r="AJ1527" t="s">
        <v>86</v>
      </c>
      <c r="AK1527" t="s">
        <v>201</v>
      </c>
      <c r="AM1527">
        <v>207</v>
      </c>
      <c r="AN1527">
        <v>1056</v>
      </c>
    </row>
    <row r="1528" spans="1:40" x14ac:dyDescent="0.25">
      <c r="A1528" t="s">
        <v>551</v>
      </c>
      <c r="B1528" t="s">
        <v>551</v>
      </c>
      <c r="C1528" t="s">
        <v>551</v>
      </c>
      <c r="D1528" t="s">
        <v>551</v>
      </c>
      <c r="E1528" t="s">
        <v>551</v>
      </c>
      <c r="F1528" t="s">
        <v>551</v>
      </c>
      <c r="G1528" t="s">
        <v>551</v>
      </c>
      <c r="H1528" t="s">
        <v>551</v>
      </c>
      <c r="I1528" t="s">
        <v>551</v>
      </c>
      <c r="J1528" t="s">
        <v>551</v>
      </c>
      <c r="K1528" t="s">
        <v>551</v>
      </c>
      <c r="L1528" t="s">
        <v>551</v>
      </c>
      <c r="M1528" t="s">
        <v>551</v>
      </c>
      <c r="N1528" t="s">
        <v>551</v>
      </c>
      <c r="O1528" t="s">
        <v>551</v>
      </c>
      <c r="P1528" t="s">
        <v>551</v>
      </c>
      <c r="Q1528" t="s">
        <v>551</v>
      </c>
      <c r="R1528" t="s">
        <v>551</v>
      </c>
      <c r="S1528" t="s">
        <v>551</v>
      </c>
      <c r="T1528" t="s">
        <v>551</v>
      </c>
      <c r="U1528" t="s">
        <v>551</v>
      </c>
      <c r="V1528" t="s">
        <v>551</v>
      </c>
      <c r="W1528" t="s">
        <v>551</v>
      </c>
      <c r="X1528" t="s">
        <v>551</v>
      </c>
      <c r="Y1528" t="s">
        <v>551</v>
      </c>
      <c r="Z1528" t="s">
        <v>551</v>
      </c>
      <c r="AA1528" t="s">
        <v>551</v>
      </c>
      <c r="AB1528" t="s">
        <v>551</v>
      </c>
      <c r="AC1528" t="s">
        <v>635</v>
      </c>
      <c r="AD1528" t="s">
        <v>634</v>
      </c>
      <c r="AE1528">
        <v>25</v>
      </c>
      <c r="AF1528">
        <v>2</v>
      </c>
      <c r="AH1528" t="s">
        <v>494</v>
      </c>
      <c r="AJ1528" t="s">
        <v>86</v>
      </c>
      <c r="AK1528" t="s">
        <v>201</v>
      </c>
      <c r="AM1528">
        <v>3812</v>
      </c>
      <c r="AN1528">
        <v>2674</v>
      </c>
    </row>
    <row r="1529" spans="1:40" x14ac:dyDescent="0.25">
      <c r="A1529" t="s">
        <v>551</v>
      </c>
      <c r="B1529" t="s">
        <v>551</v>
      </c>
      <c r="C1529" t="s">
        <v>551</v>
      </c>
      <c r="D1529" t="s">
        <v>551</v>
      </c>
      <c r="E1529" t="s">
        <v>551</v>
      </c>
      <c r="F1529" t="s">
        <v>551</v>
      </c>
      <c r="G1529" t="s">
        <v>551</v>
      </c>
      <c r="H1529" t="s">
        <v>551</v>
      </c>
      <c r="I1529" t="s">
        <v>551</v>
      </c>
      <c r="J1529" t="s">
        <v>551</v>
      </c>
      <c r="K1529" t="s">
        <v>551</v>
      </c>
      <c r="L1529" t="s">
        <v>551</v>
      </c>
      <c r="M1529" t="s">
        <v>551</v>
      </c>
      <c r="N1529" t="s">
        <v>551</v>
      </c>
      <c r="O1529" t="s">
        <v>551</v>
      </c>
      <c r="P1529" t="s">
        <v>551</v>
      </c>
      <c r="Q1529" t="s">
        <v>551</v>
      </c>
      <c r="R1529" t="s">
        <v>551</v>
      </c>
      <c r="S1529" t="s">
        <v>551</v>
      </c>
      <c r="T1529" t="s">
        <v>551</v>
      </c>
      <c r="U1529" t="s">
        <v>551</v>
      </c>
      <c r="V1529" t="s">
        <v>551</v>
      </c>
      <c r="W1529" t="s">
        <v>551</v>
      </c>
      <c r="X1529" t="s">
        <v>551</v>
      </c>
      <c r="Y1529" t="s">
        <v>551</v>
      </c>
      <c r="Z1529" t="s">
        <v>551</v>
      </c>
      <c r="AA1529" t="s">
        <v>551</v>
      </c>
      <c r="AB1529" t="s">
        <v>551</v>
      </c>
      <c r="AC1529" t="s">
        <v>635</v>
      </c>
      <c r="AD1529" t="s">
        <v>634</v>
      </c>
      <c r="AE1529">
        <v>25</v>
      </c>
      <c r="AF1529">
        <v>3</v>
      </c>
      <c r="AH1529" t="s">
        <v>494</v>
      </c>
      <c r="AJ1529" t="s">
        <v>86</v>
      </c>
      <c r="AK1529" t="s">
        <v>201</v>
      </c>
      <c r="AM1529">
        <v>2126</v>
      </c>
      <c r="AN1529">
        <v>1989</v>
      </c>
    </row>
    <row r="1530" spans="1:40" x14ac:dyDescent="0.25">
      <c r="A1530" t="s">
        <v>551</v>
      </c>
      <c r="B1530" t="s">
        <v>551</v>
      </c>
      <c r="C1530" t="s">
        <v>551</v>
      </c>
      <c r="D1530" t="s">
        <v>551</v>
      </c>
      <c r="E1530" t="s">
        <v>551</v>
      </c>
      <c r="F1530" t="s">
        <v>551</v>
      </c>
      <c r="G1530" t="s">
        <v>551</v>
      </c>
      <c r="H1530" t="s">
        <v>551</v>
      </c>
      <c r="I1530" t="s">
        <v>551</v>
      </c>
      <c r="J1530" t="s">
        <v>551</v>
      </c>
      <c r="K1530" t="s">
        <v>551</v>
      </c>
      <c r="L1530" t="s">
        <v>551</v>
      </c>
      <c r="M1530" t="s">
        <v>551</v>
      </c>
      <c r="N1530" t="s">
        <v>551</v>
      </c>
      <c r="O1530" t="s">
        <v>551</v>
      </c>
      <c r="P1530" t="s">
        <v>551</v>
      </c>
      <c r="Q1530" t="s">
        <v>551</v>
      </c>
      <c r="R1530" t="s">
        <v>551</v>
      </c>
      <c r="S1530" t="s">
        <v>551</v>
      </c>
      <c r="T1530" t="s">
        <v>551</v>
      </c>
      <c r="U1530" t="s">
        <v>551</v>
      </c>
      <c r="V1530" t="s">
        <v>551</v>
      </c>
      <c r="W1530" t="s">
        <v>551</v>
      </c>
      <c r="X1530" t="s">
        <v>551</v>
      </c>
      <c r="Y1530" t="s">
        <v>551</v>
      </c>
      <c r="Z1530" t="s">
        <v>551</v>
      </c>
      <c r="AA1530" t="s">
        <v>551</v>
      </c>
      <c r="AB1530" t="s">
        <v>551</v>
      </c>
      <c r="AC1530" t="s">
        <v>635</v>
      </c>
      <c r="AD1530" t="s">
        <v>634</v>
      </c>
      <c r="AE1530">
        <v>25</v>
      </c>
      <c r="AF1530">
        <v>4</v>
      </c>
      <c r="AH1530" t="s">
        <v>494</v>
      </c>
      <c r="AJ1530" t="s">
        <v>86</v>
      </c>
      <c r="AK1530" t="s">
        <v>201</v>
      </c>
      <c r="AM1530">
        <v>2527</v>
      </c>
      <c r="AN1530">
        <v>1838</v>
      </c>
    </row>
    <row r="1531" spans="1:40" x14ac:dyDescent="0.25">
      <c r="A1531" t="s">
        <v>551</v>
      </c>
      <c r="B1531" t="s">
        <v>551</v>
      </c>
      <c r="C1531" t="s">
        <v>551</v>
      </c>
      <c r="D1531" t="s">
        <v>551</v>
      </c>
      <c r="E1531" t="s">
        <v>551</v>
      </c>
      <c r="F1531" t="s">
        <v>551</v>
      </c>
      <c r="G1531" t="s">
        <v>551</v>
      </c>
      <c r="H1531" t="s">
        <v>551</v>
      </c>
      <c r="I1531" t="s">
        <v>551</v>
      </c>
      <c r="J1531" t="s">
        <v>551</v>
      </c>
      <c r="K1531" t="s">
        <v>551</v>
      </c>
      <c r="L1531" t="s">
        <v>551</v>
      </c>
      <c r="M1531" t="s">
        <v>551</v>
      </c>
      <c r="N1531" t="s">
        <v>551</v>
      </c>
      <c r="O1531" t="s">
        <v>551</v>
      </c>
      <c r="P1531" t="s">
        <v>551</v>
      </c>
      <c r="Q1531" t="s">
        <v>551</v>
      </c>
      <c r="R1531" t="s">
        <v>551</v>
      </c>
      <c r="S1531" t="s">
        <v>551</v>
      </c>
      <c r="T1531" t="s">
        <v>551</v>
      </c>
      <c r="U1531" t="s">
        <v>551</v>
      </c>
      <c r="V1531" t="s">
        <v>551</v>
      </c>
      <c r="W1531" t="s">
        <v>551</v>
      </c>
      <c r="X1531" t="s">
        <v>551</v>
      </c>
      <c r="Y1531" t="s">
        <v>551</v>
      </c>
      <c r="Z1531" t="s">
        <v>551</v>
      </c>
      <c r="AA1531" t="s">
        <v>551</v>
      </c>
      <c r="AB1531" t="s">
        <v>551</v>
      </c>
      <c r="AC1531" t="s">
        <v>635</v>
      </c>
      <c r="AD1531" t="s">
        <v>634</v>
      </c>
      <c r="AE1531">
        <v>25</v>
      </c>
      <c r="AF1531">
        <v>5</v>
      </c>
      <c r="AH1531" t="s">
        <v>494</v>
      </c>
      <c r="AJ1531" t="s">
        <v>86</v>
      </c>
      <c r="AK1531" t="s">
        <v>201</v>
      </c>
      <c r="AM1531">
        <v>3401</v>
      </c>
      <c r="AN1531">
        <v>866</v>
      </c>
    </row>
    <row r="1532" spans="1:40" x14ac:dyDescent="0.25">
      <c r="A1532" t="s">
        <v>551</v>
      </c>
      <c r="B1532" t="s">
        <v>551</v>
      </c>
      <c r="C1532" t="s">
        <v>551</v>
      </c>
      <c r="D1532" t="s">
        <v>551</v>
      </c>
      <c r="E1532" t="s">
        <v>551</v>
      </c>
      <c r="F1532" t="s">
        <v>551</v>
      </c>
      <c r="G1532" t="s">
        <v>551</v>
      </c>
      <c r="H1532" t="s">
        <v>551</v>
      </c>
      <c r="I1532" t="s">
        <v>551</v>
      </c>
      <c r="J1532" t="s">
        <v>551</v>
      </c>
      <c r="K1532" t="s">
        <v>551</v>
      </c>
      <c r="L1532" t="s">
        <v>551</v>
      </c>
      <c r="M1532" t="s">
        <v>551</v>
      </c>
      <c r="N1532" t="s">
        <v>551</v>
      </c>
      <c r="O1532" t="s">
        <v>551</v>
      </c>
      <c r="P1532" t="s">
        <v>551</v>
      </c>
      <c r="Q1532" t="s">
        <v>551</v>
      </c>
      <c r="R1532" t="s">
        <v>551</v>
      </c>
      <c r="S1532" t="s">
        <v>551</v>
      </c>
      <c r="T1532" t="s">
        <v>551</v>
      </c>
      <c r="U1532" t="s">
        <v>551</v>
      </c>
      <c r="V1532" t="s">
        <v>551</v>
      </c>
      <c r="W1532" t="s">
        <v>551</v>
      </c>
      <c r="X1532" t="s">
        <v>551</v>
      </c>
      <c r="Y1532" t="s">
        <v>551</v>
      </c>
      <c r="Z1532" t="s">
        <v>551</v>
      </c>
      <c r="AA1532" t="s">
        <v>551</v>
      </c>
      <c r="AB1532" t="s">
        <v>551</v>
      </c>
      <c r="AC1532" t="s">
        <v>635</v>
      </c>
      <c r="AD1532" t="s">
        <v>634</v>
      </c>
      <c r="AE1532">
        <v>25</v>
      </c>
      <c r="AF1532">
        <v>6</v>
      </c>
      <c r="AH1532" t="s">
        <v>494</v>
      </c>
      <c r="AJ1532" t="s">
        <v>86</v>
      </c>
      <c r="AK1532" t="s">
        <v>201</v>
      </c>
      <c r="AM1532">
        <v>2499</v>
      </c>
      <c r="AN1532">
        <v>1808</v>
      </c>
    </row>
    <row r="1533" spans="1:40" x14ac:dyDescent="0.25">
      <c r="A1533" t="s">
        <v>551</v>
      </c>
      <c r="B1533" t="s">
        <v>551</v>
      </c>
      <c r="C1533" t="s">
        <v>551</v>
      </c>
      <c r="D1533" t="s">
        <v>551</v>
      </c>
      <c r="E1533" t="s">
        <v>551</v>
      </c>
      <c r="F1533" t="s">
        <v>551</v>
      </c>
      <c r="G1533" t="s">
        <v>551</v>
      </c>
      <c r="H1533" t="s">
        <v>551</v>
      </c>
      <c r="I1533" t="s">
        <v>551</v>
      </c>
      <c r="J1533" t="s">
        <v>551</v>
      </c>
      <c r="K1533" t="s">
        <v>551</v>
      </c>
      <c r="L1533" t="s">
        <v>551</v>
      </c>
      <c r="M1533" t="s">
        <v>551</v>
      </c>
      <c r="N1533" t="s">
        <v>551</v>
      </c>
      <c r="O1533" t="s">
        <v>551</v>
      </c>
      <c r="P1533" t="s">
        <v>551</v>
      </c>
      <c r="Q1533" t="s">
        <v>551</v>
      </c>
      <c r="R1533" t="s">
        <v>551</v>
      </c>
      <c r="S1533" t="s">
        <v>551</v>
      </c>
      <c r="T1533" t="s">
        <v>551</v>
      </c>
      <c r="U1533" t="s">
        <v>551</v>
      </c>
      <c r="V1533" t="s">
        <v>551</v>
      </c>
      <c r="W1533" t="s">
        <v>551</v>
      </c>
      <c r="X1533" t="s">
        <v>551</v>
      </c>
      <c r="Y1533" t="s">
        <v>551</v>
      </c>
      <c r="Z1533" t="s">
        <v>551</v>
      </c>
      <c r="AA1533" t="s">
        <v>551</v>
      </c>
      <c r="AB1533" t="s">
        <v>551</v>
      </c>
      <c r="AC1533" t="s">
        <v>635</v>
      </c>
      <c r="AD1533" t="s">
        <v>634</v>
      </c>
      <c r="AE1533">
        <v>25</v>
      </c>
      <c r="AF1533">
        <v>7</v>
      </c>
      <c r="AH1533" t="s">
        <v>494</v>
      </c>
      <c r="AJ1533" t="s">
        <v>86</v>
      </c>
      <c r="AK1533" t="s">
        <v>201</v>
      </c>
      <c r="AM1533">
        <v>3109</v>
      </c>
      <c r="AN1533">
        <v>2680</v>
      </c>
    </row>
    <row r="1534" spans="1:40" x14ac:dyDescent="0.25">
      <c r="A1534" t="s">
        <v>551</v>
      </c>
      <c r="B1534" t="s">
        <v>551</v>
      </c>
      <c r="C1534" t="s">
        <v>551</v>
      </c>
      <c r="D1534" t="s">
        <v>551</v>
      </c>
      <c r="E1534" t="s">
        <v>551</v>
      </c>
      <c r="F1534" t="s">
        <v>551</v>
      </c>
      <c r="G1534" t="s">
        <v>551</v>
      </c>
      <c r="H1534" t="s">
        <v>551</v>
      </c>
      <c r="I1534" t="s">
        <v>551</v>
      </c>
      <c r="J1534" t="s">
        <v>551</v>
      </c>
      <c r="K1534" t="s">
        <v>551</v>
      </c>
      <c r="L1534" t="s">
        <v>551</v>
      </c>
      <c r="M1534" t="s">
        <v>551</v>
      </c>
      <c r="N1534" t="s">
        <v>551</v>
      </c>
      <c r="O1534" t="s">
        <v>551</v>
      </c>
      <c r="P1534" t="s">
        <v>551</v>
      </c>
      <c r="Q1534" t="s">
        <v>551</v>
      </c>
      <c r="R1534" t="s">
        <v>551</v>
      </c>
      <c r="S1534" t="s">
        <v>551</v>
      </c>
      <c r="T1534" t="s">
        <v>551</v>
      </c>
      <c r="U1534" t="s">
        <v>551</v>
      </c>
      <c r="V1534" t="s">
        <v>551</v>
      </c>
      <c r="W1534" t="s">
        <v>551</v>
      </c>
      <c r="X1534" t="s">
        <v>551</v>
      </c>
      <c r="Y1534" t="s">
        <v>551</v>
      </c>
      <c r="Z1534" t="s">
        <v>551</v>
      </c>
      <c r="AA1534" t="s">
        <v>551</v>
      </c>
      <c r="AB1534" t="s">
        <v>551</v>
      </c>
      <c r="AC1534" t="s">
        <v>635</v>
      </c>
      <c r="AD1534" t="s">
        <v>634</v>
      </c>
      <c r="AE1534">
        <v>25</v>
      </c>
      <c r="AF1534">
        <v>8</v>
      </c>
      <c r="AH1534" t="s">
        <v>494</v>
      </c>
      <c r="AJ1534" t="s">
        <v>86</v>
      </c>
      <c r="AK1534" t="s">
        <v>201</v>
      </c>
      <c r="AM1534">
        <v>2054</v>
      </c>
      <c r="AN1534">
        <v>1932</v>
      </c>
    </row>
    <row r="1535" spans="1:40" x14ac:dyDescent="0.25">
      <c r="A1535" t="s">
        <v>551</v>
      </c>
      <c r="B1535" t="s">
        <v>551</v>
      </c>
      <c r="C1535" t="s">
        <v>551</v>
      </c>
      <c r="D1535" t="s">
        <v>551</v>
      </c>
      <c r="E1535" t="s">
        <v>551</v>
      </c>
      <c r="F1535" t="s">
        <v>551</v>
      </c>
      <c r="G1535" t="s">
        <v>551</v>
      </c>
      <c r="H1535" t="s">
        <v>551</v>
      </c>
      <c r="I1535" t="s">
        <v>551</v>
      </c>
      <c r="J1535" t="s">
        <v>551</v>
      </c>
      <c r="K1535" t="s">
        <v>551</v>
      </c>
      <c r="L1535" t="s">
        <v>551</v>
      </c>
      <c r="M1535" t="s">
        <v>551</v>
      </c>
      <c r="N1535" t="s">
        <v>551</v>
      </c>
      <c r="O1535" t="s">
        <v>551</v>
      </c>
      <c r="P1535" t="s">
        <v>551</v>
      </c>
      <c r="Q1535" t="s">
        <v>551</v>
      </c>
      <c r="R1535" t="s">
        <v>551</v>
      </c>
      <c r="S1535" t="s">
        <v>551</v>
      </c>
      <c r="T1535" t="s">
        <v>551</v>
      </c>
      <c r="U1535" t="s">
        <v>551</v>
      </c>
      <c r="V1535" t="s">
        <v>551</v>
      </c>
      <c r="W1535" t="s">
        <v>551</v>
      </c>
      <c r="X1535" t="s">
        <v>551</v>
      </c>
      <c r="Y1535" t="s">
        <v>551</v>
      </c>
      <c r="Z1535" t="s">
        <v>551</v>
      </c>
      <c r="AA1535" t="s">
        <v>551</v>
      </c>
      <c r="AB1535" t="s">
        <v>551</v>
      </c>
      <c r="AC1535" t="s">
        <v>635</v>
      </c>
      <c r="AD1535" t="s">
        <v>634</v>
      </c>
      <c r="AE1535">
        <v>25</v>
      </c>
      <c r="AF1535">
        <v>9</v>
      </c>
      <c r="AH1535" t="s">
        <v>494</v>
      </c>
      <c r="AJ1535" t="s">
        <v>86</v>
      </c>
      <c r="AK1535" t="s">
        <v>201</v>
      </c>
      <c r="AM1535">
        <v>1493</v>
      </c>
      <c r="AN1535">
        <v>2954</v>
      </c>
    </row>
    <row r="1536" spans="1:40" x14ac:dyDescent="0.25">
      <c r="A1536" t="s">
        <v>551</v>
      </c>
      <c r="B1536" t="s">
        <v>551</v>
      </c>
      <c r="C1536" t="s">
        <v>551</v>
      </c>
      <c r="D1536" t="s">
        <v>551</v>
      </c>
      <c r="E1536" t="s">
        <v>551</v>
      </c>
      <c r="F1536" t="s">
        <v>551</v>
      </c>
      <c r="G1536" t="s">
        <v>551</v>
      </c>
      <c r="H1536" t="s">
        <v>551</v>
      </c>
      <c r="I1536" t="s">
        <v>551</v>
      </c>
      <c r="J1536" t="s">
        <v>551</v>
      </c>
      <c r="K1536" t="s">
        <v>551</v>
      </c>
      <c r="L1536" t="s">
        <v>551</v>
      </c>
      <c r="M1536" t="s">
        <v>551</v>
      </c>
      <c r="N1536" t="s">
        <v>551</v>
      </c>
      <c r="O1536" t="s">
        <v>551</v>
      </c>
      <c r="P1536" t="s">
        <v>551</v>
      </c>
      <c r="Q1536" t="s">
        <v>551</v>
      </c>
      <c r="R1536" t="s">
        <v>551</v>
      </c>
      <c r="S1536" t="s">
        <v>551</v>
      </c>
      <c r="T1536" t="s">
        <v>551</v>
      </c>
      <c r="U1536" t="s">
        <v>551</v>
      </c>
      <c r="V1536" t="s">
        <v>551</v>
      </c>
      <c r="W1536" t="s">
        <v>551</v>
      </c>
      <c r="X1536" t="s">
        <v>551</v>
      </c>
      <c r="Y1536" t="s">
        <v>551</v>
      </c>
      <c r="Z1536" t="s">
        <v>551</v>
      </c>
      <c r="AA1536" t="s">
        <v>551</v>
      </c>
      <c r="AB1536" t="s">
        <v>551</v>
      </c>
      <c r="AC1536" t="s">
        <v>635</v>
      </c>
      <c r="AD1536" t="s">
        <v>634</v>
      </c>
      <c r="AE1536">
        <v>25</v>
      </c>
      <c r="AF1536">
        <v>10</v>
      </c>
      <c r="AH1536" t="s">
        <v>494</v>
      </c>
      <c r="AJ1536" t="s">
        <v>86</v>
      </c>
      <c r="AK1536" t="s">
        <v>201</v>
      </c>
      <c r="AM1536">
        <v>1771</v>
      </c>
      <c r="AN1536">
        <v>542</v>
      </c>
    </row>
    <row r="1537" spans="1:40" x14ac:dyDescent="0.25">
      <c r="A1537" t="s">
        <v>551</v>
      </c>
      <c r="B1537" t="s">
        <v>551</v>
      </c>
      <c r="C1537" t="s">
        <v>551</v>
      </c>
      <c r="D1537" t="s">
        <v>551</v>
      </c>
      <c r="E1537" t="s">
        <v>551</v>
      </c>
      <c r="F1537" t="s">
        <v>551</v>
      </c>
      <c r="G1537" t="s">
        <v>551</v>
      </c>
      <c r="H1537" t="s">
        <v>551</v>
      </c>
      <c r="I1537" t="s">
        <v>551</v>
      </c>
      <c r="J1537" t="s">
        <v>551</v>
      </c>
      <c r="K1537" t="s">
        <v>551</v>
      </c>
      <c r="L1537" t="s">
        <v>551</v>
      </c>
      <c r="M1537" t="s">
        <v>551</v>
      </c>
      <c r="N1537" t="s">
        <v>551</v>
      </c>
      <c r="O1537" t="s">
        <v>551</v>
      </c>
      <c r="P1537" t="s">
        <v>551</v>
      </c>
      <c r="Q1537" t="s">
        <v>551</v>
      </c>
      <c r="R1537" t="s">
        <v>551</v>
      </c>
      <c r="S1537" t="s">
        <v>551</v>
      </c>
      <c r="T1537" t="s">
        <v>551</v>
      </c>
      <c r="U1537" t="s">
        <v>551</v>
      </c>
      <c r="V1537" t="s">
        <v>551</v>
      </c>
      <c r="W1537" t="s">
        <v>551</v>
      </c>
      <c r="X1537" t="s">
        <v>551</v>
      </c>
      <c r="Y1537" t="s">
        <v>551</v>
      </c>
      <c r="Z1537" t="s">
        <v>551</v>
      </c>
      <c r="AA1537" t="s">
        <v>551</v>
      </c>
      <c r="AB1537" t="s">
        <v>551</v>
      </c>
      <c r="AC1537" t="s">
        <v>635</v>
      </c>
      <c r="AD1537" t="s">
        <v>634</v>
      </c>
      <c r="AE1537">
        <v>25</v>
      </c>
      <c r="AF1537">
        <v>11</v>
      </c>
      <c r="AH1537" t="s">
        <v>494</v>
      </c>
      <c r="AJ1537" t="s">
        <v>86</v>
      </c>
      <c r="AK1537" t="s">
        <v>201</v>
      </c>
      <c r="AM1537">
        <v>3229</v>
      </c>
      <c r="AN1537">
        <v>1416</v>
      </c>
    </row>
    <row r="1538" spans="1:40" x14ac:dyDescent="0.25">
      <c r="A1538" t="s">
        <v>551</v>
      </c>
      <c r="B1538" t="s">
        <v>551</v>
      </c>
      <c r="C1538" t="s">
        <v>551</v>
      </c>
      <c r="D1538" t="s">
        <v>551</v>
      </c>
      <c r="E1538" t="s">
        <v>551</v>
      </c>
      <c r="F1538" t="s">
        <v>551</v>
      </c>
      <c r="G1538" t="s">
        <v>551</v>
      </c>
      <c r="H1538" t="s">
        <v>551</v>
      </c>
      <c r="I1538" t="s">
        <v>551</v>
      </c>
      <c r="J1538" t="s">
        <v>551</v>
      </c>
      <c r="K1538" t="s">
        <v>551</v>
      </c>
      <c r="L1538" t="s">
        <v>551</v>
      </c>
      <c r="M1538" t="s">
        <v>551</v>
      </c>
      <c r="N1538" t="s">
        <v>551</v>
      </c>
      <c r="O1538" t="s">
        <v>551</v>
      </c>
      <c r="P1538" t="s">
        <v>551</v>
      </c>
      <c r="Q1538" t="s">
        <v>551</v>
      </c>
      <c r="R1538" t="s">
        <v>551</v>
      </c>
      <c r="S1538" t="s">
        <v>551</v>
      </c>
      <c r="T1538" t="s">
        <v>551</v>
      </c>
      <c r="U1538" t="s">
        <v>551</v>
      </c>
      <c r="V1538" t="s">
        <v>551</v>
      </c>
      <c r="W1538" t="s">
        <v>551</v>
      </c>
      <c r="X1538" t="s">
        <v>551</v>
      </c>
      <c r="Y1538" t="s">
        <v>551</v>
      </c>
      <c r="Z1538" t="s">
        <v>551</v>
      </c>
      <c r="AA1538" t="s">
        <v>551</v>
      </c>
      <c r="AB1538" t="s">
        <v>551</v>
      </c>
      <c r="AC1538" t="s">
        <v>635</v>
      </c>
      <c r="AD1538" t="s">
        <v>634</v>
      </c>
      <c r="AE1538">
        <v>25</v>
      </c>
      <c r="AF1538">
        <v>12</v>
      </c>
      <c r="AH1538" t="s">
        <v>494</v>
      </c>
      <c r="AJ1538" t="s">
        <v>86</v>
      </c>
      <c r="AK1538" t="s">
        <v>201</v>
      </c>
      <c r="AM1538">
        <v>842</v>
      </c>
      <c r="AN1538">
        <v>1345</v>
      </c>
    </row>
    <row r="1539" spans="1:40" x14ac:dyDescent="0.25">
      <c r="A1539" t="s">
        <v>551</v>
      </c>
      <c r="B1539" t="s">
        <v>551</v>
      </c>
      <c r="C1539" t="s">
        <v>551</v>
      </c>
      <c r="D1539" t="s">
        <v>551</v>
      </c>
      <c r="E1539" t="s">
        <v>551</v>
      </c>
      <c r="F1539" t="s">
        <v>551</v>
      </c>
      <c r="G1539" t="s">
        <v>551</v>
      </c>
      <c r="H1539" t="s">
        <v>551</v>
      </c>
      <c r="I1539" t="s">
        <v>551</v>
      </c>
      <c r="J1539" t="s">
        <v>551</v>
      </c>
      <c r="K1539" t="s">
        <v>551</v>
      </c>
      <c r="L1539" t="s">
        <v>551</v>
      </c>
      <c r="M1539" t="s">
        <v>551</v>
      </c>
      <c r="N1539" t="s">
        <v>551</v>
      </c>
      <c r="O1539" t="s">
        <v>551</v>
      </c>
      <c r="P1539" t="s">
        <v>551</v>
      </c>
      <c r="Q1539" t="s">
        <v>551</v>
      </c>
      <c r="R1539" t="s">
        <v>551</v>
      </c>
      <c r="S1539" t="s">
        <v>551</v>
      </c>
      <c r="T1539" t="s">
        <v>551</v>
      </c>
      <c r="U1539" t="s">
        <v>551</v>
      </c>
      <c r="V1539" t="s">
        <v>551</v>
      </c>
      <c r="W1539" t="s">
        <v>551</v>
      </c>
      <c r="X1539" t="s">
        <v>551</v>
      </c>
      <c r="Y1539" t="s">
        <v>551</v>
      </c>
      <c r="Z1539" t="s">
        <v>551</v>
      </c>
      <c r="AA1539" t="s">
        <v>551</v>
      </c>
      <c r="AB1539" t="s">
        <v>551</v>
      </c>
      <c r="AC1539" t="s">
        <v>635</v>
      </c>
      <c r="AD1539" t="s">
        <v>634</v>
      </c>
      <c r="AE1539">
        <v>25</v>
      </c>
      <c r="AF1539">
        <v>13</v>
      </c>
      <c r="AH1539" t="s">
        <v>494</v>
      </c>
      <c r="AJ1539" t="s">
        <v>86</v>
      </c>
      <c r="AK1539" t="s">
        <v>201</v>
      </c>
      <c r="AM1539">
        <v>333</v>
      </c>
      <c r="AN1539">
        <v>2881</v>
      </c>
    </row>
    <row r="1540" spans="1:40" x14ac:dyDescent="0.25">
      <c r="A1540" t="s">
        <v>551</v>
      </c>
      <c r="B1540" t="s">
        <v>551</v>
      </c>
      <c r="C1540" t="s">
        <v>551</v>
      </c>
      <c r="D1540" t="s">
        <v>551</v>
      </c>
      <c r="E1540" t="s">
        <v>551</v>
      </c>
      <c r="F1540" t="s">
        <v>551</v>
      </c>
      <c r="G1540" t="s">
        <v>551</v>
      </c>
      <c r="H1540" t="s">
        <v>551</v>
      </c>
      <c r="I1540" t="s">
        <v>551</v>
      </c>
      <c r="J1540" t="s">
        <v>551</v>
      </c>
      <c r="K1540" t="s">
        <v>551</v>
      </c>
      <c r="L1540" t="s">
        <v>551</v>
      </c>
      <c r="M1540" t="s">
        <v>551</v>
      </c>
      <c r="N1540" t="s">
        <v>551</v>
      </c>
      <c r="O1540" t="s">
        <v>551</v>
      </c>
      <c r="P1540" t="s">
        <v>551</v>
      </c>
      <c r="Q1540" t="s">
        <v>551</v>
      </c>
      <c r="R1540" t="s">
        <v>551</v>
      </c>
      <c r="S1540" t="s">
        <v>551</v>
      </c>
      <c r="T1540" t="s">
        <v>551</v>
      </c>
      <c r="U1540" t="s">
        <v>551</v>
      </c>
      <c r="V1540" t="s">
        <v>551</v>
      </c>
      <c r="W1540" t="s">
        <v>551</v>
      </c>
      <c r="X1540" t="s">
        <v>551</v>
      </c>
      <c r="Y1540" t="s">
        <v>551</v>
      </c>
      <c r="Z1540" t="s">
        <v>551</v>
      </c>
      <c r="AA1540" t="s">
        <v>551</v>
      </c>
      <c r="AB1540" t="s">
        <v>551</v>
      </c>
      <c r="AC1540" t="s">
        <v>635</v>
      </c>
      <c r="AD1540" t="s">
        <v>634</v>
      </c>
      <c r="AE1540">
        <v>25</v>
      </c>
      <c r="AF1540">
        <v>14</v>
      </c>
      <c r="AG1540">
        <v>3</v>
      </c>
      <c r="AH1540" t="s">
        <v>491</v>
      </c>
      <c r="AJ1540" t="s">
        <v>82</v>
      </c>
      <c r="AK1540" t="s">
        <v>194</v>
      </c>
      <c r="AM1540">
        <v>172</v>
      </c>
      <c r="AN1540">
        <v>156</v>
      </c>
    </row>
    <row r="1541" spans="1:40" x14ac:dyDescent="0.25">
      <c r="A1541" t="s">
        <v>551</v>
      </c>
      <c r="B1541" t="s">
        <v>551</v>
      </c>
      <c r="C1541" t="s">
        <v>551</v>
      </c>
      <c r="D1541" t="s">
        <v>551</v>
      </c>
      <c r="E1541" t="s">
        <v>551</v>
      </c>
      <c r="F1541" t="s">
        <v>551</v>
      </c>
      <c r="G1541" t="s">
        <v>551</v>
      </c>
      <c r="H1541" t="s">
        <v>551</v>
      </c>
      <c r="I1541" t="s">
        <v>551</v>
      </c>
      <c r="J1541" t="s">
        <v>551</v>
      </c>
      <c r="K1541" t="s">
        <v>551</v>
      </c>
      <c r="L1541" t="s">
        <v>551</v>
      </c>
      <c r="M1541" t="s">
        <v>551</v>
      </c>
      <c r="N1541" t="s">
        <v>551</v>
      </c>
      <c r="O1541" t="s">
        <v>551</v>
      </c>
      <c r="P1541" t="s">
        <v>551</v>
      </c>
      <c r="Q1541" t="s">
        <v>551</v>
      </c>
      <c r="R1541" t="s">
        <v>551</v>
      </c>
      <c r="S1541" t="s">
        <v>551</v>
      </c>
      <c r="T1541" t="s">
        <v>551</v>
      </c>
      <c r="U1541" t="s">
        <v>551</v>
      </c>
      <c r="V1541" t="s">
        <v>551</v>
      </c>
      <c r="W1541" t="s">
        <v>551</v>
      </c>
      <c r="X1541" t="s">
        <v>551</v>
      </c>
      <c r="Y1541" t="s">
        <v>551</v>
      </c>
      <c r="Z1541" t="s">
        <v>551</v>
      </c>
      <c r="AA1541" t="s">
        <v>551</v>
      </c>
      <c r="AB1541" t="s">
        <v>551</v>
      </c>
      <c r="AC1541" t="s">
        <v>635</v>
      </c>
      <c r="AD1541" t="s">
        <v>634</v>
      </c>
      <c r="AE1541">
        <v>25</v>
      </c>
      <c r="AF1541">
        <v>15</v>
      </c>
      <c r="AH1541" t="s">
        <v>494</v>
      </c>
      <c r="AJ1541" t="s">
        <v>86</v>
      </c>
      <c r="AK1541" t="s">
        <v>201</v>
      </c>
      <c r="AM1541">
        <v>3360</v>
      </c>
      <c r="AN1541">
        <v>846</v>
      </c>
    </row>
    <row r="1542" spans="1:40" x14ac:dyDescent="0.25">
      <c r="A1542" t="s">
        <v>551</v>
      </c>
      <c r="B1542" t="s">
        <v>551</v>
      </c>
      <c r="C1542" t="s">
        <v>551</v>
      </c>
      <c r="D1542" t="s">
        <v>551</v>
      </c>
      <c r="E1542" t="s">
        <v>551</v>
      </c>
      <c r="F1542" t="s">
        <v>551</v>
      </c>
      <c r="G1542" t="s">
        <v>551</v>
      </c>
      <c r="H1542" t="s">
        <v>551</v>
      </c>
      <c r="I1542" t="s">
        <v>551</v>
      </c>
      <c r="J1542" t="s">
        <v>551</v>
      </c>
      <c r="K1542" t="s">
        <v>551</v>
      </c>
      <c r="L1542" t="s">
        <v>551</v>
      </c>
      <c r="M1542" t="s">
        <v>551</v>
      </c>
      <c r="N1542" t="s">
        <v>551</v>
      </c>
      <c r="O1542" t="s">
        <v>551</v>
      </c>
      <c r="P1542" t="s">
        <v>551</v>
      </c>
      <c r="Q1542" t="s">
        <v>551</v>
      </c>
      <c r="R1542" t="s">
        <v>551</v>
      </c>
      <c r="S1542" t="s">
        <v>551</v>
      </c>
      <c r="T1542" t="s">
        <v>551</v>
      </c>
      <c r="U1542" t="s">
        <v>551</v>
      </c>
      <c r="V1542" t="s">
        <v>551</v>
      </c>
      <c r="W1542" t="s">
        <v>551</v>
      </c>
      <c r="X1542" t="s">
        <v>551</v>
      </c>
      <c r="Y1542" t="s">
        <v>551</v>
      </c>
      <c r="Z1542" t="s">
        <v>551</v>
      </c>
      <c r="AA1542" t="s">
        <v>551</v>
      </c>
      <c r="AB1542" t="s">
        <v>551</v>
      </c>
      <c r="AC1542" t="s">
        <v>635</v>
      </c>
      <c r="AD1542" t="s">
        <v>634</v>
      </c>
      <c r="AE1542">
        <v>25</v>
      </c>
      <c r="AF1542">
        <v>16</v>
      </c>
      <c r="AH1542" t="s">
        <v>494</v>
      </c>
      <c r="AJ1542" t="s">
        <v>86</v>
      </c>
      <c r="AK1542" t="s">
        <v>201</v>
      </c>
      <c r="AM1542">
        <v>2020</v>
      </c>
      <c r="AN1542">
        <v>569</v>
      </c>
    </row>
    <row r="1543" spans="1:40" x14ac:dyDescent="0.25">
      <c r="A1543" t="s">
        <v>551</v>
      </c>
      <c r="B1543" t="s">
        <v>551</v>
      </c>
      <c r="C1543" t="s">
        <v>551</v>
      </c>
      <c r="D1543" t="s">
        <v>551</v>
      </c>
      <c r="E1543" t="s">
        <v>551</v>
      </c>
      <c r="F1543" t="s">
        <v>551</v>
      </c>
      <c r="G1543" t="s">
        <v>551</v>
      </c>
      <c r="H1543" t="s">
        <v>551</v>
      </c>
      <c r="I1543" t="s">
        <v>551</v>
      </c>
      <c r="J1543" t="s">
        <v>551</v>
      </c>
      <c r="K1543" t="s">
        <v>551</v>
      </c>
      <c r="L1543" t="s">
        <v>551</v>
      </c>
      <c r="M1543" t="s">
        <v>551</v>
      </c>
      <c r="N1543" t="s">
        <v>551</v>
      </c>
      <c r="O1543" t="s">
        <v>551</v>
      </c>
      <c r="P1543" t="s">
        <v>551</v>
      </c>
      <c r="Q1543" t="s">
        <v>551</v>
      </c>
      <c r="R1543" t="s">
        <v>551</v>
      </c>
      <c r="S1543" t="s">
        <v>551</v>
      </c>
      <c r="T1543" t="s">
        <v>551</v>
      </c>
      <c r="U1543" t="s">
        <v>551</v>
      </c>
      <c r="V1543" t="s">
        <v>551</v>
      </c>
      <c r="W1543" t="s">
        <v>551</v>
      </c>
      <c r="X1543" t="s">
        <v>551</v>
      </c>
      <c r="Y1543" t="s">
        <v>551</v>
      </c>
      <c r="Z1543" t="s">
        <v>551</v>
      </c>
      <c r="AA1543" t="s">
        <v>551</v>
      </c>
      <c r="AB1543" t="s">
        <v>551</v>
      </c>
      <c r="AC1543" t="s">
        <v>635</v>
      </c>
      <c r="AD1543" t="s">
        <v>634</v>
      </c>
      <c r="AE1543">
        <v>25</v>
      </c>
      <c r="AF1543">
        <v>17</v>
      </c>
      <c r="AG1543">
        <v>3</v>
      </c>
      <c r="AH1543" t="s">
        <v>491</v>
      </c>
      <c r="AJ1543" t="s">
        <v>82</v>
      </c>
      <c r="AK1543" t="s">
        <v>194</v>
      </c>
      <c r="AM1543">
        <v>687</v>
      </c>
      <c r="AN1543">
        <v>2303</v>
      </c>
    </row>
    <row r="1544" spans="1:40" x14ac:dyDescent="0.25">
      <c r="A1544" t="s">
        <v>551</v>
      </c>
      <c r="B1544" t="s">
        <v>551</v>
      </c>
      <c r="C1544" t="s">
        <v>551</v>
      </c>
      <c r="D1544" t="s">
        <v>551</v>
      </c>
      <c r="E1544" t="s">
        <v>551</v>
      </c>
      <c r="F1544" t="s">
        <v>551</v>
      </c>
      <c r="G1544" t="s">
        <v>551</v>
      </c>
      <c r="H1544" t="s">
        <v>551</v>
      </c>
      <c r="I1544" t="s">
        <v>551</v>
      </c>
      <c r="J1544" t="s">
        <v>551</v>
      </c>
      <c r="K1544" t="s">
        <v>551</v>
      </c>
      <c r="L1544" t="s">
        <v>551</v>
      </c>
      <c r="M1544" t="s">
        <v>551</v>
      </c>
      <c r="N1544" t="s">
        <v>551</v>
      </c>
      <c r="O1544" t="s">
        <v>551</v>
      </c>
      <c r="P1544" t="s">
        <v>551</v>
      </c>
      <c r="Q1544" t="s">
        <v>551</v>
      </c>
      <c r="R1544" t="s">
        <v>551</v>
      </c>
      <c r="S1544" t="s">
        <v>551</v>
      </c>
      <c r="T1544" t="s">
        <v>551</v>
      </c>
      <c r="U1544" t="s">
        <v>551</v>
      </c>
      <c r="V1544" t="s">
        <v>551</v>
      </c>
      <c r="W1544" t="s">
        <v>551</v>
      </c>
      <c r="X1544" t="s">
        <v>551</v>
      </c>
      <c r="Y1544" t="s">
        <v>551</v>
      </c>
      <c r="Z1544" t="s">
        <v>551</v>
      </c>
      <c r="AA1544" t="s">
        <v>551</v>
      </c>
      <c r="AB1544" t="s">
        <v>551</v>
      </c>
      <c r="AC1544" t="s">
        <v>635</v>
      </c>
      <c r="AD1544" t="s">
        <v>634</v>
      </c>
      <c r="AE1544">
        <v>25</v>
      </c>
      <c r="AF1544">
        <v>18</v>
      </c>
      <c r="AH1544" t="s">
        <v>494</v>
      </c>
      <c r="AJ1544" t="s">
        <v>86</v>
      </c>
      <c r="AK1544" t="s">
        <v>201</v>
      </c>
      <c r="AM1544">
        <v>2428</v>
      </c>
      <c r="AN1544">
        <v>2526</v>
      </c>
    </row>
    <row r="1545" spans="1:40" x14ac:dyDescent="0.25">
      <c r="A1545" t="s">
        <v>551</v>
      </c>
      <c r="B1545" t="s">
        <v>551</v>
      </c>
      <c r="C1545" t="s">
        <v>551</v>
      </c>
      <c r="D1545" t="s">
        <v>551</v>
      </c>
      <c r="E1545" t="s">
        <v>551</v>
      </c>
      <c r="F1545" t="s">
        <v>551</v>
      </c>
      <c r="G1545" t="s">
        <v>551</v>
      </c>
      <c r="H1545" t="s">
        <v>551</v>
      </c>
      <c r="I1545" t="s">
        <v>551</v>
      </c>
      <c r="J1545" t="s">
        <v>551</v>
      </c>
      <c r="K1545" t="s">
        <v>551</v>
      </c>
      <c r="L1545" t="s">
        <v>551</v>
      </c>
      <c r="M1545" t="s">
        <v>551</v>
      </c>
      <c r="N1545" t="s">
        <v>551</v>
      </c>
      <c r="O1545" t="s">
        <v>551</v>
      </c>
      <c r="P1545" t="s">
        <v>551</v>
      </c>
      <c r="Q1545" t="s">
        <v>551</v>
      </c>
      <c r="R1545" t="s">
        <v>551</v>
      </c>
      <c r="S1545" t="s">
        <v>551</v>
      </c>
      <c r="T1545" t="s">
        <v>551</v>
      </c>
      <c r="U1545" t="s">
        <v>551</v>
      </c>
      <c r="V1545" t="s">
        <v>551</v>
      </c>
      <c r="W1545" t="s">
        <v>551</v>
      </c>
      <c r="X1545" t="s">
        <v>551</v>
      </c>
      <c r="Y1545" t="s">
        <v>551</v>
      </c>
      <c r="Z1545" t="s">
        <v>551</v>
      </c>
      <c r="AA1545" t="s">
        <v>551</v>
      </c>
      <c r="AB1545" t="s">
        <v>551</v>
      </c>
      <c r="AC1545" t="s">
        <v>635</v>
      </c>
      <c r="AD1545" t="s">
        <v>634</v>
      </c>
      <c r="AE1545">
        <v>25</v>
      </c>
      <c r="AF1545">
        <v>19</v>
      </c>
      <c r="AH1545" t="s">
        <v>494</v>
      </c>
      <c r="AJ1545" t="s">
        <v>86</v>
      </c>
      <c r="AK1545" t="s">
        <v>201</v>
      </c>
      <c r="AM1545">
        <v>1569</v>
      </c>
      <c r="AN1545">
        <v>2671</v>
      </c>
    </row>
    <row r="1546" spans="1:40" x14ac:dyDescent="0.25">
      <c r="A1546" t="s">
        <v>551</v>
      </c>
      <c r="B1546" t="s">
        <v>551</v>
      </c>
      <c r="C1546" t="s">
        <v>551</v>
      </c>
      <c r="D1546" t="s">
        <v>551</v>
      </c>
      <c r="E1546" t="s">
        <v>551</v>
      </c>
      <c r="F1546" t="s">
        <v>551</v>
      </c>
      <c r="G1546" t="s">
        <v>551</v>
      </c>
      <c r="H1546" t="s">
        <v>551</v>
      </c>
      <c r="I1546" t="s">
        <v>551</v>
      </c>
      <c r="J1546" t="s">
        <v>551</v>
      </c>
      <c r="K1546" t="s">
        <v>551</v>
      </c>
      <c r="L1546" t="s">
        <v>551</v>
      </c>
      <c r="M1546" t="s">
        <v>551</v>
      </c>
      <c r="N1546" t="s">
        <v>551</v>
      </c>
      <c r="O1546" t="s">
        <v>551</v>
      </c>
      <c r="P1546" t="s">
        <v>551</v>
      </c>
      <c r="Q1546" t="s">
        <v>551</v>
      </c>
      <c r="R1546" t="s">
        <v>551</v>
      </c>
      <c r="S1546" t="s">
        <v>551</v>
      </c>
      <c r="T1546" t="s">
        <v>551</v>
      </c>
      <c r="U1546" t="s">
        <v>551</v>
      </c>
      <c r="V1546" t="s">
        <v>551</v>
      </c>
      <c r="W1546" t="s">
        <v>551</v>
      </c>
      <c r="X1546" t="s">
        <v>551</v>
      </c>
      <c r="Y1546" t="s">
        <v>551</v>
      </c>
      <c r="Z1546" t="s">
        <v>551</v>
      </c>
      <c r="AA1546" t="s">
        <v>551</v>
      </c>
      <c r="AB1546" t="s">
        <v>551</v>
      </c>
      <c r="AC1546" t="s">
        <v>635</v>
      </c>
      <c r="AD1546" t="s">
        <v>634</v>
      </c>
      <c r="AE1546">
        <v>25</v>
      </c>
      <c r="AF1546">
        <v>20</v>
      </c>
      <c r="AH1546" t="s">
        <v>494</v>
      </c>
      <c r="AJ1546" t="s">
        <v>86</v>
      </c>
      <c r="AK1546" t="s">
        <v>201</v>
      </c>
      <c r="AM1546">
        <v>1295</v>
      </c>
      <c r="AN1546">
        <v>2</v>
      </c>
    </row>
    <row r="1547" spans="1:40" x14ac:dyDescent="0.25">
      <c r="A1547" t="s">
        <v>551</v>
      </c>
      <c r="B1547" t="s">
        <v>551</v>
      </c>
      <c r="C1547" t="s">
        <v>551</v>
      </c>
      <c r="D1547" t="s">
        <v>551</v>
      </c>
      <c r="E1547" t="s">
        <v>551</v>
      </c>
      <c r="F1547" t="s">
        <v>551</v>
      </c>
      <c r="G1547" t="s">
        <v>551</v>
      </c>
      <c r="H1547" t="s">
        <v>551</v>
      </c>
      <c r="I1547" t="s">
        <v>551</v>
      </c>
      <c r="J1547" t="s">
        <v>551</v>
      </c>
      <c r="K1547" t="s">
        <v>551</v>
      </c>
      <c r="L1547" t="s">
        <v>551</v>
      </c>
      <c r="M1547" t="s">
        <v>551</v>
      </c>
      <c r="N1547" t="s">
        <v>551</v>
      </c>
      <c r="O1547" t="s">
        <v>551</v>
      </c>
      <c r="P1547" t="s">
        <v>551</v>
      </c>
      <c r="Q1547" t="s">
        <v>551</v>
      </c>
      <c r="R1547" t="s">
        <v>551</v>
      </c>
      <c r="S1547" t="s">
        <v>551</v>
      </c>
      <c r="T1547" t="s">
        <v>551</v>
      </c>
      <c r="U1547" t="s">
        <v>551</v>
      </c>
      <c r="V1547" t="s">
        <v>551</v>
      </c>
      <c r="W1547" t="s">
        <v>551</v>
      </c>
      <c r="X1547" t="s">
        <v>551</v>
      </c>
      <c r="Y1547" t="s">
        <v>551</v>
      </c>
      <c r="Z1547" t="s">
        <v>551</v>
      </c>
      <c r="AA1547" t="s">
        <v>551</v>
      </c>
      <c r="AB1547" t="s">
        <v>551</v>
      </c>
      <c r="AC1547" t="s">
        <v>635</v>
      </c>
      <c r="AD1547" t="s">
        <v>634</v>
      </c>
      <c r="AE1547">
        <v>25</v>
      </c>
      <c r="AF1547">
        <v>21</v>
      </c>
      <c r="AH1547" t="s">
        <v>494</v>
      </c>
      <c r="AJ1547" t="s">
        <v>86</v>
      </c>
      <c r="AK1547" t="s">
        <v>201</v>
      </c>
      <c r="AM1547">
        <v>2309</v>
      </c>
      <c r="AN1547">
        <v>1631</v>
      </c>
    </row>
    <row r="1548" spans="1:40" x14ac:dyDescent="0.25">
      <c r="A1548" t="s">
        <v>551</v>
      </c>
      <c r="B1548" t="s">
        <v>551</v>
      </c>
      <c r="C1548" t="s">
        <v>551</v>
      </c>
      <c r="D1548" t="s">
        <v>551</v>
      </c>
      <c r="E1548" t="s">
        <v>551</v>
      </c>
      <c r="F1548" t="s">
        <v>551</v>
      </c>
      <c r="G1548" t="s">
        <v>551</v>
      </c>
      <c r="H1548" t="s">
        <v>551</v>
      </c>
      <c r="I1548" t="s">
        <v>551</v>
      </c>
      <c r="J1548" t="s">
        <v>551</v>
      </c>
      <c r="K1548" t="s">
        <v>551</v>
      </c>
      <c r="L1548" t="s">
        <v>551</v>
      </c>
      <c r="M1548" t="s">
        <v>551</v>
      </c>
      <c r="N1548" t="s">
        <v>551</v>
      </c>
      <c r="O1548" t="s">
        <v>551</v>
      </c>
      <c r="P1548" t="s">
        <v>551</v>
      </c>
      <c r="Q1548" t="s">
        <v>551</v>
      </c>
      <c r="R1548" t="s">
        <v>551</v>
      </c>
      <c r="S1548" t="s">
        <v>551</v>
      </c>
      <c r="T1548" t="s">
        <v>551</v>
      </c>
      <c r="U1548" t="s">
        <v>551</v>
      </c>
      <c r="V1548" t="s">
        <v>551</v>
      </c>
      <c r="W1548" t="s">
        <v>551</v>
      </c>
      <c r="X1548" t="s">
        <v>551</v>
      </c>
      <c r="Y1548" t="s">
        <v>551</v>
      </c>
      <c r="Z1548" t="s">
        <v>551</v>
      </c>
      <c r="AA1548" t="s">
        <v>551</v>
      </c>
      <c r="AB1548" t="s">
        <v>551</v>
      </c>
      <c r="AC1548" t="s">
        <v>635</v>
      </c>
      <c r="AD1548" t="s">
        <v>634</v>
      </c>
      <c r="AE1548">
        <v>25</v>
      </c>
      <c r="AF1548">
        <v>22</v>
      </c>
      <c r="AH1548" t="s">
        <v>494</v>
      </c>
      <c r="AJ1548" t="s">
        <v>86</v>
      </c>
      <c r="AK1548" t="s">
        <v>201</v>
      </c>
      <c r="AM1548">
        <v>3050</v>
      </c>
      <c r="AN1548">
        <v>686</v>
      </c>
    </row>
    <row r="1549" spans="1:40" x14ac:dyDescent="0.25">
      <c r="A1549" t="s">
        <v>551</v>
      </c>
      <c r="B1549" t="s">
        <v>551</v>
      </c>
      <c r="C1549" t="s">
        <v>551</v>
      </c>
      <c r="D1549" t="s">
        <v>551</v>
      </c>
      <c r="E1549" t="s">
        <v>551</v>
      </c>
      <c r="F1549" t="s">
        <v>551</v>
      </c>
      <c r="G1549" t="s">
        <v>551</v>
      </c>
      <c r="H1549" t="s">
        <v>551</v>
      </c>
      <c r="I1549" t="s">
        <v>551</v>
      </c>
      <c r="J1549" t="s">
        <v>551</v>
      </c>
      <c r="K1549" t="s">
        <v>551</v>
      </c>
      <c r="L1549" t="s">
        <v>551</v>
      </c>
      <c r="M1549" t="s">
        <v>551</v>
      </c>
      <c r="N1549" t="s">
        <v>551</v>
      </c>
      <c r="O1549" t="s">
        <v>551</v>
      </c>
      <c r="P1549" t="s">
        <v>551</v>
      </c>
      <c r="Q1549" t="s">
        <v>551</v>
      </c>
      <c r="R1549" t="s">
        <v>551</v>
      </c>
      <c r="S1549" t="s">
        <v>551</v>
      </c>
      <c r="T1549" t="s">
        <v>551</v>
      </c>
      <c r="U1549" t="s">
        <v>551</v>
      </c>
      <c r="V1549" t="s">
        <v>551</v>
      </c>
      <c r="W1549" t="s">
        <v>551</v>
      </c>
      <c r="X1549" t="s">
        <v>551</v>
      </c>
      <c r="Y1549" t="s">
        <v>551</v>
      </c>
      <c r="Z1549" t="s">
        <v>551</v>
      </c>
      <c r="AA1549" t="s">
        <v>551</v>
      </c>
      <c r="AB1549" t="s">
        <v>551</v>
      </c>
      <c r="AC1549" t="s">
        <v>635</v>
      </c>
      <c r="AD1549" t="s">
        <v>634</v>
      </c>
      <c r="AE1549">
        <v>25</v>
      </c>
      <c r="AF1549">
        <v>23</v>
      </c>
      <c r="AH1549" t="s">
        <v>494</v>
      </c>
      <c r="AJ1549" t="s">
        <v>86</v>
      </c>
      <c r="AK1549" t="s">
        <v>201</v>
      </c>
      <c r="AM1549">
        <v>1401</v>
      </c>
      <c r="AN1549">
        <v>2002</v>
      </c>
    </row>
    <row r="1550" spans="1:40" x14ac:dyDescent="0.25">
      <c r="A1550" t="s">
        <v>551</v>
      </c>
      <c r="B1550" t="s">
        <v>551</v>
      </c>
      <c r="C1550" t="s">
        <v>551</v>
      </c>
      <c r="D1550" t="s">
        <v>551</v>
      </c>
      <c r="E1550" t="s">
        <v>551</v>
      </c>
      <c r="F1550" t="s">
        <v>551</v>
      </c>
      <c r="G1550" t="s">
        <v>551</v>
      </c>
      <c r="H1550" t="s">
        <v>551</v>
      </c>
      <c r="I1550" t="s">
        <v>551</v>
      </c>
      <c r="J1550" t="s">
        <v>551</v>
      </c>
      <c r="K1550" t="s">
        <v>551</v>
      </c>
      <c r="L1550" t="s">
        <v>551</v>
      </c>
      <c r="M1550" t="s">
        <v>551</v>
      </c>
      <c r="N1550" t="s">
        <v>551</v>
      </c>
      <c r="O1550" t="s">
        <v>551</v>
      </c>
      <c r="P1550" t="s">
        <v>551</v>
      </c>
      <c r="Q1550" t="s">
        <v>551</v>
      </c>
      <c r="R1550" t="s">
        <v>551</v>
      </c>
      <c r="S1550" t="s">
        <v>551</v>
      </c>
      <c r="T1550" t="s">
        <v>551</v>
      </c>
      <c r="U1550" t="s">
        <v>551</v>
      </c>
      <c r="V1550" t="s">
        <v>551</v>
      </c>
      <c r="W1550" t="s">
        <v>551</v>
      </c>
      <c r="X1550" t="s">
        <v>551</v>
      </c>
      <c r="Y1550" t="s">
        <v>551</v>
      </c>
      <c r="Z1550" t="s">
        <v>551</v>
      </c>
      <c r="AA1550" t="s">
        <v>551</v>
      </c>
      <c r="AB1550" t="s">
        <v>551</v>
      </c>
      <c r="AC1550" t="s">
        <v>635</v>
      </c>
      <c r="AD1550" t="s">
        <v>634</v>
      </c>
      <c r="AE1550">
        <v>25</v>
      </c>
      <c r="AF1550">
        <v>24</v>
      </c>
      <c r="AH1550" t="s">
        <v>494</v>
      </c>
      <c r="AJ1550" t="s">
        <v>86</v>
      </c>
      <c r="AK1550" t="s">
        <v>201</v>
      </c>
      <c r="AM1550">
        <v>982</v>
      </c>
      <c r="AN1550">
        <v>2337</v>
      </c>
    </row>
    <row r="1551" spans="1:40" x14ac:dyDescent="0.25">
      <c r="A1551" t="s">
        <v>551</v>
      </c>
      <c r="B1551" t="s">
        <v>551</v>
      </c>
      <c r="C1551" t="s">
        <v>551</v>
      </c>
      <c r="D1551" t="s">
        <v>551</v>
      </c>
      <c r="E1551" t="s">
        <v>551</v>
      </c>
      <c r="F1551" t="s">
        <v>551</v>
      </c>
      <c r="G1551" t="s">
        <v>551</v>
      </c>
      <c r="H1551" t="s">
        <v>551</v>
      </c>
      <c r="I1551" t="s">
        <v>551</v>
      </c>
      <c r="J1551" t="s">
        <v>551</v>
      </c>
      <c r="K1551" t="s">
        <v>551</v>
      </c>
      <c r="L1551" t="s">
        <v>551</v>
      </c>
      <c r="M1551" t="s">
        <v>551</v>
      </c>
      <c r="N1551" t="s">
        <v>551</v>
      </c>
      <c r="O1551" t="s">
        <v>551</v>
      </c>
      <c r="P1551" t="s">
        <v>551</v>
      </c>
      <c r="Q1551" t="s">
        <v>551</v>
      </c>
      <c r="R1551" t="s">
        <v>551</v>
      </c>
      <c r="S1551" t="s">
        <v>551</v>
      </c>
      <c r="T1551" t="s">
        <v>551</v>
      </c>
      <c r="U1551" t="s">
        <v>551</v>
      </c>
      <c r="V1551" t="s">
        <v>551</v>
      </c>
      <c r="W1551" t="s">
        <v>551</v>
      </c>
      <c r="X1551" t="s">
        <v>551</v>
      </c>
      <c r="Y1551" t="s">
        <v>551</v>
      </c>
      <c r="Z1551" t="s">
        <v>551</v>
      </c>
      <c r="AA1551" t="s">
        <v>551</v>
      </c>
      <c r="AB1551" t="s">
        <v>551</v>
      </c>
      <c r="AC1551" t="s">
        <v>635</v>
      </c>
      <c r="AD1551" t="s">
        <v>634</v>
      </c>
      <c r="AE1551">
        <v>25</v>
      </c>
      <c r="AF1551">
        <v>25</v>
      </c>
      <c r="AH1551" t="s">
        <v>494</v>
      </c>
      <c r="AJ1551" t="s">
        <v>86</v>
      </c>
      <c r="AK1551" t="s">
        <v>201</v>
      </c>
      <c r="AM1551">
        <v>3213</v>
      </c>
      <c r="AN1551">
        <v>212</v>
      </c>
    </row>
    <row r="1552" spans="1:40" x14ac:dyDescent="0.25">
      <c r="A1552" t="s">
        <v>551</v>
      </c>
      <c r="B1552" t="s">
        <v>551</v>
      </c>
      <c r="C1552" t="s">
        <v>551</v>
      </c>
      <c r="D1552" t="s">
        <v>551</v>
      </c>
      <c r="E1552" t="s">
        <v>551</v>
      </c>
      <c r="F1552" t="s">
        <v>551</v>
      </c>
      <c r="G1552" t="s">
        <v>551</v>
      </c>
      <c r="H1552" t="s">
        <v>551</v>
      </c>
      <c r="I1552" t="s">
        <v>551</v>
      </c>
      <c r="J1552" t="s">
        <v>551</v>
      </c>
      <c r="K1552" t="s">
        <v>551</v>
      </c>
      <c r="L1552" t="s">
        <v>551</v>
      </c>
      <c r="M1552" t="s">
        <v>551</v>
      </c>
      <c r="N1552" t="s">
        <v>551</v>
      </c>
      <c r="O1552" t="s">
        <v>551</v>
      </c>
      <c r="P1552" t="s">
        <v>551</v>
      </c>
      <c r="Q1552" t="s">
        <v>551</v>
      </c>
      <c r="R1552" t="s">
        <v>551</v>
      </c>
      <c r="S1552" t="s">
        <v>551</v>
      </c>
      <c r="T1552" t="s">
        <v>551</v>
      </c>
      <c r="U1552" t="s">
        <v>551</v>
      </c>
      <c r="V1552" t="s">
        <v>551</v>
      </c>
      <c r="W1552" t="s">
        <v>551</v>
      </c>
      <c r="X1552" t="s">
        <v>551</v>
      </c>
      <c r="Y1552" t="s">
        <v>551</v>
      </c>
      <c r="Z1552" t="s">
        <v>551</v>
      </c>
      <c r="AA1552" t="s">
        <v>551</v>
      </c>
      <c r="AB1552" t="s">
        <v>551</v>
      </c>
      <c r="AC1552" t="s">
        <v>637</v>
      </c>
      <c r="AD1552" t="s">
        <v>636</v>
      </c>
      <c r="AE1552">
        <v>25</v>
      </c>
      <c r="AF1552">
        <v>1</v>
      </c>
      <c r="AH1552" t="s">
        <v>499</v>
      </c>
      <c r="AJ1552" t="s">
        <v>92</v>
      </c>
      <c r="AK1552" t="s">
        <v>201</v>
      </c>
      <c r="AM1552">
        <v>3610</v>
      </c>
      <c r="AN1552">
        <v>1095</v>
      </c>
    </row>
    <row r="1553" spans="1:40" x14ac:dyDescent="0.25">
      <c r="A1553" t="s">
        <v>551</v>
      </c>
      <c r="B1553" t="s">
        <v>551</v>
      </c>
      <c r="C1553" t="s">
        <v>551</v>
      </c>
      <c r="D1553" t="s">
        <v>551</v>
      </c>
      <c r="E1553" t="s">
        <v>551</v>
      </c>
      <c r="F1553" t="s">
        <v>551</v>
      </c>
      <c r="G1553" t="s">
        <v>551</v>
      </c>
      <c r="H1553" t="s">
        <v>551</v>
      </c>
      <c r="I1553" t="s">
        <v>551</v>
      </c>
      <c r="J1553" t="s">
        <v>551</v>
      </c>
      <c r="K1553" t="s">
        <v>551</v>
      </c>
      <c r="L1553" t="s">
        <v>551</v>
      </c>
      <c r="M1553" t="s">
        <v>551</v>
      </c>
      <c r="N1553" t="s">
        <v>551</v>
      </c>
      <c r="O1553" t="s">
        <v>551</v>
      </c>
      <c r="P1553" t="s">
        <v>551</v>
      </c>
      <c r="Q1553" t="s">
        <v>551</v>
      </c>
      <c r="R1553" t="s">
        <v>551</v>
      </c>
      <c r="S1553" t="s">
        <v>551</v>
      </c>
      <c r="T1553" t="s">
        <v>551</v>
      </c>
      <c r="U1553" t="s">
        <v>551</v>
      </c>
      <c r="V1553" t="s">
        <v>551</v>
      </c>
      <c r="W1553" t="s">
        <v>551</v>
      </c>
      <c r="X1553" t="s">
        <v>551</v>
      </c>
      <c r="Y1553" t="s">
        <v>551</v>
      </c>
      <c r="Z1553" t="s">
        <v>551</v>
      </c>
      <c r="AA1553" t="s">
        <v>551</v>
      </c>
      <c r="AB1553" t="s">
        <v>551</v>
      </c>
      <c r="AC1553" t="s">
        <v>637</v>
      </c>
      <c r="AD1553" t="s">
        <v>636</v>
      </c>
      <c r="AE1553">
        <v>25</v>
      </c>
      <c r="AF1553">
        <v>2</v>
      </c>
      <c r="AH1553" t="s">
        <v>499</v>
      </c>
      <c r="AJ1553" t="s">
        <v>92</v>
      </c>
      <c r="AK1553" t="s">
        <v>201</v>
      </c>
      <c r="AM1553">
        <v>3321</v>
      </c>
      <c r="AN1553">
        <v>2632</v>
      </c>
    </row>
    <row r="1554" spans="1:40" x14ac:dyDescent="0.25">
      <c r="A1554" t="s">
        <v>551</v>
      </c>
      <c r="B1554" t="s">
        <v>551</v>
      </c>
      <c r="C1554" t="s">
        <v>551</v>
      </c>
      <c r="D1554" t="s">
        <v>551</v>
      </c>
      <c r="E1554" t="s">
        <v>551</v>
      </c>
      <c r="F1554" t="s">
        <v>551</v>
      </c>
      <c r="G1554" t="s">
        <v>551</v>
      </c>
      <c r="H1554" t="s">
        <v>551</v>
      </c>
      <c r="I1554" t="s">
        <v>551</v>
      </c>
      <c r="J1554" t="s">
        <v>551</v>
      </c>
      <c r="K1554" t="s">
        <v>551</v>
      </c>
      <c r="L1554" t="s">
        <v>551</v>
      </c>
      <c r="M1554" t="s">
        <v>551</v>
      </c>
      <c r="N1554" t="s">
        <v>551</v>
      </c>
      <c r="O1554" t="s">
        <v>551</v>
      </c>
      <c r="P1554" t="s">
        <v>551</v>
      </c>
      <c r="Q1554" t="s">
        <v>551</v>
      </c>
      <c r="R1554" t="s">
        <v>551</v>
      </c>
      <c r="S1554" t="s">
        <v>551</v>
      </c>
      <c r="T1554" t="s">
        <v>551</v>
      </c>
      <c r="U1554" t="s">
        <v>551</v>
      </c>
      <c r="V1554" t="s">
        <v>551</v>
      </c>
      <c r="W1554" t="s">
        <v>551</v>
      </c>
      <c r="X1554" t="s">
        <v>551</v>
      </c>
      <c r="Y1554" t="s">
        <v>551</v>
      </c>
      <c r="Z1554" t="s">
        <v>551</v>
      </c>
      <c r="AA1554" t="s">
        <v>551</v>
      </c>
      <c r="AB1554" t="s">
        <v>551</v>
      </c>
      <c r="AC1554" t="s">
        <v>637</v>
      </c>
      <c r="AD1554" t="s">
        <v>636</v>
      </c>
      <c r="AE1554">
        <v>25</v>
      </c>
      <c r="AF1554">
        <v>3</v>
      </c>
      <c r="AG1554">
        <v>3</v>
      </c>
      <c r="AH1554" t="s">
        <v>492</v>
      </c>
      <c r="AJ1554" t="s">
        <v>84</v>
      </c>
      <c r="AK1554" t="s">
        <v>194</v>
      </c>
      <c r="AM1554">
        <v>728</v>
      </c>
      <c r="AN1554">
        <v>1434</v>
      </c>
    </row>
    <row r="1555" spans="1:40" x14ac:dyDescent="0.25">
      <c r="A1555" t="s">
        <v>551</v>
      </c>
      <c r="B1555" t="s">
        <v>551</v>
      </c>
      <c r="C1555" t="s">
        <v>551</v>
      </c>
      <c r="D1555" t="s">
        <v>551</v>
      </c>
      <c r="E1555" t="s">
        <v>551</v>
      </c>
      <c r="F1555" t="s">
        <v>551</v>
      </c>
      <c r="G1555" t="s">
        <v>551</v>
      </c>
      <c r="H1555" t="s">
        <v>551</v>
      </c>
      <c r="I1555" t="s">
        <v>551</v>
      </c>
      <c r="J1555" t="s">
        <v>551</v>
      </c>
      <c r="K1555" t="s">
        <v>551</v>
      </c>
      <c r="L1555" t="s">
        <v>551</v>
      </c>
      <c r="M1555" t="s">
        <v>551</v>
      </c>
      <c r="N1555" t="s">
        <v>551</v>
      </c>
      <c r="O1555" t="s">
        <v>551</v>
      </c>
      <c r="P1555" t="s">
        <v>551</v>
      </c>
      <c r="Q1555" t="s">
        <v>551</v>
      </c>
      <c r="R1555" t="s">
        <v>551</v>
      </c>
      <c r="S1555" t="s">
        <v>551</v>
      </c>
      <c r="T1555" t="s">
        <v>551</v>
      </c>
      <c r="U1555" t="s">
        <v>551</v>
      </c>
      <c r="V1555" t="s">
        <v>551</v>
      </c>
      <c r="W1555" t="s">
        <v>551</v>
      </c>
      <c r="X1555" t="s">
        <v>551</v>
      </c>
      <c r="Y1555" t="s">
        <v>551</v>
      </c>
      <c r="Z1555" t="s">
        <v>551</v>
      </c>
      <c r="AA1555" t="s">
        <v>551</v>
      </c>
      <c r="AB1555" t="s">
        <v>551</v>
      </c>
      <c r="AC1555" t="s">
        <v>637</v>
      </c>
      <c r="AD1555" t="s">
        <v>636</v>
      </c>
      <c r="AE1555">
        <v>25</v>
      </c>
      <c r="AF1555">
        <v>4</v>
      </c>
      <c r="AH1555" t="s">
        <v>494</v>
      </c>
      <c r="AJ1555" t="s">
        <v>86</v>
      </c>
      <c r="AK1555" t="s">
        <v>201</v>
      </c>
      <c r="AM1555">
        <v>599</v>
      </c>
      <c r="AN1555">
        <v>424</v>
      </c>
    </row>
    <row r="1556" spans="1:40" x14ac:dyDescent="0.25">
      <c r="A1556" t="s">
        <v>551</v>
      </c>
      <c r="B1556" t="s">
        <v>551</v>
      </c>
      <c r="C1556" t="s">
        <v>551</v>
      </c>
      <c r="D1556" t="s">
        <v>551</v>
      </c>
      <c r="E1556" t="s">
        <v>551</v>
      </c>
      <c r="F1556" t="s">
        <v>551</v>
      </c>
      <c r="G1556" t="s">
        <v>551</v>
      </c>
      <c r="H1556" t="s">
        <v>551</v>
      </c>
      <c r="I1556" t="s">
        <v>551</v>
      </c>
      <c r="J1556" t="s">
        <v>551</v>
      </c>
      <c r="K1556" t="s">
        <v>551</v>
      </c>
      <c r="L1556" t="s">
        <v>551</v>
      </c>
      <c r="M1556" t="s">
        <v>551</v>
      </c>
      <c r="N1556" t="s">
        <v>551</v>
      </c>
      <c r="O1556" t="s">
        <v>551</v>
      </c>
      <c r="P1556" t="s">
        <v>551</v>
      </c>
      <c r="Q1556" t="s">
        <v>551</v>
      </c>
      <c r="R1556" t="s">
        <v>551</v>
      </c>
      <c r="S1556" t="s">
        <v>551</v>
      </c>
      <c r="T1556" t="s">
        <v>551</v>
      </c>
      <c r="U1556" t="s">
        <v>551</v>
      </c>
      <c r="V1556" t="s">
        <v>551</v>
      </c>
      <c r="W1556" t="s">
        <v>551</v>
      </c>
      <c r="X1556" t="s">
        <v>551</v>
      </c>
      <c r="Y1556" t="s">
        <v>551</v>
      </c>
      <c r="Z1556" t="s">
        <v>551</v>
      </c>
      <c r="AA1556" t="s">
        <v>551</v>
      </c>
      <c r="AB1556" t="s">
        <v>551</v>
      </c>
      <c r="AC1556" t="s">
        <v>637</v>
      </c>
      <c r="AD1556" t="s">
        <v>636</v>
      </c>
      <c r="AE1556">
        <v>25</v>
      </c>
      <c r="AF1556">
        <v>5</v>
      </c>
      <c r="AH1556" t="s">
        <v>494</v>
      </c>
      <c r="AJ1556" t="s">
        <v>86</v>
      </c>
      <c r="AK1556" t="s">
        <v>201</v>
      </c>
      <c r="AM1556">
        <v>837</v>
      </c>
      <c r="AN1556">
        <v>221</v>
      </c>
    </row>
    <row r="1557" spans="1:40" x14ac:dyDescent="0.25">
      <c r="A1557" t="s">
        <v>551</v>
      </c>
      <c r="B1557" t="s">
        <v>551</v>
      </c>
      <c r="C1557" t="s">
        <v>551</v>
      </c>
      <c r="D1557" t="s">
        <v>551</v>
      </c>
      <c r="E1557" t="s">
        <v>551</v>
      </c>
      <c r="F1557" t="s">
        <v>551</v>
      </c>
      <c r="G1557" t="s">
        <v>551</v>
      </c>
      <c r="H1557" t="s">
        <v>551</v>
      </c>
      <c r="I1557" t="s">
        <v>551</v>
      </c>
      <c r="J1557" t="s">
        <v>551</v>
      </c>
      <c r="K1557" t="s">
        <v>551</v>
      </c>
      <c r="L1557" t="s">
        <v>551</v>
      </c>
      <c r="M1557" t="s">
        <v>551</v>
      </c>
      <c r="N1557" t="s">
        <v>551</v>
      </c>
      <c r="O1557" t="s">
        <v>551</v>
      </c>
      <c r="P1557" t="s">
        <v>551</v>
      </c>
      <c r="Q1557" t="s">
        <v>551</v>
      </c>
      <c r="R1557" t="s">
        <v>551</v>
      </c>
      <c r="S1557" t="s">
        <v>551</v>
      </c>
      <c r="T1557" t="s">
        <v>551</v>
      </c>
      <c r="U1557" t="s">
        <v>551</v>
      </c>
      <c r="V1557" t="s">
        <v>551</v>
      </c>
      <c r="W1557" t="s">
        <v>551</v>
      </c>
      <c r="X1557" t="s">
        <v>551</v>
      </c>
      <c r="Y1557" t="s">
        <v>551</v>
      </c>
      <c r="Z1557" t="s">
        <v>551</v>
      </c>
      <c r="AA1557" t="s">
        <v>551</v>
      </c>
      <c r="AB1557" t="s">
        <v>551</v>
      </c>
      <c r="AC1557" t="s">
        <v>637</v>
      </c>
      <c r="AD1557" t="s">
        <v>636</v>
      </c>
      <c r="AE1557">
        <v>25</v>
      </c>
      <c r="AF1557">
        <v>6</v>
      </c>
      <c r="AH1557" t="s">
        <v>499</v>
      </c>
      <c r="AJ1557" t="s">
        <v>92</v>
      </c>
      <c r="AK1557" t="s">
        <v>201</v>
      </c>
      <c r="AM1557">
        <v>2907</v>
      </c>
      <c r="AN1557">
        <v>1460</v>
      </c>
    </row>
    <row r="1558" spans="1:40" x14ac:dyDescent="0.25">
      <c r="A1558" t="s">
        <v>551</v>
      </c>
      <c r="B1558" t="s">
        <v>551</v>
      </c>
      <c r="C1558" t="s">
        <v>551</v>
      </c>
      <c r="D1558" t="s">
        <v>551</v>
      </c>
      <c r="E1558" t="s">
        <v>551</v>
      </c>
      <c r="F1558" t="s">
        <v>551</v>
      </c>
      <c r="G1558" t="s">
        <v>551</v>
      </c>
      <c r="H1558" t="s">
        <v>551</v>
      </c>
      <c r="I1558" t="s">
        <v>551</v>
      </c>
      <c r="J1558" t="s">
        <v>551</v>
      </c>
      <c r="K1558" t="s">
        <v>551</v>
      </c>
      <c r="L1558" t="s">
        <v>551</v>
      </c>
      <c r="M1558" t="s">
        <v>551</v>
      </c>
      <c r="N1558" t="s">
        <v>551</v>
      </c>
      <c r="O1558" t="s">
        <v>551</v>
      </c>
      <c r="P1558" t="s">
        <v>551</v>
      </c>
      <c r="Q1558" t="s">
        <v>551</v>
      </c>
      <c r="R1558" t="s">
        <v>551</v>
      </c>
      <c r="S1558" t="s">
        <v>551</v>
      </c>
      <c r="T1558" t="s">
        <v>551</v>
      </c>
      <c r="U1558" t="s">
        <v>551</v>
      </c>
      <c r="V1558" t="s">
        <v>551</v>
      </c>
      <c r="W1558" t="s">
        <v>551</v>
      </c>
      <c r="X1558" t="s">
        <v>551</v>
      </c>
      <c r="Y1558" t="s">
        <v>551</v>
      </c>
      <c r="Z1558" t="s">
        <v>551</v>
      </c>
      <c r="AA1558" t="s">
        <v>551</v>
      </c>
      <c r="AB1558" t="s">
        <v>551</v>
      </c>
      <c r="AC1558" t="s">
        <v>637</v>
      </c>
      <c r="AD1558" t="s">
        <v>636</v>
      </c>
      <c r="AE1558">
        <v>25</v>
      </c>
      <c r="AF1558">
        <v>7</v>
      </c>
      <c r="AG1558">
        <v>3</v>
      </c>
      <c r="AH1558" t="s">
        <v>492</v>
      </c>
      <c r="AJ1558" t="s">
        <v>84</v>
      </c>
      <c r="AK1558" t="s">
        <v>194</v>
      </c>
      <c r="AM1558">
        <v>2171</v>
      </c>
      <c r="AN1558">
        <v>1477</v>
      </c>
    </row>
    <row r="1559" spans="1:40" x14ac:dyDescent="0.25">
      <c r="A1559" t="s">
        <v>551</v>
      </c>
      <c r="B1559" t="s">
        <v>551</v>
      </c>
      <c r="C1559" t="s">
        <v>551</v>
      </c>
      <c r="D1559" t="s">
        <v>551</v>
      </c>
      <c r="E1559" t="s">
        <v>551</v>
      </c>
      <c r="F1559" t="s">
        <v>551</v>
      </c>
      <c r="G1559" t="s">
        <v>551</v>
      </c>
      <c r="H1559" t="s">
        <v>551</v>
      </c>
      <c r="I1559" t="s">
        <v>551</v>
      </c>
      <c r="J1559" t="s">
        <v>551</v>
      </c>
      <c r="K1559" t="s">
        <v>551</v>
      </c>
      <c r="L1559" t="s">
        <v>551</v>
      </c>
      <c r="M1559" t="s">
        <v>551</v>
      </c>
      <c r="N1559" t="s">
        <v>551</v>
      </c>
      <c r="O1559" t="s">
        <v>551</v>
      </c>
      <c r="P1559" t="s">
        <v>551</v>
      </c>
      <c r="Q1559" t="s">
        <v>551</v>
      </c>
      <c r="R1559" t="s">
        <v>551</v>
      </c>
      <c r="S1559" t="s">
        <v>551</v>
      </c>
      <c r="T1559" t="s">
        <v>551</v>
      </c>
      <c r="U1559" t="s">
        <v>551</v>
      </c>
      <c r="V1559" t="s">
        <v>551</v>
      </c>
      <c r="W1559" t="s">
        <v>551</v>
      </c>
      <c r="X1559" t="s">
        <v>551</v>
      </c>
      <c r="Y1559" t="s">
        <v>551</v>
      </c>
      <c r="Z1559" t="s">
        <v>551</v>
      </c>
      <c r="AA1559" t="s">
        <v>551</v>
      </c>
      <c r="AB1559" t="s">
        <v>551</v>
      </c>
      <c r="AC1559" t="s">
        <v>637</v>
      </c>
      <c r="AD1559" t="s">
        <v>636</v>
      </c>
      <c r="AE1559">
        <v>25</v>
      </c>
      <c r="AF1559">
        <v>8</v>
      </c>
      <c r="AH1559" t="s">
        <v>494</v>
      </c>
      <c r="AJ1559" t="s">
        <v>86</v>
      </c>
      <c r="AK1559" t="s">
        <v>201</v>
      </c>
      <c r="AM1559">
        <v>2561</v>
      </c>
      <c r="AN1559">
        <v>2885</v>
      </c>
    </row>
    <row r="1560" spans="1:40" x14ac:dyDescent="0.25">
      <c r="A1560" t="s">
        <v>551</v>
      </c>
      <c r="B1560" t="s">
        <v>551</v>
      </c>
      <c r="C1560" t="s">
        <v>551</v>
      </c>
      <c r="D1560" t="s">
        <v>551</v>
      </c>
      <c r="E1560" t="s">
        <v>551</v>
      </c>
      <c r="F1560" t="s">
        <v>551</v>
      </c>
      <c r="G1560" t="s">
        <v>551</v>
      </c>
      <c r="H1560" t="s">
        <v>551</v>
      </c>
      <c r="I1560" t="s">
        <v>551</v>
      </c>
      <c r="J1560" t="s">
        <v>551</v>
      </c>
      <c r="K1560" t="s">
        <v>551</v>
      </c>
      <c r="L1560" t="s">
        <v>551</v>
      </c>
      <c r="M1560" t="s">
        <v>551</v>
      </c>
      <c r="N1560" t="s">
        <v>551</v>
      </c>
      <c r="O1560" t="s">
        <v>551</v>
      </c>
      <c r="P1560" t="s">
        <v>551</v>
      </c>
      <c r="Q1560" t="s">
        <v>551</v>
      </c>
      <c r="R1560" t="s">
        <v>551</v>
      </c>
      <c r="S1560" t="s">
        <v>551</v>
      </c>
      <c r="T1560" t="s">
        <v>551</v>
      </c>
      <c r="U1560" t="s">
        <v>551</v>
      </c>
      <c r="V1560" t="s">
        <v>551</v>
      </c>
      <c r="W1560" t="s">
        <v>551</v>
      </c>
      <c r="X1560" t="s">
        <v>551</v>
      </c>
      <c r="Y1560" t="s">
        <v>551</v>
      </c>
      <c r="Z1560" t="s">
        <v>551</v>
      </c>
      <c r="AA1560" t="s">
        <v>551</v>
      </c>
      <c r="AB1560" t="s">
        <v>551</v>
      </c>
      <c r="AC1560" t="s">
        <v>637</v>
      </c>
      <c r="AD1560" t="s">
        <v>636</v>
      </c>
      <c r="AE1560">
        <v>25</v>
      </c>
      <c r="AF1560">
        <v>9</v>
      </c>
      <c r="AG1560">
        <v>3</v>
      </c>
      <c r="AH1560" t="s">
        <v>492</v>
      </c>
      <c r="AJ1560" t="s">
        <v>84</v>
      </c>
      <c r="AK1560" t="s">
        <v>194</v>
      </c>
      <c r="AM1560">
        <v>1313</v>
      </c>
      <c r="AN1560">
        <v>626</v>
      </c>
    </row>
    <row r="1561" spans="1:40" x14ac:dyDescent="0.25">
      <c r="A1561" t="s">
        <v>551</v>
      </c>
      <c r="B1561" t="s">
        <v>551</v>
      </c>
      <c r="C1561" t="s">
        <v>551</v>
      </c>
      <c r="D1561" t="s">
        <v>551</v>
      </c>
      <c r="E1561" t="s">
        <v>551</v>
      </c>
      <c r="F1561" t="s">
        <v>551</v>
      </c>
      <c r="G1561" t="s">
        <v>551</v>
      </c>
      <c r="H1561" t="s">
        <v>551</v>
      </c>
      <c r="I1561" t="s">
        <v>551</v>
      </c>
      <c r="J1561" t="s">
        <v>551</v>
      </c>
      <c r="K1561" t="s">
        <v>551</v>
      </c>
      <c r="L1561" t="s">
        <v>551</v>
      </c>
      <c r="M1561" t="s">
        <v>551</v>
      </c>
      <c r="N1561" t="s">
        <v>551</v>
      </c>
      <c r="O1561" t="s">
        <v>551</v>
      </c>
      <c r="P1561" t="s">
        <v>551</v>
      </c>
      <c r="Q1561" t="s">
        <v>551</v>
      </c>
      <c r="R1561" t="s">
        <v>551</v>
      </c>
      <c r="S1561" t="s">
        <v>551</v>
      </c>
      <c r="T1561" t="s">
        <v>551</v>
      </c>
      <c r="U1561" t="s">
        <v>551</v>
      </c>
      <c r="V1561" t="s">
        <v>551</v>
      </c>
      <c r="W1561" t="s">
        <v>551</v>
      </c>
      <c r="X1561" t="s">
        <v>551</v>
      </c>
      <c r="Y1561" t="s">
        <v>551</v>
      </c>
      <c r="Z1561" t="s">
        <v>551</v>
      </c>
      <c r="AA1561" t="s">
        <v>551</v>
      </c>
      <c r="AB1561" t="s">
        <v>551</v>
      </c>
      <c r="AC1561" t="s">
        <v>637</v>
      </c>
      <c r="AD1561" t="s">
        <v>636</v>
      </c>
      <c r="AE1561">
        <v>25</v>
      </c>
      <c r="AF1561">
        <v>10</v>
      </c>
      <c r="AH1561" t="s">
        <v>498</v>
      </c>
      <c r="AJ1561" t="s">
        <v>91</v>
      </c>
      <c r="AK1561" t="s">
        <v>203</v>
      </c>
      <c r="AM1561">
        <v>1920</v>
      </c>
      <c r="AN1561">
        <v>2922</v>
      </c>
    </row>
    <row r="1562" spans="1:40" x14ac:dyDescent="0.25">
      <c r="A1562" t="s">
        <v>551</v>
      </c>
      <c r="B1562" t="s">
        <v>551</v>
      </c>
      <c r="C1562" t="s">
        <v>551</v>
      </c>
      <c r="D1562" t="s">
        <v>551</v>
      </c>
      <c r="E1562" t="s">
        <v>551</v>
      </c>
      <c r="F1562" t="s">
        <v>551</v>
      </c>
      <c r="G1562" t="s">
        <v>551</v>
      </c>
      <c r="H1562" t="s">
        <v>551</v>
      </c>
      <c r="I1562" t="s">
        <v>551</v>
      </c>
      <c r="J1562" t="s">
        <v>551</v>
      </c>
      <c r="K1562" t="s">
        <v>551</v>
      </c>
      <c r="L1562" t="s">
        <v>551</v>
      </c>
      <c r="M1562" t="s">
        <v>551</v>
      </c>
      <c r="N1562" t="s">
        <v>551</v>
      </c>
      <c r="O1562" t="s">
        <v>551</v>
      </c>
      <c r="P1562" t="s">
        <v>551</v>
      </c>
      <c r="Q1562" t="s">
        <v>551</v>
      </c>
      <c r="R1562" t="s">
        <v>551</v>
      </c>
      <c r="S1562" t="s">
        <v>551</v>
      </c>
      <c r="T1562" t="s">
        <v>551</v>
      </c>
      <c r="U1562" t="s">
        <v>551</v>
      </c>
      <c r="V1562" t="s">
        <v>551</v>
      </c>
      <c r="W1562" t="s">
        <v>551</v>
      </c>
      <c r="X1562" t="s">
        <v>551</v>
      </c>
      <c r="Y1562" t="s">
        <v>551</v>
      </c>
      <c r="Z1562" t="s">
        <v>551</v>
      </c>
      <c r="AA1562" t="s">
        <v>551</v>
      </c>
      <c r="AB1562" t="s">
        <v>551</v>
      </c>
      <c r="AC1562" t="s">
        <v>637</v>
      </c>
      <c r="AD1562" t="s">
        <v>636</v>
      </c>
      <c r="AE1562">
        <v>25</v>
      </c>
      <c r="AF1562">
        <v>11</v>
      </c>
      <c r="AG1562">
        <v>3</v>
      </c>
      <c r="AH1562" t="s">
        <v>492</v>
      </c>
      <c r="AJ1562" t="s">
        <v>84</v>
      </c>
      <c r="AK1562" t="s">
        <v>194</v>
      </c>
      <c r="AM1562">
        <v>3372</v>
      </c>
      <c r="AN1562">
        <v>2254</v>
      </c>
    </row>
    <row r="1563" spans="1:40" x14ac:dyDescent="0.25">
      <c r="A1563" t="s">
        <v>551</v>
      </c>
      <c r="B1563" t="s">
        <v>551</v>
      </c>
      <c r="C1563" t="s">
        <v>551</v>
      </c>
      <c r="D1563" t="s">
        <v>551</v>
      </c>
      <c r="E1563" t="s">
        <v>551</v>
      </c>
      <c r="F1563" t="s">
        <v>551</v>
      </c>
      <c r="G1563" t="s">
        <v>551</v>
      </c>
      <c r="H1563" t="s">
        <v>551</v>
      </c>
      <c r="I1563" t="s">
        <v>551</v>
      </c>
      <c r="J1563" t="s">
        <v>551</v>
      </c>
      <c r="K1563" t="s">
        <v>551</v>
      </c>
      <c r="L1563" t="s">
        <v>551</v>
      </c>
      <c r="M1563" t="s">
        <v>551</v>
      </c>
      <c r="N1563" t="s">
        <v>551</v>
      </c>
      <c r="O1563" t="s">
        <v>551</v>
      </c>
      <c r="P1563" t="s">
        <v>551</v>
      </c>
      <c r="Q1563" t="s">
        <v>551</v>
      </c>
      <c r="R1563" t="s">
        <v>551</v>
      </c>
      <c r="S1563" t="s">
        <v>551</v>
      </c>
      <c r="T1563" t="s">
        <v>551</v>
      </c>
      <c r="U1563" t="s">
        <v>551</v>
      </c>
      <c r="V1563" t="s">
        <v>551</v>
      </c>
      <c r="W1563" t="s">
        <v>551</v>
      </c>
      <c r="X1563" t="s">
        <v>551</v>
      </c>
      <c r="Y1563" t="s">
        <v>551</v>
      </c>
      <c r="Z1563" t="s">
        <v>551</v>
      </c>
      <c r="AA1563" t="s">
        <v>551</v>
      </c>
      <c r="AB1563" t="s">
        <v>551</v>
      </c>
      <c r="AC1563" t="s">
        <v>637</v>
      </c>
      <c r="AD1563" t="s">
        <v>636</v>
      </c>
      <c r="AE1563">
        <v>25</v>
      </c>
      <c r="AF1563">
        <v>12</v>
      </c>
      <c r="AH1563" t="s">
        <v>499</v>
      </c>
      <c r="AJ1563" t="s">
        <v>92</v>
      </c>
      <c r="AK1563" t="s">
        <v>201</v>
      </c>
      <c r="AM1563">
        <v>2778</v>
      </c>
      <c r="AN1563">
        <v>915</v>
      </c>
    </row>
    <row r="1564" spans="1:40" x14ac:dyDescent="0.25">
      <c r="A1564" t="s">
        <v>551</v>
      </c>
      <c r="B1564" t="s">
        <v>551</v>
      </c>
      <c r="C1564" t="s">
        <v>551</v>
      </c>
      <c r="D1564" t="s">
        <v>551</v>
      </c>
      <c r="E1564" t="s">
        <v>551</v>
      </c>
      <c r="F1564" t="s">
        <v>551</v>
      </c>
      <c r="G1564" t="s">
        <v>551</v>
      </c>
      <c r="H1564" t="s">
        <v>551</v>
      </c>
      <c r="I1564" t="s">
        <v>551</v>
      </c>
      <c r="J1564" t="s">
        <v>551</v>
      </c>
      <c r="K1564" t="s">
        <v>551</v>
      </c>
      <c r="L1564" t="s">
        <v>551</v>
      </c>
      <c r="M1564" t="s">
        <v>551</v>
      </c>
      <c r="N1564" t="s">
        <v>551</v>
      </c>
      <c r="O1564" t="s">
        <v>551</v>
      </c>
      <c r="P1564" t="s">
        <v>551</v>
      </c>
      <c r="Q1564" t="s">
        <v>551</v>
      </c>
      <c r="R1564" t="s">
        <v>551</v>
      </c>
      <c r="S1564" t="s">
        <v>551</v>
      </c>
      <c r="T1564" t="s">
        <v>551</v>
      </c>
      <c r="U1564" t="s">
        <v>551</v>
      </c>
      <c r="V1564" t="s">
        <v>551</v>
      </c>
      <c r="W1564" t="s">
        <v>551</v>
      </c>
      <c r="X1564" t="s">
        <v>551</v>
      </c>
      <c r="Y1564" t="s">
        <v>551</v>
      </c>
      <c r="Z1564" t="s">
        <v>551</v>
      </c>
      <c r="AA1564" t="s">
        <v>551</v>
      </c>
      <c r="AB1564" t="s">
        <v>551</v>
      </c>
      <c r="AC1564" t="s">
        <v>637</v>
      </c>
      <c r="AD1564" t="s">
        <v>636</v>
      </c>
      <c r="AE1564">
        <v>25</v>
      </c>
      <c r="AF1564">
        <v>13</v>
      </c>
      <c r="AG1564">
        <v>3</v>
      </c>
      <c r="AH1564" t="s">
        <v>492</v>
      </c>
      <c r="AJ1564" t="s">
        <v>84</v>
      </c>
      <c r="AK1564" t="s">
        <v>194</v>
      </c>
      <c r="AM1564">
        <v>2426</v>
      </c>
      <c r="AN1564">
        <v>2987</v>
      </c>
    </row>
    <row r="1565" spans="1:40" x14ac:dyDescent="0.25">
      <c r="A1565" t="s">
        <v>551</v>
      </c>
      <c r="B1565" t="s">
        <v>551</v>
      </c>
      <c r="C1565" t="s">
        <v>551</v>
      </c>
      <c r="D1565" t="s">
        <v>551</v>
      </c>
      <c r="E1565" t="s">
        <v>551</v>
      </c>
      <c r="F1565" t="s">
        <v>551</v>
      </c>
      <c r="G1565" t="s">
        <v>551</v>
      </c>
      <c r="H1565" t="s">
        <v>551</v>
      </c>
      <c r="I1565" t="s">
        <v>551</v>
      </c>
      <c r="J1565" t="s">
        <v>551</v>
      </c>
      <c r="K1565" t="s">
        <v>551</v>
      </c>
      <c r="L1565" t="s">
        <v>551</v>
      </c>
      <c r="M1565" t="s">
        <v>551</v>
      </c>
      <c r="N1565" t="s">
        <v>551</v>
      </c>
      <c r="O1565" t="s">
        <v>551</v>
      </c>
      <c r="P1565" t="s">
        <v>551</v>
      </c>
      <c r="Q1565" t="s">
        <v>551</v>
      </c>
      <c r="R1565" t="s">
        <v>551</v>
      </c>
      <c r="S1565" t="s">
        <v>551</v>
      </c>
      <c r="T1565" t="s">
        <v>551</v>
      </c>
      <c r="U1565" t="s">
        <v>551</v>
      </c>
      <c r="V1565" t="s">
        <v>551</v>
      </c>
      <c r="W1565" t="s">
        <v>551</v>
      </c>
      <c r="X1565" t="s">
        <v>551</v>
      </c>
      <c r="Y1565" t="s">
        <v>551</v>
      </c>
      <c r="Z1565" t="s">
        <v>551</v>
      </c>
      <c r="AA1565" t="s">
        <v>551</v>
      </c>
      <c r="AB1565" t="s">
        <v>551</v>
      </c>
      <c r="AC1565" t="s">
        <v>637</v>
      </c>
      <c r="AD1565" t="s">
        <v>636</v>
      </c>
      <c r="AE1565">
        <v>25</v>
      </c>
      <c r="AF1565">
        <v>14</v>
      </c>
      <c r="AG1565">
        <v>3</v>
      </c>
      <c r="AH1565" t="s">
        <v>492</v>
      </c>
      <c r="AJ1565" t="s">
        <v>84</v>
      </c>
      <c r="AK1565" t="s">
        <v>194</v>
      </c>
      <c r="AM1565">
        <v>1962</v>
      </c>
      <c r="AN1565">
        <v>1900</v>
      </c>
    </row>
    <row r="1566" spans="1:40" x14ac:dyDescent="0.25">
      <c r="A1566" t="s">
        <v>551</v>
      </c>
      <c r="B1566" t="s">
        <v>551</v>
      </c>
      <c r="C1566" t="s">
        <v>551</v>
      </c>
      <c r="D1566" t="s">
        <v>551</v>
      </c>
      <c r="E1566" t="s">
        <v>551</v>
      </c>
      <c r="F1566" t="s">
        <v>551</v>
      </c>
      <c r="G1566" t="s">
        <v>551</v>
      </c>
      <c r="H1566" t="s">
        <v>551</v>
      </c>
      <c r="I1566" t="s">
        <v>551</v>
      </c>
      <c r="J1566" t="s">
        <v>551</v>
      </c>
      <c r="K1566" t="s">
        <v>551</v>
      </c>
      <c r="L1566" t="s">
        <v>551</v>
      </c>
      <c r="M1566" t="s">
        <v>551</v>
      </c>
      <c r="N1566" t="s">
        <v>551</v>
      </c>
      <c r="O1566" t="s">
        <v>551</v>
      </c>
      <c r="P1566" t="s">
        <v>551</v>
      </c>
      <c r="Q1566" t="s">
        <v>551</v>
      </c>
      <c r="R1566" t="s">
        <v>551</v>
      </c>
      <c r="S1566" t="s">
        <v>551</v>
      </c>
      <c r="T1566" t="s">
        <v>551</v>
      </c>
      <c r="U1566" t="s">
        <v>551</v>
      </c>
      <c r="V1566" t="s">
        <v>551</v>
      </c>
      <c r="W1566" t="s">
        <v>551</v>
      </c>
      <c r="X1566" t="s">
        <v>551</v>
      </c>
      <c r="Y1566" t="s">
        <v>551</v>
      </c>
      <c r="Z1566" t="s">
        <v>551</v>
      </c>
      <c r="AA1566" t="s">
        <v>551</v>
      </c>
      <c r="AB1566" t="s">
        <v>551</v>
      </c>
      <c r="AC1566" t="s">
        <v>637</v>
      </c>
      <c r="AD1566" t="s">
        <v>636</v>
      </c>
      <c r="AE1566">
        <v>25</v>
      </c>
      <c r="AF1566">
        <v>15</v>
      </c>
      <c r="AH1566" t="s">
        <v>499</v>
      </c>
      <c r="AJ1566" t="s">
        <v>92</v>
      </c>
      <c r="AK1566" t="s">
        <v>201</v>
      </c>
      <c r="AM1566">
        <v>3791</v>
      </c>
      <c r="AN1566">
        <v>211</v>
      </c>
    </row>
    <row r="1567" spans="1:40" x14ac:dyDescent="0.25">
      <c r="A1567" t="s">
        <v>551</v>
      </c>
      <c r="B1567" t="s">
        <v>551</v>
      </c>
      <c r="C1567" t="s">
        <v>551</v>
      </c>
      <c r="D1567" t="s">
        <v>551</v>
      </c>
      <c r="E1567" t="s">
        <v>551</v>
      </c>
      <c r="F1567" t="s">
        <v>551</v>
      </c>
      <c r="G1567" t="s">
        <v>551</v>
      </c>
      <c r="H1567" t="s">
        <v>551</v>
      </c>
      <c r="I1567" t="s">
        <v>551</v>
      </c>
      <c r="J1567" t="s">
        <v>551</v>
      </c>
      <c r="K1567" t="s">
        <v>551</v>
      </c>
      <c r="L1567" t="s">
        <v>551</v>
      </c>
      <c r="M1567" t="s">
        <v>551</v>
      </c>
      <c r="N1567" t="s">
        <v>551</v>
      </c>
      <c r="O1567" t="s">
        <v>551</v>
      </c>
      <c r="P1567" t="s">
        <v>551</v>
      </c>
      <c r="Q1567" t="s">
        <v>551</v>
      </c>
      <c r="R1567" t="s">
        <v>551</v>
      </c>
      <c r="S1567" t="s">
        <v>551</v>
      </c>
      <c r="T1567" t="s">
        <v>551</v>
      </c>
      <c r="U1567" t="s">
        <v>551</v>
      </c>
      <c r="V1567" t="s">
        <v>551</v>
      </c>
      <c r="W1567" t="s">
        <v>551</v>
      </c>
      <c r="X1567" t="s">
        <v>551</v>
      </c>
      <c r="Y1567" t="s">
        <v>551</v>
      </c>
      <c r="Z1567" t="s">
        <v>551</v>
      </c>
      <c r="AA1567" t="s">
        <v>551</v>
      </c>
      <c r="AB1567" t="s">
        <v>551</v>
      </c>
      <c r="AC1567" t="s">
        <v>637</v>
      </c>
      <c r="AD1567" t="s">
        <v>636</v>
      </c>
      <c r="AE1567">
        <v>25</v>
      </c>
      <c r="AF1567">
        <v>16</v>
      </c>
      <c r="AH1567" t="s">
        <v>499</v>
      </c>
      <c r="AJ1567" t="s">
        <v>92</v>
      </c>
      <c r="AK1567" t="s">
        <v>201</v>
      </c>
      <c r="AM1567">
        <v>1743</v>
      </c>
      <c r="AN1567">
        <v>751</v>
      </c>
    </row>
    <row r="1568" spans="1:40" x14ac:dyDescent="0.25">
      <c r="A1568" t="s">
        <v>551</v>
      </c>
      <c r="B1568" t="s">
        <v>551</v>
      </c>
      <c r="C1568" t="s">
        <v>551</v>
      </c>
      <c r="D1568" t="s">
        <v>551</v>
      </c>
      <c r="E1568" t="s">
        <v>551</v>
      </c>
      <c r="F1568" t="s">
        <v>551</v>
      </c>
      <c r="G1568" t="s">
        <v>551</v>
      </c>
      <c r="H1568" t="s">
        <v>551</v>
      </c>
      <c r="I1568" t="s">
        <v>551</v>
      </c>
      <c r="J1568" t="s">
        <v>551</v>
      </c>
      <c r="K1568" t="s">
        <v>551</v>
      </c>
      <c r="L1568" t="s">
        <v>551</v>
      </c>
      <c r="M1568" t="s">
        <v>551</v>
      </c>
      <c r="N1568" t="s">
        <v>551</v>
      </c>
      <c r="O1568" t="s">
        <v>551</v>
      </c>
      <c r="P1568" t="s">
        <v>551</v>
      </c>
      <c r="Q1568" t="s">
        <v>551</v>
      </c>
      <c r="R1568" t="s">
        <v>551</v>
      </c>
      <c r="S1568" t="s">
        <v>551</v>
      </c>
      <c r="T1568" t="s">
        <v>551</v>
      </c>
      <c r="U1568" t="s">
        <v>551</v>
      </c>
      <c r="V1568" t="s">
        <v>551</v>
      </c>
      <c r="W1568" t="s">
        <v>551</v>
      </c>
      <c r="X1568" t="s">
        <v>551</v>
      </c>
      <c r="Y1568" t="s">
        <v>551</v>
      </c>
      <c r="Z1568" t="s">
        <v>551</v>
      </c>
      <c r="AA1568" t="s">
        <v>551</v>
      </c>
      <c r="AB1568" t="s">
        <v>551</v>
      </c>
      <c r="AC1568" t="s">
        <v>637</v>
      </c>
      <c r="AD1568" t="s">
        <v>636</v>
      </c>
      <c r="AE1568">
        <v>25</v>
      </c>
      <c r="AF1568">
        <v>17</v>
      </c>
      <c r="AH1568" t="s">
        <v>498</v>
      </c>
      <c r="AJ1568" t="s">
        <v>91</v>
      </c>
      <c r="AK1568" t="s">
        <v>203</v>
      </c>
      <c r="AM1568">
        <v>1684</v>
      </c>
      <c r="AN1568">
        <v>2045</v>
      </c>
    </row>
    <row r="1569" spans="1:40" x14ac:dyDescent="0.25">
      <c r="A1569" t="s">
        <v>551</v>
      </c>
      <c r="B1569" t="s">
        <v>551</v>
      </c>
      <c r="C1569" t="s">
        <v>551</v>
      </c>
      <c r="D1569" t="s">
        <v>551</v>
      </c>
      <c r="E1569" t="s">
        <v>551</v>
      </c>
      <c r="F1569" t="s">
        <v>551</v>
      </c>
      <c r="G1569" t="s">
        <v>551</v>
      </c>
      <c r="H1569" t="s">
        <v>551</v>
      </c>
      <c r="I1569" t="s">
        <v>551</v>
      </c>
      <c r="J1569" t="s">
        <v>551</v>
      </c>
      <c r="K1569" t="s">
        <v>551</v>
      </c>
      <c r="L1569" t="s">
        <v>551</v>
      </c>
      <c r="M1569" t="s">
        <v>551</v>
      </c>
      <c r="N1569" t="s">
        <v>551</v>
      </c>
      <c r="O1569" t="s">
        <v>551</v>
      </c>
      <c r="P1569" t="s">
        <v>551</v>
      </c>
      <c r="Q1569" t="s">
        <v>551</v>
      </c>
      <c r="R1569" t="s">
        <v>551</v>
      </c>
      <c r="S1569" t="s">
        <v>551</v>
      </c>
      <c r="T1569" t="s">
        <v>551</v>
      </c>
      <c r="U1569" t="s">
        <v>551</v>
      </c>
      <c r="V1569" t="s">
        <v>551</v>
      </c>
      <c r="W1569" t="s">
        <v>551</v>
      </c>
      <c r="X1569" t="s">
        <v>551</v>
      </c>
      <c r="Y1569" t="s">
        <v>551</v>
      </c>
      <c r="Z1569" t="s">
        <v>551</v>
      </c>
      <c r="AA1569" t="s">
        <v>551</v>
      </c>
      <c r="AB1569" t="s">
        <v>551</v>
      </c>
      <c r="AC1569" t="s">
        <v>637</v>
      </c>
      <c r="AD1569" t="s">
        <v>636</v>
      </c>
      <c r="AE1569">
        <v>25</v>
      </c>
      <c r="AF1569">
        <v>18</v>
      </c>
      <c r="AG1569">
        <v>3</v>
      </c>
      <c r="AH1569" t="s">
        <v>491</v>
      </c>
      <c r="AJ1569" t="s">
        <v>82</v>
      </c>
      <c r="AK1569" t="s">
        <v>194</v>
      </c>
      <c r="AM1569">
        <v>687</v>
      </c>
      <c r="AN1569">
        <v>1941</v>
      </c>
    </row>
    <row r="1570" spans="1:40" x14ac:dyDescent="0.25">
      <c r="A1570" t="s">
        <v>551</v>
      </c>
      <c r="B1570" t="s">
        <v>551</v>
      </c>
      <c r="C1570" t="s">
        <v>551</v>
      </c>
      <c r="D1570" t="s">
        <v>551</v>
      </c>
      <c r="E1570" t="s">
        <v>551</v>
      </c>
      <c r="F1570" t="s">
        <v>551</v>
      </c>
      <c r="G1570" t="s">
        <v>551</v>
      </c>
      <c r="H1570" t="s">
        <v>551</v>
      </c>
      <c r="I1570" t="s">
        <v>551</v>
      </c>
      <c r="J1570" t="s">
        <v>551</v>
      </c>
      <c r="K1570" t="s">
        <v>551</v>
      </c>
      <c r="L1570" t="s">
        <v>551</v>
      </c>
      <c r="M1570" t="s">
        <v>551</v>
      </c>
      <c r="N1570" t="s">
        <v>551</v>
      </c>
      <c r="O1570" t="s">
        <v>551</v>
      </c>
      <c r="P1570" t="s">
        <v>551</v>
      </c>
      <c r="Q1570" t="s">
        <v>551</v>
      </c>
      <c r="R1570" t="s">
        <v>551</v>
      </c>
      <c r="S1570" t="s">
        <v>551</v>
      </c>
      <c r="T1570" t="s">
        <v>551</v>
      </c>
      <c r="U1570" t="s">
        <v>551</v>
      </c>
      <c r="V1570" t="s">
        <v>551</v>
      </c>
      <c r="W1570" t="s">
        <v>551</v>
      </c>
      <c r="X1570" t="s">
        <v>551</v>
      </c>
      <c r="Y1570" t="s">
        <v>551</v>
      </c>
      <c r="Z1570" t="s">
        <v>551</v>
      </c>
      <c r="AA1570" t="s">
        <v>551</v>
      </c>
      <c r="AB1570" t="s">
        <v>551</v>
      </c>
      <c r="AC1570" t="s">
        <v>637</v>
      </c>
      <c r="AD1570" t="s">
        <v>636</v>
      </c>
      <c r="AE1570">
        <v>25</v>
      </c>
      <c r="AF1570">
        <v>19</v>
      </c>
      <c r="AH1570" t="s">
        <v>494</v>
      </c>
      <c r="AJ1570" t="s">
        <v>86</v>
      </c>
      <c r="AK1570" t="s">
        <v>201</v>
      </c>
      <c r="AM1570">
        <v>2493</v>
      </c>
      <c r="AN1570">
        <v>2386</v>
      </c>
    </row>
    <row r="1571" spans="1:40" x14ac:dyDescent="0.25">
      <c r="A1571" t="s">
        <v>551</v>
      </c>
      <c r="B1571" t="s">
        <v>551</v>
      </c>
      <c r="C1571" t="s">
        <v>551</v>
      </c>
      <c r="D1571" t="s">
        <v>551</v>
      </c>
      <c r="E1571" t="s">
        <v>551</v>
      </c>
      <c r="F1571" t="s">
        <v>551</v>
      </c>
      <c r="G1571" t="s">
        <v>551</v>
      </c>
      <c r="H1571" t="s">
        <v>551</v>
      </c>
      <c r="I1571" t="s">
        <v>551</v>
      </c>
      <c r="J1571" t="s">
        <v>551</v>
      </c>
      <c r="K1571" t="s">
        <v>551</v>
      </c>
      <c r="L1571" t="s">
        <v>551</v>
      </c>
      <c r="M1571" t="s">
        <v>551</v>
      </c>
      <c r="N1571" t="s">
        <v>551</v>
      </c>
      <c r="O1571" t="s">
        <v>551</v>
      </c>
      <c r="P1571" t="s">
        <v>551</v>
      </c>
      <c r="Q1571" t="s">
        <v>551</v>
      </c>
      <c r="R1571" t="s">
        <v>551</v>
      </c>
      <c r="S1571" t="s">
        <v>551</v>
      </c>
      <c r="T1571" t="s">
        <v>551</v>
      </c>
      <c r="U1571" t="s">
        <v>551</v>
      </c>
      <c r="V1571" t="s">
        <v>551</v>
      </c>
      <c r="W1571" t="s">
        <v>551</v>
      </c>
      <c r="X1571" t="s">
        <v>551</v>
      </c>
      <c r="Y1571" t="s">
        <v>551</v>
      </c>
      <c r="Z1571" t="s">
        <v>551</v>
      </c>
      <c r="AA1571" t="s">
        <v>551</v>
      </c>
      <c r="AB1571" t="s">
        <v>551</v>
      </c>
      <c r="AC1571" t="s">
        <v>637</v>
      </c>
      <c r="AD1571" t="s">
        <v>636</v>
      </c>
      <c r="AE1571">
        <v>25</v>
      </c>
      <c r="AF1571">
        <v>20</v>
      </c>
      <c r="AH1571" t="s">
        <v>494</v>
      </c>
      <c r="AJ1571" t="s">
        <v>86</v>
      </c>
      <c r="AK1571" t="s">
        <v>201</v>
      </c>
      <c r="AM1571">
        <v>525</v>
      </c>
      <c r="AN1571">
        <v>2534</v>
      </c>
    </row>
    <row r="1572" spans="1:40" x14ac:dyDescent="0.25">
      <c r="A1572" t="s">
        <v>551</v>
      </c>
      <c r="B1572" t="s">
        <v>551</v>
      </c>
      <c r="C1572" t="s">
        <v>551</v>
      </c>
      <c r="D1572" t="s">
        <v>551</v>
      </c>
      <c r="E1572" t="s">
        <v>551</v>
      </c>
      <c r="F1572" t="s">
        <v>551</v>
      </c>
      <c r="G1572" t="s">
        <v>551</v>
      </c>
      <c r="H1572" t="s">
        <v>551</v>
      </c>
      <c r="I1572" t="s">
        <v>551</v>
      </c>
      <c r="J1572" t="s">
        <v>551</v>
      </c>
      <c r="K1572" t="s">
        <v>551</v>
      </c>
      <c r="L1572" t="s">
        <v>551</v>
      </c>
      <c r="M1572" t="s">
        <v>551</v>
      </c>
      <c r="N1572" t="s">
        <v>551</v>
      </c>
      <c r="O1572" t="s">
        <v>551</v>
      </c>
      <c r="P1572" t="s">
        <v>551</v>
      </c>
      <c r="Q1572" t="s">
        <v>551</v>
      </c>
      <c r="R1572" t="s">
        <v>551</v>
      </c>
      <c r="S1572" t="s">
        <v>551</v>
      </c>
      <c r="T1572" t="s">
        <v>551</v>
      </c>
      <c r="U1572" t="s">
        <v>551</v>
      </c>
      <c r="V1572" t="s">
        <v>551</v>
      </c>
      <c r="W1572" t="s">
        <v>551</v>
      </c>
      <c r="X1572" t="s">
        <v>551</v>
      </c>
      <c r="Y1572" t="s">
        <v>551</v>
      </c>
      <c r="Z1572" t="s">
        <v>551</v>
      </c>
      <c r="AA1572" t="s">
        <v>551</v>
      </c>
      <c r="AB1572" t="s">
        <v>551</v>
      </c>
      <c r="AC1572" t="s">
        <v>637</v>
      </c>
      <c r="AD1572" t="s">
        <v>636</v>
      </c>
      <c r="AE1572">
        <v>25</v>
      </c>
      <c r="AF1572">
        <v>21</v>
      </c>
      <c r="AH1572" t="s">
        <v>499</v>
      </c>
      <c r="AJ1572" t="s">
        <v>92</v>
      </c>
      <c r="AK1572" t="s">
        <v>201</v>
      </c>
      <c r="AM1572">
        <v>1509</v>
      </c>
      <c r="AN1572">
        <v>1740</v>
      </c>
    </row>
    <row r="1573" spans="1:40" x14ac:dyDescent="0.25">
      <c r="A1573" t="s">
        <v>551</v>
      </c>
      <c r="B1573" t="s">
        <v>551</v>
      </c>
      <c r="C1573" t="s">
        <v>551</v>
      </c>
      <c r="D1573" t="s">
        <v>551</v>
      </c>
      <c r="E1573" t="s">
        <v>551</v>
      </c>
      <c r="F1573" t="s">
        <v>551</v>
      </c>
      <c r="G1573" t="s">
        <v>551</v>
      </c>
      <c r="H1573" t="s">
        <v>551</v>
      </c>
      <c r="I1573" t="s">
        <v>551</v>
      </c>
      <c r="J1573" t="s">
        <v>551</v>
      </c>
      <c r="K1573" t="s">
        <v>551</v>
      </c>
      <c r="L1573" t="s">
        <v>551</v>
      </c>
      <c r="M1573" t="s">
        <v>551</v>
      </c>
      <c r="N1573" t="s">
        <v>551</v>
      </c>
      <c r="O1573" t="s">
        <v>551</v>
      </c>
      <c r="P1573" t="s">
        <v>551</v>
      </c>
      <c r="Q1573" t="s">
        <v>551</v>
      </c>
      <c r="R1573" t="s">
        <v>551</v>
      </c>
      <c r="S1573" t="s">
        <v>551</v>
      </c>
      <c r="T1573" t="s">
        <v>551</v>
      </c>
      <c r="U1573" t="s">
        <v>551</v>
      </c>
      <c r="V1573" t="s">
        <v>551</v>
      </c>
      <c r="W1573" t="s">
        <v>551</v>
      </c>
      <c r="X1573" t="s">
        <v>551</v>
      </c>
      <c r="Y1573" t="s">
        <v>551</v>
      </c>
      <c r="Z1573" t="s">
        <v>551</v>
      </c>
      <c r="AA1573" t="s">
        <v>551</v>
      </c>
      <c r="AB1573" t="s">
        <v>551</v>
      </c>
      <c r="AC1573" t="s">
        <v>637</v>
      </c>
      <c r="AD1573" t="s">
        <v>636</v>
      </c>
      <c r="AE1573">
        <v>25</v>
      </c>
      <c r="AF1573">
        <v>22</v>
      </c>
      <c r="AH1573" t="s">
        <v>499</v>
      </c>
      <c r="AJ1573" t="s">
        <v>92</v>
      </c>
      <c r="AK1573" t="s">
        <v>201</v>
      </c>
      <c r="AM1573">
        <v>1586</v>
      </c>
      <c r="AN1573">
        <v>84</v>
      </c>
    </row>
    <row r="1574" spans="1:40" x14ac:dyDescent="0.25">
      <c r="A1574" t="s">
        <v>551</v>
      </c>
      <c r="B1574" t="s">
        <v>551</v>
      </c>
      <c r="C1574" t="s">
        <v>551</v>
      </c>
      <c r="D1574" t="s">
        <v>551</v>
      </c>
      <c r="E1574" t="s">
        <v>551</v>
      </c>
      <c r="F1574" t="s">
        <v>551</v>
      </c>
      <c r="G1574" t="s">
        <v>551</v>
      </c>
      <c r="H1574" t="s">
        <v>551</v>
      </c>
      <c r="I1574" t="s">
        <v>551</v>
      </c>
      <c r="J1574" t="s">
        <v>551</v>
      </c>
      <c r="K1574" t="s">
        <v>551</v>
      </c>
      <c r="L1574" t="s">
        <v>551</v>
      </c>
      <c r="M1574" t="s">
        <v>551</v>
      </c>
      <c r="N1574" t="s">
        <v>551</v>
      </c>
      <c r="O1574" t="s">
        <v>551</v>
      </c>
      <c r="P1574" t="s">
        <v>551</v>
      </c>
      <c r="Q1574" t="s">
        <v>551</v>
      </c>
      <c r="R1574" t="s">
        <v>551</v>
      </c>
      <c r="S1574" t="s">
        <v>551</v>
      </c>
      <c r="T1574" t="s">
        <v>551</v>
      </c>
      <c r="U1574" t="s">
        <v>551</v>
      </c>
      <c r="V1574" t="s">
        <v>551</v>
      </c>
      <c r="W1574" t="s">
        <v>551</v>
      </c>
      <c r="X1574" t="s">
        <v>551</v>
      </c>
      <c r="Y1574" t="s">
        <v>551</v>
      </c>
      <c r="Z1574" t="s">
        <v>551</v>
      </c>
      <c r="AA1574" t="s">
        <v>551</v>
      </c>
      <c r="AB1574" t="s">
        <v>551</v>
      </c>
      <c r="AC1574" t="s">
        <v>637</v>
      </c>
      <c r="AD1574" t="s">
        <v>636</v>
      </c>
      <c r="AE1574">
        <v>25</v>
      </c>
      <c r="AF1574">
        <v>23</v>
      </c>
      <c r="AH1574" t="s">
        <v>499</v>
      </c>
      <c r="AJ1574" t="s">
        <v>92</v>
      </c>
      <c r="AK1574" t="s">
        <v>201</v>
      </c>
      <c r="AM1574">
        <v>1229</v>
      </c>
      <c r="AN1574">
        <v>1639</v>
      </c>
    </row>
    <row r="1575" spans="1:40" x14ac:dyDescent="0.25">
      <c r="A1575" t="s">
        <v>551</v>
      </c>
      <c r="B1575" t="s">
        <v>551</v>
      </c>
      <c r="C1575" t="s">
        <v>551</v>
      </c>
      <c r="D1575" t="s">
        <v>551</v>
      </c>
      <c r="E1575" t="s">
        <v>551</v>
      </c>
      <c r="F1575" t="s">
        <v>551</v>
      </c>
      <c r="G1575" t="s">
        <v>551</v>
      </c>
      <c r="H1575" t="s">
        <v>551</v>
      </c>
      <c r="I1575" t="s">
        <v>551</v>
      </c>
      <c r="J1575" t="s">
        <v>551</v>
      </c>
      <c r="K1575" t="s">
        <v>551</v>
      </c>
      <c r="L1575" t="s">
        <v>551</v>
      </c>
      <c r="M1575" t="s">
        <v>551</v>
      </c>
      <c r="N1575" t="s">
        <v>551</v>
      </c>
      <c r="O1575" t="s">
        <v>551</v>
      </c>
      <c r="P1575" t="s">
        <v>551</v>
      </c>
      <c r="Q1575" t="s">
        <v>551</v>
      </c>
      <c r="R1575" t="s">
        <v>551</v>
      </c>
      <c r="S1575" t="s">
        <v>551</v>
      </c>
      <c r="T1575" t="s">
        <v>551</v>
      </c>
      <c r="U1575" t="s">
        <v>551</v>
      </c>
      <c r="V1575" t="s">
        <v>551</v>
      </c>
      <c r="W1575" t="s">
        <v>551</v>
      </c>
      <c r="X1575" t="s">
        <v>551</v>
      </c>
      <c r="Y1575" t="s">
        <v>551</v>
      </c>
      <c r="Z1575" t="s">
        <v>551</v>
      </c>
      <c r="AA1575" t="s">
        <v>551</v>
      </c>
      <c r="AB1575" t="s">
        <v>551</v>
      </c>
      <c r="AC1575" t="s">
        <v>637</v>
      </c>
      <c r="AD1575" t="s">
        <v>636</v>
      </c>
      <c r="AE1575">
        <v>25</v>
      </c>
      <c r="AF1575">
        <v>24</v>
      </c>
      <c r="AH1575" t="s">
        <v>499</v>
      </c>
      <c r="AJ1575" t="s">
        <v>92</v>
      </c>
      <c r="AK1575" t="s">
        <v>201</v>
      </c>
      <c r="AM1575">
        <v>3796</v>
      </c>
      <c r="AN1575">
        <v>2468</v>
      </c>
    </row>
    <row r="1576" spans="1:40" x14ac:dyDescent="0.25">
      <c r="A1576" t="s">
        <v>551</v>
      </c>
      <c r="B1576" t="s">
        <v>551</v>
      </c>
      <c r="C1576" t="s">
        <v>551</v>
      </c>
      <c r="D1576" t="s">
        <v>551</v>
      </c>
      <c r="E1576" t="s">
        <v>551</v>
      </c>
      <c r="F1576" t="s">
        <v>551</v>
      </c>
      <c r="G1576" t="s">
        <v>551</v>
      </c>
      <c r="H1576" t="s">
        <v>551</v>
      </c>
      <c r="I1576" t="s">
        <v>551</v>
      </c>
      <c r="J1576" t="s">
        <v>551</v>
      </c>
      <c r="K1576" t="s">
        <v>551</v>
      </c>
      <c r="L1576" t="s">
        <v>551</v>
      </c>
      <c r="M1576" t="s">
        <v>551</v>
      </c>
      <c r="N1576" t="s">
        <v>551</v>
      </c>
      <c r="O1576" t="s">
        <v>551</v>
      </c>
      <c r="P1576" t="s">
        <v>551</v>
      </c>
      <c r="Q1576" t="s">
        <v>551</v>
      </c>
      <c r="R1576" t="s">
        <v>551</v>
      </c>
      <c r="S1576" t="s">
        <v>551</v>
      </c>
      <c r="T1576" t="s">
        <v>551</v>
      </c>
      <c r="U1576" t="s">
        <v>551</v>
      </c>
      <c r="V1576" t="s">
        <v>551</v>
      </c>
      <c r="W1576" t="s">
        <v>551</v>
      </c>
      <c r="X1576" t="s">
        <v>551</v>
      </c>
      <c r="Y1576" t="s">
        <v>551</v>
      </c>
      <c r="Z1576" t="s">
        <v>551</v>
      </c>
      <c r="AA1576" t="s">
        <v>551</v>
      </c>
      <c r="AB1576" t="s">
        <v>551</v>
      </c>
      <c r="AC1576" t="s">
        <v>637</v>
      </c>
      <c r="AD1576" t="s">
        <v>636</v>
      </c>
      <c r="AE1576">
        <v>25</v>
      </c>
      <c r="AF1576">
        <v>25</v>
      </c>
      <c r="AH1576" t="s">
        <v>493</v>
      </c>
      <c r="AJ1576" t="s">
        <v>85</v>
      </c>
      <c r="AK1576" t="s">
        <v>191</v>
      </c>
      <c r="AM1576">
        <v>3086</v>
      </c>
      <c r="AN1576">
        <v>2649</v>
      </c>
    </row>
    <row r="1577" spans="1:40" x14ac:dyDescent="0.25">
      <c r="A1577" t="s">
        <v>551</v>
      </c>
      <c r="B1577" t="s">
        <v>551</v>
      </c>
      <c r="C1577" t="s">
        <v>551</v>
      </c>
      <c r="D1577" t="s">
        <v>551</v>
      </c>
      <c r="E1577" t="s">
        <v>551</v>
      </c>
      <c r="F1577" t="s">
        <v>551</v>
      </c>
      <c r="G1577" t="s">
        <v>551</v>
      </c>
      <c r="H1577" t="s">
        <v>551</v>
      </c>
      <c r="I1577" t="s">
        <v>551</v>
      </c>
      <c r="J1577" t="s">
        <v>551</v>
      </c>
      <c r="K1577" t="s">
        <v>551</v>
      </c>
      <c r="L1577" t="s">
        <v>551</v>
      </c>
      <c r="M1577" t="s">
        <v>551</v>
      </c>
      <c r="N1577" t="s">
        <v>551</v>
      </c>
      <c r="O1577" t="s">
        <v>551</v>
      </c>
      <c r="P1577" t="s">
        <v>551</v>
      </c>
      <c r="Q1577" t="s">
        <v>551</v>
      </c>
      <c r="R1577" t="s">
        <v>551</v>
      </c>
      <c r="S1577" t="s">
        <v>551</v>
      </c>
      <c r="T1577" t="s">
        <v>551</v>
      </c>
      <c r="U1577" t="s">
        <v>551</v>
      </c>
      <c r="V1577" t="s">
        <v>551</v>
      </c>
      <c r="W1577" t="s">
        <v>551</v>
      </c>
      <c r="X1577" t="s">
        <v>551</v>
      </c>
      <c r="Y1577" t="s">
        <v>551</v>
      </c>
      <c r="Z1577" t="s">
        <v>551</v>
      </c>
      <c r="AA1577" t="s">
        <v>551</v>
      </c>
      <c r="AB1577" t="s">
        <v>551</v>
      </c>
      <c r="AC1577" t="s">
        <v>639</v>
      </c>
      <c r="AD1577" t="s">
        <v>638</v>
      </c>
      <c r="AE1577">
        <v>25</v>
      </c>
      <c r="AF1577">
        <v>1</v>
      </c>
      <c r="AH1577" t="s">
        <v>494</v>
      </c>
      <c r="AJ1577" t="s">
        <v>86</v>
      </c>
      <c r="AK1577" t="s">
        <v>201</v>
      </c>
      <c r="AM1577">
        <v>2026</v>
      </c>
      <c r="AN1577">
        <v>2639</v>
      </c>
    </row>
    <row r="1578" spans="1:40" x14ac:dyDescent="0.25">
      <c r="A1578" t="s">
        <v>551</v>
      </c>
      <c r="B1578" t="s">
        <v>551</v>
      </c>
      <c r="C1578" t="s">
        <v>551</v>
      </c>
      <c r="D1578" t="s">
        <v>551</v>
      </c>
      <c r="E1578" t="s">
        <v>551</v>
      </c>
      <c r="F1578" t="s">
        <v>551</v>
      </c>
      <c r="G1578" t="s">
        <v>551</v>
      </c>
      <c r="H1578" t="s">
        <v>551</v>
      </c>
      <c r="I1578" t="s">
        <v>551</v>
      </c>
      <c r="J1578" t="s">
        <v>551</v>
      </c>
      <c r="K1578" t="s">
        <v>551</v>
      </c>
      <c r="L1578" t="s">
        <v>551</v>
      </c>
      <c r="M1578" t="s">
        <v>551</v>
      </c>
      <c r="N1578" t="s">
        <v>551</v>
      </c>
      <c r="O1578" t="s">
        <v>551</v>
      </c>
      <c r="P1578" t="s">
        <v>551</v>
      </c>
      <c r="Q1578" t="s">
        <v>551</v>
      </c>
      <c r="R1578" t="s">
        <v>551</v>
      </c>
      <c r="S1578" t="s">
        <v>551</v>
      </c>
      <c r="T1578" t="s">
        <v>551</v>
      </c>
      <c r="U1578" t="s">
        <v>551</v>
      </c>
      <c r="V1578" t="s">
        <v>551</v>
      </c>
      <c r="W1578" t="s">
        <v>551</v>
      </c>
      <c r="X1578" t="s">
        <v>551</v>
      </c>
      <c r="Y1578" t="s">
        <v>551</v>
      </c>
      <c r="Z1578" t="s">
        <v>551</v>
      </c>
      <c r="AA1578" t="s">
        <v>551</v>
      </c>
      <c r="AB1578" t="s">
        <v>551</v>
      </c>
      <c r="AC1578" t="s">
        <v>639</v>
      </c>
      <c r="AD1578" t="s">
        <v>638</v>
      </c>
      <c r="AE1578">
        <v>25</v>
      </c>
      <c r="AF1578">
        <v>2</v>
      </c>
      <c r="AH1578" t="s">
        <v>494</v>
      </c>
      <c r="AJ1578" t="s">
        <v>86</v>
      </c>
      <c r="AK1578" t="s">
        <v>201</v>
      </c>
      <c r="AM1578">
        <v>3270</v>
      </c>
      <c r="AN1578">
        <v>208</v>
      </c>
    </row>
    <row r="1579" spans="1:40" x14ac:dyDescent="0.25">
      <c r="A1579" t="s">
        <v>551</v>
      </c>
      <c r="B1579" t="s">
        <v>551</v>
      </c>
      <c r="C1579" t="s">
        <v>551</v>
      </c>
      <c r="D1579" t="s">
        <v>551</v>
      </c>
      <c r="E1579" t="s">
        <v>551</v>
      </c>
      <c r="F1579" t="s">
        <v>551</v>
      </c>
      <c r="G1579" t="s">
        <v>551</v>
      </c>
      <c r="H1579" t="s">
        <v>551</v>
      </c>
      <c r="I1579" t="s">
        <v>551</v>
      </c>
      <c r="J1579" t="s">
        <v>551</v>
      </c>
      <c r="K1579" t="s">
        <v>551</v>
      </c>
      <c r="L1579" t="s">
        <v>551</v>
      </c>
      <c r="M1579" t="s">
        <v>551</v>
      </c>
      <c r="N1579" t="s">
        <v>551</v>
      </c>
      <c r="O1579" t="s">
        <v>551</v>
      </c>
      <c r="P1579" t="s">
        <v>551</v>
      </c>
      <c r="Q1579" t="s">
        <v>551</v>
      </c>
      <c r="R1579" t="s">
        <v>551</v>
      </c>
      <c r="S1579" t="s">
        <v>551</v>
      </c>
      <c r="T1579" t="s">
        <v>551</v>
      </c>
      <c r="U1579" t="s">
        <v>551</v>
      </c>
      <c r="V1579" t="s">
        <v>551</v>
      </c>
      <c r="W1579" t="s">
        <v>551</v>
      </c>
      <c r="X1579" t="s">
        <v>551</v>
      </c>
      <c r="Y1579" t="s">
        <v>551</v>
      </c>
      <c r="Z1579" t="s">
        <v>551</v>
      </c>
      <c r="AA1579" t="s">
        <v>551</v>
      </c>
      <c r="AB1579" t="s">
        <v>551</v>
      </c>
      <c r="AC1579" t="s">
        <v>639</v>
      </c>
      <c r="AD1579" t="s">
        <v>638</v>
      </c>
      <c r="AE1579">
        <v>25</v>
      </c>
      <c r="AF1579">
        <v>3</v>
      </c>
      <c r="AH1579" t="s">
        <v>494</v>
      </c>
      <c r="AJ1579" t="s">
        <v>86</v>
      </c>
      <c r="AK1579" t="s">
        <v>201</v>
      </c>
      <c r="AM1579">
        <v>2168</v>
      </c>
      <c r="AN1579">
        <v>1614</v>
      </c>
    </row>
    <row r="1580" spans="1:40" x14ac:dyDescent="0.25">
      <c r="A1580" t="s">
        <v>551</v>
      </c>
      <c r="B1580" t="s">
        <v>551</v>
      </c>
      <c r="C1580" t="s">
        <v>551</v>
      </c>
      <c r="D1580" t="s">
        <v>551</v>
      </c>
      <c r="E1580" t="s">
        <v>551</v>
      </c>
      <c r="F1580" t="s">
        <v>551</v>
      </c>
      <c r="G1580" t="s">
        <v>551</v>
      </c>
      <c r="H1580" t="s">
        <v>551</v>
      </c>
      <c r="I1580" t="s">
        <v>551</v>
      </c>
      <c r="J1580" t="s">
        <v>551</v>
      </c>
      <c r="K1580" t="s">
        <v>551</v>
      </c>
      <c r="L1580" t="s">
        <v>551</v>
      </c>
      <c r="M1580" t="s">
        <v>551</v>
      </c>
      <c r="N1580" t="s">
        <v>551</v>
      </c>
      <c r="O1580" t="s">
        <v>551</v>
      </c>
      <c r="P1580" t="s">
        <v>551</v>
      </c>
      <c r="Q1580" t="s">
        <v>551</v>
      </c>
      <c r="R1580" t="s">
        <v>551</v>
      </c>
      <c r="S1580" t="s">
        <v>551</v>
      </c>
      <c r="T1580" t="s">
        <v>551</v>
      </c>
      <c r="U1580" t="s">
        <v>551</v>
      </c>
      <c r="V1580" t="s">
        <v>551</v>
      </c>
      <c r="W1580" t="s">
        <v>551</v>
      </c>
      <c r="X1580" t="s">
        <v>551</v>
      </c>
      <c r="Y1580" t="s">
        <v>551</v>
      </c>
      <c r="Z1580" t="s">
        <v>551</v>
      </c>
      <c r="AA1580" t="s">
        <v>551</v>
      </c>
      <c r="AB1580" t="s">
        <v>551</v>
      </c>
      <c r="AC1580" t="s">
        <v>639</v>
      </c>
      <c r="AD1580" t="s">
        <v>638</v>
      </c>
      <c r="AE1580">
        <v>25</v>
      </c>
      <c r="AF1580">
        <v>4</v>
      </c>
      <c r="AH1580" t="s">
        <v>494</v>
      </c>
      <c r="AJ1580" t="s">
        <v>86</v>
      </c>
      <c r="AK1580" t="s">
        <v>201</v>
      </c>
      <c r="AM1580">
        <v>884</v>
      </c>
      <c r="AN1580">
        <v>1653</v>
      </c>
    </row>
    <row r="1581" spans="1:40" x14ac:dyDescent="0.25">
      <c r="A1581" t="s">
        <v>551</v>
      </c>
      <c r="B1581" t="s">
        <v>551</v>
      </c>
      <c r="C1581" t="s">
        <v>551</v>
      </c>
      <c r="D1581" t="s">
        <v>551</v>
      </c>
      <c r="E1581" t="s">
        <v>551</v>
      </c>
      <c r="F1581" t="s">
        <v>551</v>
      </c>
      <c r="G1581" t="s">
        <v>551</v>
      </c>
      <c r="H1581" t="s">
        <v>551</v>
      </c>
      <c r="I1581" t="s">
        <v>551</v>
      </c>
      <c r="J1581" t="s">
        <v>551</v>
      </c>
      <c r="K1581" t="s">
        <v>551</v>
      </c>
      <c r="L1581" t="s">
        <v>551</v>
      </c>
      <c r="M1581" t="s">
        <v>551</v>
      </c>
      <c r="N1581" t="s">
        <v>551</v>
      </c>
      <c r="O1581" t="s">
        <v>551</v>
      </c>
      <c r="P1581" t="s">
        <v>551</v>
      </c>
      <c r="Q1581" t="s">
        <v>551</v>
      </c>
      <c r="R1581" t="s">
        <v>551</v>
      </c>
      <c r="S1581" t="s">
        <v>551</v>
      </c>
      <c r="T1581" t="s">
        <v>551</v>
      </c>
      <c r="U1581" t="s">
        <v>551</v>
      </c>
      <c r="V1581" t="s">
        <v>551</v>
      </c>
      <c r="W1581" t="s">
        <v>551</v>
      </c>
      <c r="X1581" t="s">
        <v>551</v>
      </c>
      <c r="Y1581" t="s">
        <v>551</v>
      </c>
      <c r="Z1581" t="s">
        <v>551</v>
      </c>
      <c r="AA1581" t="s">
        <v>551</v>
      </c>
      <c r="AB1581" t="s">
        <v>551</v>
      </c>
      <c r="AC1581" t="s">
        <v>639</v>
      </c>
      <c r="AD1581" t="s">
        <v>638</v>
      </c>
      <c r="AE1581">
        <v>25</v>
      </c>
      <c r="AF1581">
        <v>5</v>
      </c>
      <c r="AH1581" t="s">
        <v>494</v>
      </c>
      <c r="AJ1581" t="s">
        <v>86</v>
      </c>
      <c r="AK1581" t="s">
        <v>201</v>
      </c>
      <c r="AM1581">
        <v>1332</v>
      </c>
      <c r="AN1581">
        <v>273</v>
      </c>
    </row>
    <row r="1582" spans="1:40" x14ac:dyDescent="0.25">
      <c r="A1582" t="s">
        <v>551</v>
      </c>
      <c r="B1582" t="s">
        <v>551</v>
      </c>
      <c r="C1582" t="s">
        <v>551</v>
      </c>
      <c r="D1582" t="s">
        <v>551</v>
      </c>
      <c r="E1582" t="s">
        <v>551</v>
      </c>
      <c r="F1582" t="s">
        <v>551</v>
      </c>
      <c r="G1582" t="s">
        <v>551</v>
      </c>
      <c r="H1582" t="s">
        <v>551</v>
      </c>
      <c r="I1582" t="s">
        <v>551</v>
      </c>
      <c r="J1582" t="s">
        <v>551</v>
      </c>
      <c r="K1582" t="s">
        <v>551</v>
      </c>
      <c r="L1582" t="s">
        <v>551</v>
      </c>
      <c r="M1582" t="s">
        <v>551</v>
      </c>
      <c r="N1582" t="s">
        <v>551</v>
      </c>
      <c r="O1582" t="s">
        <v>551</v>
      </c>
      <c r="P1582" t="s">
        <v>551</v>
      </c>
      <c r="Q1582" t="s">
        <v>551</v>
      </c>
      <c r="R1582" t="s">
        <v>551</v>
      </c>
      <c r="S1582" t="s">
        <v>551</v>
      </c>
      <c r="T1582" t="s">
        <v>551</v>
      </c>
      <c r="U1582" t="s">
        <v>551</v>
      </c>
      <c r="V1582" t="s">
        <v>551</v>
      </c>
      <c r="W1582" t="s">
        <v>551</v>
      </c>
      <c r="X1582" t="s">
        <v>551</v>
      </c>
      <c r="Y1582" t="s">
        <v>551</v>
      </c>
      <c r="Z1582" t="s">
        <v>551</v>
      </c>
      <c r="AA1582" t="s">
        <v>551</v>
      </c>
      <c r="AB1582" t="s">
        <v>551</v>
      </c>
      <c r="AC1582" t="s">
        <v>639</v>
      </c>
      <c r="AD1582" t="s">
        <v>638</v>
      </c>
      <c r="AE1582">
        <v>25</v>
      </c>
      <c r="AF1582">
        <v>6</v>
      </c>
      <c r="AH1582" t="s">
        <v>495</v>
      </c>
      <c r="AJ1582" t="s">
        <v>88</v>
      </c>
      <c r="AK1582" t="s">
        <v>203</v>
      </c>
      <c r="AM1582">
        <v>3559</v>
      </c>
      <c r="AN1582">
        <v>1300</v>
      </c>
    </row>
    <row r="1583" spans="1:40" x14ac:dyDescent="0.25">
      <c r="A1583" t="s">
        <v>551</v>
      </c>
      <c r="B1583" t="s">
        <v>551</v>
      </c>
      <c r="C1583" t="s">
        <v>551</v>
      </c>
      <c r="D1583" t="s">
        <v>551</v>
      </c>
      <c r="E1583" t="s">
        <v>551</v>
      </c>
      <c r="F1583" t="s">
        <v>551</v>
      </c>
      <c r="G1583" t="s">
        <v>551</v>
      </c>
      <c r="H1583" t="s">
        <v>551</v>
      </c>
      <c r="I1583" t="s">
        <v>551</v>
      </c>
      <c r="J1583" t="s">
        <v>551</v>
      </c>
      <c r="K1583" t="s">
        <v>551</v>
      </c>
      <c r="L1583" t="s">
        <v>551</v>
      </c>
      <c r="M1583" t="s">
        <v>551</v>
      </c>
      <c r="N1583" t="s">
        <v>551</v>
      </c>
      <c r="O1583" t="s">
        <v>551</v>
      </c>
      <c r="P1583" t="s">
        <v>551</v>
      </c>
      <c r="Q1583" t="s">
        <v>551</v>
      </c>
      <c r="R1583" t="s">
        <v>551</v>
      </c>
      <c r="S1583" t="s">
        <v>551</v>
      </c>
      <c r="T1583" t="s">
        <v>551</v>
      </c>
      <c r="U1583" t="s">
        <v>551</v>
      </c>
      <c r="V1583" t="s">
        <v>551</v>
      </c>
      <c r="W1583" t="s">
        <v>551</v>
      </c>
      <c r="X1583" t="s">
        <v>551</v>
      </c>
      <c r="Y1583" t="s">
        <v>551</v>
      </c>
      <c r="Z1583" t="s">
        <v>551</v>
      </c>
      <c r="AA1583" t="s">
        <v>551</v>
      </c>
      <c r="AB1583" t="s">
        <v>551</v>
      </c>
      <c r="AC1583" t="s">
        <v>639</v>
      </c>
      <c r="AD1583" t="s">
        <v>638</v>
      </c>
      <c r="AE1583">
        <v>25</v>
      </c>
      <c r="AF1583">
        <v>7</v>
      </c>
      <c r="AH1583" t="s">
        <v>494</v>
      </c>
      <c r="AJ1583" t="s">
        <v>86</v>
      </c>
      <c r="AK1583" t="s">
        <v>201</v>
      </c>
      <c r="AM1583">
        <v>363</v>
      </c>
      <c r="AN1583">
        <v>599</v>
      </c>
    </row>
    <row r="1584" spans="1:40" x14ac:dyDescent="0.25">
      <c r="A1584" t="s">
        <v>551</v>
      </c>
      <c r="B1584" t="s">
        <v>551</v>
      </c>
      <c r="C1584" t="s">
        <v>551</v>
      </c>
      <c r="D1584" t="s">
        <v>551</v>
      </c>
      <c r="E1584" t="s">
        <v>551</v>
      </c>
      <c r="F1584" t="s">
        <v>551</v>
      </c>
      <c r="G1584" t="s">
        <v>551</v>
      </c>
      <c r="H1584" t="s">
        <v>551</v>
      </c>
      <c r="I1584" t="s">
        <v>551</v>
      </c>
      <c r="J1584" t="s">
        <v>551</v>
      </c>
      <c r="K1584" t="s">
        <v>551</v>
      </c>
      <c r="L1584" t="s">
        <v>551</v>
      </c>
      <c r="M1584" t="s">
        <v>551</v>
      </c>
      <c r="N1584" t="s">
        <v>551</v>
      </c>
      <c r="O1584" t="s">
        <v>551</v>
      </c>
      <c r="P1584" t="s">
        <v>551</v>
      </c>
      <c r="Q1584" t="s">
        <v>551</v>
      </c>
      <c r="R1584" t="s">
        <v>551</v>
      </c>
      <c r="S1584" t="s">
        <v>551</v>
      </c>
      <c r="T1584" t="s">
        <v>551</v>
      </c>
      <c r="U1584" t="s">
        <v>551</v>
      </c>
      <c r="V1584" t="s">
        <v>551</v>
      </c>
      <c r="W1584" t="s">
        <v>551</v>
      </c>
      <c r="X1584" t="s">
        <v>551</v>
      </c>
      <c r="Y1584" t="s">
        <v>551</v>
      </c>
      <c r="Z1584" t="s">
        <v>551</v>
      </c>
      <c r="AA1584" t="s">
        <v>551</v>
      </c>
      <c r="AB1584" t="s">
        <v>551</v>
      </c>
      <c r="AC1584" t="s">
        <v>639</v>
      </c>
      <c r="AD1584" t="s">
        <v>638</v>
      </c>
      <c r="AE1584">
        <v>25</v>
      </c>
      <c r="AF1584">
        <v>8</v>
      </c>
      <c r="AH1584" t="s">
        <v>494</v>
      </c>
      <c r="AJ1584" t="s">
        <v>86</v>
      </c>
      <c r="AK1584" t="s">
        <v>201</v>
      </c>
      <c r="AM1584">
        <v>3537</v>
      </c>
      <c r="AN1584">
        <v>2529</v>
      </c>
    </row>
    <row r="1585" spans="1:40" x14ac:dyDescent="0.25">
      <c r="A1585" t="s">
        <v>551</v>
      </c>
      <c r="B1585" t="s">
        <v>551</v>
      </c>
      <c r="C1585" t="s">
        <v>551</v>
      </c>
      <c r="D1585" t="s">
        <v>551</v>
      </c>
      <c r="E1585" t="s">
        <v>551</v>
      </c>
      <c r="F1585" t="s">
        <v>551</v>
      </c>
      <c r="G1585" t="s">
        <v>551</v>
      </c>
      <c r="H1585" t="s">
        <v>551</v>
      </c>
      <c r="I1585" t="s">
        <v>551</v>
      </c>
      <c r="J1585" t="s">
        <v>551</v>
      </c>
      <c r="K1585" t="s">
        <v>551</v>
      </c>
      <c r="L1585" t="s">
        <v>551</v>
      </c>
      <c r="M1585" t="s">
        <v>551</v>
      </c>
      <c r="N1585" t="s">
        <v>551</v>
      </c>
      <c r="O1585" t="s">
        <v>551</v>
      </c>
      <c r="P1585" t="s">
        <v>551</v>
      </c>
      <c r="Q1585" t="s">
        <v>551</v>
      </c>
      <c r="R1585" t="s">
        <v>551</v>
      </c>
      <c r="S1585" t="s">
        <v>551</v>
      </c>
      <c r="T1585" t="s">
        <v>551</v>
      </c>
      <c r="U1585" t="s">
        <v>551</v>
      </c>
      <c r="V1585" t="s">
        <v>551</v>
      </c>
      <c r="W1585" t="s">
        <v>551</v>
      </c>
      <c r="X1585" t="s">
        <v>551</v>
      </c>
      <c r="Y1585" t="s">
        <v>551</v>
      </c>
      <c r="Z1585" t="s">
        <v>551</v>
      </c>
      <c r="AA1585" t="s">
        <v>551</v>
      </c>
      <c r="AB1585" t="s">
        <v>551</v>
      </c>
      <c r="AC1585" t="s">
        <v>639</v>
      </c>
      <c r="AD1585" t="s">
        <v>638</v>
      </c>
      <c r="AE1585">
        <v>25</v>
      </c>
      <c r="AF1585">
        <v>9</v>
      </c>
      <c r="AH1585" t="s">
        <v>494</v>
      </c>
      <c r="AJ1585" t="s">
        <v>86</v>
      </c>
      <c r="AK1585" t="s">
        <v>201</v>
      </c>
      <c r="AM1585">
        <v>2871</v>
      </c>
      <c r="AN1585">
        <v>2983</v>
      </c>
    </row>
    <row r="1586" spans="1:40" x14ac:dyDescent="0.25">
      <c r="A1586" t="s">
        <v>551</v>
      </c>
      <c r="B1586" t="s">
        <v>551</v>
      </c>
      <c r="C1586" t="s">
        <v>551</v>
      </c>
      <c r="D1586" t="s">
        <v>551</v>
      </c>
      <c r="E1586" t="s">
        <v>551</v>
      </c>
      <c r="F1586" t="s">
        <v>551</v>
      </c>
      <c r="G1586" t="s">
        <v>551</v>
      </c>
      <c r="H1586" t="s">
        <v>551</v>
      </c>
      <c r="I1586" t="s">
        <v>551</v>
      </c>
      <c r="J1586" t="s">
        <v>551</v>
      </c>
      <c r="K1586" t="s">
        <v>551</v>
      </c>
      <c r="L1586" t="s">
        <v>551</v>
      </c>
      <c r="M1586" t="s">
        <v>551</v>
      </c>
      <c r="N1586" t="s">
        <v>551</v>
      </c>
      <c r="O1586" t="s">
        <v>551</v>
      </c>
      <c r="P1586" t="s">
        <v>551</v>
      </c>
      <c r="Q1586" t="s">
        <v>551</v>
      </c>
      <c r="R1586" t="s">
        <v>551</v>
      </c>
      <c r="S1586" t="s">
        <v>551</v>
      </c>
      <c r="T1586" t="s">
        <v>551</v>
      </c>
      <c r="U1586" t="s">
        <v>551</v>
      </c>
      <c r="V1586" t="s">
        <v>551</v>
      </c>
      <c r="W1586" t="s">
        <v>551</v>
      </c>
      <c r="X1586" t="s">
        <v>551</v>
      </c>
      <c r="Y1586" t="s">
        <v>551</v>
      </c>
      <c r="Z1586" t="s">
        <v>551</v>
      </c>
      <c r="AA1586" t="s">
        <v>551</v>
      </c>
      <c r="AB1586" t="s">
        <v>551</v>
      </c>
      <c r="AC1586" t="s">
        <v>639</v>
      </c>
      <c r="AD1586" t="s">
        <v>638</v>
      </c>
      <c r="AE1586">
        <v>25</v>
      </c>
      <c r="AF1586">
        <v>10</v>
      </c>
      <c r="AH1586" t="s">
        <v>494</v>
      </c>
      <c r="AJ1586" t="s">
        <v>86</v>
      </c>
      <c r="AK1586" t="s">
        <v>201</v>
      </c>
      <c r="AM1586">
        <v>192</v>
      </c>
      <c r="AN1586">
        <v>1849</v>
      </c>
    </row>
    <row r="1587" spans="1:40" x14ac:dyDescent="0.25">
      <c r="A1587" t="s">
        <v>551</v>
      </c>
      <c r="B1587" t="s">
        <v>551</v>
      </c>
      <c r="C1587" t="s">
        <v>551</v>
      </c>
      <c r="D1587" t="s">
        <v>551</v>
      </c>
      <c r="E1587" t="s">
        <v>551</v>
      </c>
      <c r="F1587" t="s">
        <v>551</v>
      </c>
      <c r="G1587" t="s">
        <v>551</v>
      </c>
      <c r="H1587" t="s">
        <v>551</v>
      </c>
      <c r="I1587" t="s">
        <v>551</v>
      </c>
      <c r="J1587" t="s">
        <v>551</v>
      </c>
      <c r="K1587" t="s">
        <v>551</v>
      </c>
      <c r="L1587" t="s">
        <v>551</v>
      </c>
      <c r="M1587" t="s">
        <v>551</v>
      </c>
      <c r="N1587" t="s">
        <v>551</v>
      </c>
      <c r="O1587" t="s">
        <v>551</v>
      </c>
      <c r="P1587" t="s">
        <v>551</v>
      </c>
      <c r="Q1587" t="s">
        <v>551</v>
      </c>
      <c r="R1587" t="s">
        <v>551</v>
      </c>
      <c r="S1587" t="s">
        <v>551</v>
      </c>
      <c r="T1587" t="s">
        <v>551</v>
      </c>
      <c r="U1587" t="s">
        <v>551</v>
      </c>
      <c r="V1587" t="s">
        <v>551</v>
      </c>
      <c r="W1587" t="s">
        <v>551</v>
      </c>
      <c r="X1587" t="s">
        <v>551</v>
      </c>
      <c r="Y1587" t="s">
        <v>551</v>
      </c>
      <c r="Z1587" t="s">
        <v>551</v>
      </c>
      <c r="AA1587" t="s">
        <v>551</v>
      </c>
      <c r="AB1587" t="s">
        <v>551</v>
      </c>
      <c r="AC1587" t="s">
        <v>639</v>
      </c>
      <c r="AD1587" t="s">
        <v>638</v>
      </c>
      <c r="AE1587">
        <v>25</v>
      </c>
      <c r="AF1587">
        <v>11</v>
      </c>
      <c r="AH1587" t="s">
        <v>494</v>
      </c>
      <c r="AJ1587" t="s">
        <v>86</v>
      </c>
      <c r="AK1587" t="s">
        <v>201</v>
      </c>
      <c r="AM1587">
        <v>613</v>
      </c>
      <c r="AN1587">
        <v>1578</v>
      </c>
    </row>
    <row r="1588" spans="1:40" x14ac:dyDescent="0.25">
      <c r="A1588" t="s">
        <v>551</v>
      </c>
      <c r="B1588" t="s">
        <v>551</v>
      </c>
      <c r="C1588" t="s">
        <v>551</v>
      </c>
      <c r="D1588" t="s">
        <v>551</v>
      </c>
      <c r="E1588" t="s">
        <v>551</v>
      </c>
      <c r="F1588" t="s">
        <v>551</v>
      </c>
      <c r="G1588" t="s">
        <v>551</v>
      </c>
      <c r="H1588" t="s">
        <v>551</v>
      </c>
      <c r="I1588" t="s">
        <v>551</v>
      </c>
      <c r="J1588" t="s">
        <v>551</v>
      </c>
      <c r="K1588" t="s">
        <v>551</v>
      </c>
      <c r="L1588" t="s">
        <v>551</v>
      </c>
      <c r="M1588" t="s">
        <v>551</v>
      </c>
      <c r="N1588" t="s">
        <v>551</v>
      </c>
      <c r="O1588" t="s">
        <v>551</v>
      </c>
      <c r="P1588" t="s">
        <v>551</v>
      </c>
      <c r="Q1588" t="s">
        <v>551</v>
      </c>
      <c r="R1588" t="s">
        <v>551</v>
      </c>
      <c r="S1588" t="s">
        <v>551</v>
      </c>
      <c r="T1588" t="s">
        <v>551</v>
      </c>
      <c r="U1588" t="s">
        <v>551</v>
      </c>
      <c r="V1588" t="s">
        <v>551</v>
      </c>
      <c r="W1588" t="s">
        <v>551</v>
      </c>
      <c r="X1588" t="s">
        <v>551</v>
      </c>
      <c r="Y1588" t="s">
        <v>551</v>
      </c>
      <c r="Z1588" t="s">
        <v>551</v>
      </c>
      <c r="AA1588" t="s">
        <v>551</v>
      </c>
      <c r="AB1588" t="s">
        <v>551</v>
      </c>
      <c r="AC1588" t="s">
        <v>639</v>
      </c>
      <c r="AD1588" t="s">
        <v>638</v>
      </c>
      <c r="AE1588">
        <v>25</v>
      </c>
      <c r="AF1588">
        <v>12</v>
      </c>
      <c r="AH1588" t="s">
        <v>499</v>
      </c>
      <c r="AJ1588" t="s">
        <v>92</v>
      </c>
      <c r="AK1588" t="s">
        <v>201</v>
      </c>
      <c r="AM1588">
        <v>1242</v>
      </c>
      <c r="AN1588">
        <v>2899</v>
      </c>
    </row>
    <row r="1589" spans="1:40" x14ac:dyDescent="0.25">
      <c r="A1589" t="s">
        <v>551</v>
      </c>
      <c r="B1589" t="s">
        <v>551</v>
      </c>
      <c r="C1589" t="s">
        <v>551</v>
      </c>
      <c r="D1589" t="s">
        <v>551</v>
      </c>
      <c r="E1589" t="s">
        <v>551</v>
      </c>
      <c r="F1589" t="s">
        <v>551</v>
      </c>
      <c r="G1589" t="s">
        <v>551</v>
      </c>
      <c r="H1589" t="s">
        <v>551</v>
      </c>
      <c r="I1589" t="s">
        <v>551</v>
      </c>
      <c r="J1589" t="s">
        <v>551</v>
      </c>
      <c r="K1589" t="s">
        <v>551</v>
      </c>
      <c r="L1589" t="s">
        <v>551</v>
      </c>
      <c r="M1589" t="s">
        <v>551</v>
      </c>
      <c r="N1589" t="s">
        <v>551</v>
      </c>
      <c r="O1589" t="s">
        <v>551</v>
      </c>
      <c r="P1589" t="s">
        <v>551</v>
      </c>
      <c r="Q1589" t="s">
        <v>551</v>
      </c>
      <c r="R1589" t="s">
        <v>551</v>
      </c>
      <c r="S1589" t="s">
        <v>551</v>
      </c>
      <c r="T1589" t="s">
        <v>551</v>
      </c>
      <c r="U1589" t="s">
        <v>551</v>
      </c>
      <c r="V1589" t="s">
        <v>551</v>
      </c>
      <c r="W1589" t="s">
        <v>551</v>
      </c>
      <c r="X1589" t="s">
        <v>551</v>
      </c>
      <c r="Y1589" t="s">
        <v>551</v>
      </c>
      <c r="Z1589" t="s">
        <v>551</v>
      </c>
      <c r="AA1589" t="s">
        <v>551</v>
      </c>
      <c r="AB1589" t="s">
        <v>551</v>
      </c>
      <c r="AC1589" t="s">
        <v>639</v>
      </c>
      <c r="AD1589" t="s">
        <v>638</v>
      </c>
      <c r="AE1589">
        <v>25</v>
      </c>
      <c r="AF1589">
        <v>13</v>
      </c>
      <c r="AH1589" t="s">
        <v>494</v>
      </c>
      <c r="AJ1589" t="s">
        <v>86</v>
      </c>
      <c r="AK1589" t="s">
        <v>201</v>
      </c>
      <c r="AM1589">
        <v>1624</v>
      </c>
      <c r="AN1589">
        <v>1524</v>
      </c>
    </row>
    <row r="1590" spans="1:40" x14ac:dyDescent="0.25">
      <c r="A1590" t="s">
        <v>551</v>
      </c>
      <c r="B1590" t="s">
        <v>551</v>
      </c>
      <c r="C1590" t="s">
        <v>551</v>
      </c>
      <c r="D1590" t="s">
        <v>551</v>
      </c>
      <c r="E1590" t="s">
        <v>551</v>
      </c>
      <c r="F1590" t="s">
        <v>551</v>
      </c>
      <c r="G1590" t="s">
        <v>551</v>
      </c>
      <c r="H1590" t="s">
        <v>551</v>
      </c>
      <c r="I1590" t="s">
        <v>551</v>
      </c>
      <c r="J1590" t="s">
        <v>551</v>
      </c>
      <c r="K1590" t="s">
        <v>551</v>
      </c>
      <c r="L1590" t="s">
        <v>551</v>
      </c>
      <c r="M1590" t="s">
        <v>551</v>
      </c>
      <c r="N1590" t="s">
        <v>551</v>
      </c>
      <c r="O1590" t="s">
        <v>551</v>
      </c>
      <c r="P1590" t="s">
        <v>551</v>
      </c>
      <c r="Q1590" t="s">
        <v>551</v>
      </c>
      <c r="R1590" t="s">
        <v>551</v>
      </c>
      <c r="S1590" t="s">
        <v>551</v>
      </c>
      <c r="T1590" t="s">
        <v>551</v>
      </c>
      <c r="U1590" t="s">
        <v>551</v>
      </c>
      <c r="V1590" t="s">
        <v>551</v>
      </c>
      <c r="W1590" t="s">
        <v>551</v>
      </c>
      <c r="X1590" t="s">
        <v>551</v>
      </c>
      <c r="Y1590" t="s">
        <v>551</v>
      </c>
      <c r="Z1590" t="s">
        <v>551</v>
      </c>
      <c r="AA1590" t="s">
        <v>551</v>
      </c>
      <c r="AB1590" t="s">
        <v>551</v>
      </c>
      <c r="AC1590" t="s">
        <v>639</v>
      </c>
      <c r="AD1590" t="s">
        <v>638</v>
      </c>
      <c r="AE1590">
        <v>25</v>
      </c>
      <c r="AF1590">
        <v>14</v>
      </c>
      <c r="AH1590" t="s">
        <v>494</v>
      </c>
      <c r="AJ1590" t="s">
        <v>86</v>
      </c>
      <c r="AK1590" t="s">
        <v>201</v>
      </c>
      <c r="AM1590">
        <v>3989</v>
      </c>
      <c r="AN1590">
        <v>1453</v>
      </c>
    </row>
    <row r="1591" spans="1:40" x14ac:dyDescent="0.25">
      <c r="A1591" t="s">
        <v>551</v>
      </c>
      <c r="B1591" t="s">
        <v>551</v>
      </c>
      <c r="C1591" t="s">
        <v>551</v>
      </c>
      <c r="D1591" t="s">
        <v>551</v>
      </c>
      <c r="E1591" t="s">
        <v>551</v>
      </c>
      <c r="F1591" t="s">
        <v>551</v>
      </c>
      <c r="G1591" t="s">
        <v>551</v>
      </c>
      <c r="H1591" t="s">
        <v>551</v>
      </c>
      <c r="I1591" t="s">
        <v>551</v>
      </c>
      <c r="J1591" t="s">
        <v>551</v>
      </c>
      <c r="K1591" t="s">
        <v>551</v>
      </c>
      <c r="L1591" t="s">
        <v>551</v>
      </c>
      <c r="M1591" t="s">
        <v>551</v>
      </c>
      <c r="N1591" t="s">
        <v>551</v>
      </c>
      <c r="O1591" t="s">
        <v>551</v>
      </c>
      <c r="P1591" t="s">
        <v>551</v>
      </c>
      <c r="Q1591" t="s">
        <v>551</v>
      </c>
      <c r="R1591" t="s">
        <v>551</v>
      </c>
      <c r="S1591" t="s">
        <v>551</v>
      </c>
      <c r="T1591" t="s">
        <v>551</v>
      </c>
      <c r="U1591" t="s">
        <v>551</v>
      </c>
      <c r="V1591" t="s">
        <v>551</v>
      </c>
      <c r="W1591" t="s">
        <v>551</v>
      </c>
      <c r="X1591" t="s">
        <v>551</v>
      </c>
      <c r="Y1591" t="s">
        <v>551</v>
      </c>
      <c r="Z1591" t="s">
        <v>551</v>
      </c>
      <c r="AA1591" t="s">
        <v>551</v>
      </c>
      <c r="AB1591" t="s">
        <v>551</v>
      </c>
      <c r="AC1591" t="s">
        <v>639</v>
      </c>
      <c r="AD1591" t="s">
        <v>638</v>
      </c>
      <c r="AE1591">
        <v>25</v>
      </c>
      <c r="AF1591">
        <v>15</v>
      </c>
      <c r="AH1591" t="s">
        <v>494</v>
      </c>
      <c r="AJ1591" t="s">
        <v>86</v>
      </c>
      <c r="AK1591" t="s">
        <v>201</v>
      </c>
      <c r="AM1591">
        <v>750</v>
      </c>
      <c r="AN1591">
        <v>734</v>
      </c>
    </row>
    <row r="1592" spans="1:40" x14ac:dyDescent="0.25">
      <c r="A1592" t="s">
        <v>551</v>
      </c>
      <c r="B1592" t="s">
        <v>551</v>
      </c>
      <c r="C1592" t="s">
        <v>551</v>
      </c>
      <c r="D1592" t="s">
        <v>551</v>
      </c>
      <c r="E1592" t="s">
        <v>551</v>
      </c>
      <c r="F1592" t="s">
        <v>551</v>
      </c>
      <c r="G1592" t="s">
        <v>551</v>
      </c>
      <c r="H1592" t="s">
        <v>551</v>
      </c>
      <c r="I1592" t="s">
        <v>551</v>
      </c>
      <c r="J1592" t="s">
        <v>551</v>
      </c>
      <c r="K1592" t="s">
        <v>551</v>
      </c>
      <c r="L1592" t="s">
        <v>551</v>
      </c>
      <c r="M1592" t="s">
        <v>551</v>
      </c>
      <c r="N1592" t="s">
        <v>551</v>
      </c>
      <c r="O1592" t="s">
        <v>551</v>
      </c>
      <c r="P1592" t="s">
        <v>551</v>
      </c>
      <c r="Q1592" t="s">
        <v>551</v>
      </c>
      <c r="R1592" t="s">
        <v>551</v>
      </c>
      <c r="S1592" t="s">
        <v>551</v>
      </c>
      <c r="T1592" t="s">
        <v>551</v>
      </c>
      <c r="U1592" t="s">
        <v>551</v>
      </c>
      <c r="V1592" t="s">
        <v>551</v>
      </c>
      <c r="W1592" t="s">
        <v>551</v>
      </c>
      <c r="X1592" t="s">
        <v>551</v>
      </c>
      <c r="Y1592" t="s">
        <v>551</v>
      </c>
      <c r="Z1592" t="s">
        <v>551</v>
      </c>
      <c r="AA1592" t="s">
        <v>551</v>
      </c>
      <c r="AB1592" t="s">
        <v>551</v>
      </c>
      <c r="AC1592" t="s">
        <v>639</v>
      </c>
      <c r="AD1592" t="s">
        <v>638</v>
      </c>
      <c r="AE1592">
        <v>25</v>
      </c>
      <c r="AF1592">
        <v>16</v>
      </c>
      <c r="AH1592" t="s">
        <v>494</v>
      </c>
      <c r="AJ1592" t="s">
        <v>86</v>
      </c>
      <c r="AK1592" t="s">
        <v>201</v>
      </c>
      <c r="AM1592">
        <v>3633</v>
      </c>
      <c r="AN1592">
        <v>1191</v>
      </c>
    </row>
    <row r="1593" spans="1:40" x14ac:dyDescent="0.25">
      <c r="A1593" t="s">
        <v>551</v>
      </c>
      <c r="B1593" t="s">
        <v>551</v>
      </c>
      <c r="C1593" t="s">
        <v>551</v>
      </c>
      <c r="D1593" t="s">
        <v>551</v>
      </c>
      <c r="E1593" t="s">
        <v>551</v>
      </c>
      <c r="F1593" t="s">
        <v>551</v>
      </c>
      <c r="G1593" t="s">
        <v>551</v>
      </c>
      <c r="H1593" t="s">
        <v>551</v>
      </c>
      <c r="I1593" t="s">
        <v>551</v>
      </c>
      <c r="J1593" t="s">
        <v>551</v>
      </c>
      <c r="K1593" t="s">
        <v>551</v>
      </c>
      <c r="L1593" t="s">
        <v>551</v>
      </c>
      <c r="M1593" t="s">
        <v>551</v>
      </c>
      <c r="N1593" t="s">
        <v>551</v>
      </c>
      <c r="O1593" t="s">
        <v>551</v>
      </c>
      <c r="P1593" t="s">
        <v>551</v>
      </c>
      <c r="Q1593" t="s">
        <v>551</v>
      </c>
      <c r="R1593" t="s">
        <v>551</v>
      </c>
      <c r="S1593" t="s">
        <v>551</v>
      </c>
      <c r="T1593" t="s">
        <v>551</v>
      </c>
      <c r="U1593" t="s">
        <v>551</v>
      </c>
      <c r="V1593" t="s">
        <v>551</v>
      </c>
      <c r="W1593" t="s">
        <v>551</v>
      </c>
      <c r="X1593" t="s">
        <v>551</v>
      </c>
      <c r="Y1593" t="s">
        <v>551</v>
      </c>
      <c r="Z1593" t="s">
        <v>551</v>
      </c>
      <c r="AA1593" t="s">
        <v>551</v>
      </c>
      <c r="AB1593" t="s">
        <v>551</v>
      </c>
      <c r="AC1593" t="s">
        <v>639</v>
      </c>
      <c r="AD1593" t="s">
        <v>638</v>
      </c>
      <c r="AE1593">
        <v>25</v>
      </c>
      <c r="AF1593">
        <v>17</v>
      </c>
      <c r="AH1593" t="s">
        <v>499</v>
      </c>
      <c r="AJ1593" t="s">
        <v>92</v>
      </c>
      <c r="AK1593" t="s">
        <v>201</v>
      </c>
      <c r="AM1593">
        <v>3515</v>
      </c>
      <c r="AN1593">
        <v>2471</v>
      </c>
    </row>
    <row r="1594" spans="1:40" x14ac:dyDescent="0.25">
      <c r="A1594" t="s">
        <v>551</v>
      </c>
      <c r="B1594" t="s">
        <v>551</v>
      </c>
      <c r="C1594" t="s">
        <v>551</v>
      </c>
      <c r="D1594" t="s">
        <v>551</v>
      </c>
      <c r="E1594" t="s">
        <v>551</v>
      </c>
      <c r="F1594" t="s">
        <v>551</v>
      </c>
      <c r="G1594" t="s">
        <v>551</v>
      </c>
      <c r="H1594" t="s">
        <v>551</v>
      </c>
      <c r="I1594" t="s">
        <v>551</v>
      </c>
      <c r="J1594" t="s">
        <v>551</v>
      </c>
      <c r="K1594" t="s">
        <v>551</v>
      </c>
      <c r="L1594" t="s">
        <v>551</v>
      </c>
      <c r="M1594" t="s">
        <v>551</v>
      </c>
      <c r="N1594" t="s">
        <v>551</v>
      </c>
      <c r="O1594" t="s">
        <v>551</v>
      </c>
      <c r="P1594" t="s">
        <v>551</v>
      </c>
      <c r="Q1594" t="s">
        <v>551</v>
      </c>
      <c r="R1594" t="s">
        <v>551</v>
      </c>
      <c r="S1594" t="s">
        <v>551</v>
      </c>
      <c r="T1594" t="s">
        <v>551</v>
      </c>
      <c r="U1594" t="s">
        <v>551</v>
      </c>
      <c r="V1594" t="s">
        <v>551</v>
      </c>
      <c r="W1594" t="s">
        <v>551</v>
      </c>
      <c r="X1594" t="s">
        <v>551</v>
      </c>
      <c r="Y1594" t="s">
        <v>551</v>
      </c>
      <c r="Z1594" t="s">
        <v>551</v>
      </c>
      <c r="AA1594" t="s">
        <v>551</v>
      </c>
      <c r="AB1594" t="s">
        <v>551</v>
      </c>
      <c r="AC1594" t="s">
        <v>639</v>
      </c>
      <c r="AD1594" t="s">
        <v>638</v>
      </c>
      <c r="AE1594">
        <v>25</v>
      </c>
      <c r="AF1594">
        <v>18</v>
      </c>
      <c r="AH1594" t="s">
        <v>494</v>
      </c>
      <c r="AJ1594" t="s">
        <v>86</v>
      </c>
      <c r="AK1594" t="s">
        <v>201</v>
      </c>
      <c r="AM1594">
        <v>671</v>
      </c>
      <c r="AN1594">
        <v>182</v>
      </c>
    </row>
    <row r="1595" spans="1:40" x14ac:dyDescent="0.25">
      <c r="A1595" t="s">
        <v>551</v>
      </c>
      <c r="B1595" t="s">
        <v>551</v>
      </c>
      <c r="C1595" t="s">
        <v>551</v>
      </c>
      <c r="D1595" t="s">
        <v>551</v>
      </c>
      <c r="E1595" t="s">
        <v>551</v>
      </c>
      <c r="F1595" t="s">
        <v>551</v>
      </c>
      <c r="G1595" t="s">
        <v>551</v>
      </c>
      <c r="H1595" t="s">
        <v>551</v>
      </c>
      <c r="I1595" t="s">
        <v>551</v>
      </c>
      <c r="J1595" t="s">
        <v>551</v>
      </c>
      <c r="K1595" t="s">
        <v>551</v>
      </c>
      <c r="L1595" t="s">
        <v>551</v>
      </c>
      <c r="M1595" t="s">
        <v>551</v>
      </c>
      <c r="N1595" t="s">
        <v>551</v>
      </c>
      <c r="O1595" t="s">
        <v>551</v>
      </c>
      <c r="P1595" t="s">
        <v>551</v>
      </c>
      <c r="Q1595" t="s">
        <v>551</v>
      </c>
      <c r="R1595" t="s">
        <v>551</v>
      </c>
      <c r="S1595" t="s">
        <v>551</v>
      </c>
      <c r="T1595" t="s">
        <v>551</v>
      </c>
      <c r="U1595" t="s">
        <v>551</v>
      </c>
      <c r="V1595" t="s">
        <v>551</v>
      </c>
      <c r="W1595" t="s">
        <v>551</v>
      </c>
      <c r="X1595" t="s">
        <v>551</v>
      </c>
      <c r="Y1595" t="s">
        <v>551</v>
      </c>
      <c r="Z1595" t="s">
        <v>551</v>
      </c>
      <c r="AA1595" t="s">
        <v>551</v>
      </c>
      <c r="AB1595" t="s">
        <v>551</v>
      </c>
      <c r="AC1595" t="s">
        <v>639</v>
      </c>
      <c r="AD1595" t="s">
        <v>638</v>
      </c>
      <c r="AE1595">
        <v>25</v>
      </c>
      <c r="AF1595">
        <v>19</v>
      </c>
      <c r="AH1595" t="s">
        <v>494</v>
      </c>
      <c r="AJ1595" t="s">
        <v>86</v>
      </c>
      <c r="AK1595" t="s">
        <v>201</v>
      </c>
      <c r="AM1595">
        <v>3269</v>
      </c>
      <c r="AN1595">
        <v>1478</v>
      </c>
    </row>
    <row r="1596" spans="1:40" x14ac:dyDescent="0.25">
      <c r="A1596" t="s">
        <v>551</v>
      </c>
      <c r="B1596" t="s">
        <v>551</v>
      </c>
      <c r="C1596" t="s">
        <v>551</v>
      </c>
      <c r="D1596" t="s">
        <v>551</v>
      </c>
      <c r="E1596" t="s">
        <v>551</v>
      </c>
      <c r="F1596" t="s">
        <v>551</v>
      </c>
      <c r="G1596" t="s">
        <v>551</v>
      </c>
      <c r="H1596" t="s">
        <v>551</v>
      </c>
      <c r="I1596" t="s">
        <v>551</v>
      </c>
      <c r="J1596" t="s">
        <v>551</v>
      </c>
      <c r="K1596" t="s">
        <v>551</v>
      </c>
      <c r="L1596" t="s">
        <v>551</v>
      </c>
      <c r="M1596" t="s">
        <v>551</v>
      </c>
      <c r="N1596" t="s">
        <v>551</v>
      </c>
      <c r="O1596" t="s">
        <v>551</v>
      </c>
      <c r="P1596" t="s">
        <v>551</v>
      </c>
      <c r="Q1596" t="s">
        <v>551</v>
      </c>
      <c r="R1596" t="s">
        <v>551</v>
      </c>
      <c r="S1596" t="s">
        <v>551</v>
      </c>
      <c r="T1596" t="s">
        <v>551</v>
      </c>
      <c r="U1596" t="s">
        <v>551</v>
      </c>
      <c r="V1596" t="s">
        <v>551</v>
      </c>
      <c r="W1596" t="s">
        <v>551</v>
      </c>
      <c r="X1596" t="s">
        <v>551</v>
      </c>
      <c r="Y1596" t="s">
        <v>551</v>
      </c>
      <c r="Z1596" t="s">
        <v>551</v>
      </c>
      <c r="AA1596" t="s">
        <v>551</v>
      </c>
      <c r="AB1596" t="s">
        <v>551</v>
      </c>
      <c r="AC1596" t="s">
        <v>639</v>
      </c>
      <c r="AD1596" t="s">
        <v>638</v>
      </c>
      <c r="AE1596">
        <v>25</v>
      </c>
      <c r="AF1596">
        <v>20</v>
      </c>
      <c r="AH1596" t="s">
        <v>494</v>
      </c>
      <c r="AJ1596" t="s">
        <v>86</v>
      </c>
      <c r="AK1596" t="s">
        <v>201</v>
      </c>
      <c r="AM1596">
        <v>2486</v>
      </c>
      <c r="AN1596">
        <v>2586</v>
      </c>
    </row>
    <row r="1597" spans="1:40" x14ac:dyDescent="0.25">
      <c r="A1597" t="s">
        <v>551</v>
      </c>
      <c r="B1597" t="s">
        <v>551</v>
      </c>
      <c r="C1597" t="s">
        <v>551</v>
      </c>
      <c r="D1597" t="s">
        <v>551</v>
      </c>
      <c r="E1597" t="s">
        <v>551</v>
      </c>
      <c r="F1597" t="s">
        <v>551</v>
      </c>
      <c r="G1597" t="s">
        <v>551</v>
      </c>
      <c r="H1597" t="s">
        <v>551</v>
      </c>
      <c r="I1597" t="s">
        <v>551</v>
      </c>
      <c r="J1597" t="s">
        <v>551</v>
      </c>
      <c r="K1597" t="s">
        <v>551</v>
      </c>
      <c r="L1597" t="s">
        <v>551</v>
      </c>
      <c r="M1597" t="s">
        <v>551</v>
      </c>
      <c r="N1597" t="s">
        <v>551</v>
      </c>
      <c r="O1597" t="s">
        <v>551</v>
      </c>
      <c r="P1597" t="s">
        <v>551</v>
      </c>
      <c r="Q1597" t="s">
        <v>551</v>
      </c>
      <c r="R1597" t="s">
        <v>551</v>
      </c>
      <c r="S1597" t="s">
        <v>551</v>
      </c>
      <c r="T1597" t="s">
        <v>551</v>
      </c>
      <c r="U1597" t="s">
        <v>551</v>
      </c>
      <c r="V1597" t="s">
        <v>551</v>
      </c>
      <c r="W1597" t="s">
        <v>551</v>
      </c>
      <c r="X1597" t="s">
        <v>551</v>
      </c>
      <c r="Y1597" t="s">
        <v>551</v>
      </c>
      <c r="Z1597" t="s">
        <v>551</v>
      </c>
      <c r="AA1597" t="s">
        <v>551</v>
      </c>
      <c r="AB1597" t="s">
        <v>551</v>
      </c>
      <c r="AC1597" t="s">
        <v>639</v>
      </c>
      <c r="AD1597" t="s">
        <v>638</v>
      </c>
      <c r="AE1597">
        <v>25</v>
      </c>
      <c r="AF1597">
        <v>21</v>
      </c>
      <c r="AH1597" t="s">
        <v>494</v>
      </c>
      <c r="AJ1597" t="s">
        <v>86</v>
      </c>
      <c r="AK1597" t="s">
        <v>201</v>
      </c>
      <c r="AM1597">
        <v>2193</v>
      </c>
      <c r="AN1597">
        <v>1547</v>
      </c>
    </row>
    <row r="1598" spans="1:40" x14ac:dyDescent="0.25">
      <c r="A1598" t="s">
        <v>551</v>
      </c>
      <c r="B1598" t="s">
        <v>551</v>
      </c>
      <c r="C1598" t="s">
        <v>551</v>
      </c>
      <c r="D1598" t="s">
        <v>551</v>
      </c>
      <c r="E1598" t="s">
        <v>551</v>
      </c>
      <c r="F1598" t="s">
        <v>551</v>
      </c>
      <c r="G1598" t="s">
        <v>551</v>
      </c>
      <c r="H1598" t="s">
        <v>551</v>
      </c>
      <c r="I1598" t="s">
        <v>551</v>
      </c>
      <c r="J1598" t="s">
        <v>551</v>
      </c>
      <c r="K1598" t="s">
        <v>551</v>
      </c>
      <c r="L1598" t="s">
        <v>551</v>
      </c>
      <c r="M1598" t="s">
        <v>551</v>
      </c>
      <c r="N1598" t="s">
        <v>551</v>
      </c>
      <c r="O1598" t="s">
        <v>551</v>
      </c>
      <c r="P1598" t="s">
        <v>551</v>
      </c>
      <c r="Q1598" t="s">
        <v>551</v>
      </c>
      <c r="R1598" t="s">
        <v>551</v>
      </c>
      <c r="S1598" t="s">
        <v>551</v>
      </c>
      <c r="T1598" t="s">
        <v>551</v>
      </c>
      <c r="U1598" t="s">
        <v>551</v>
      </c>
      <c r="V1598" t="s">
        <v>551</v>
      </c>
      <c r="W1598" t="s">
        <v>551</v>
      </c>
      <c r="X1598" t="s">
        <v>551</v>
      </c>
      <c r="Y1598" t="s">
        <v>551</v>
      </c>
      <c r="Z1598" t="s">
        <v>551</v>
      </c>
      <c r="AA1598" t="s">
        <v>551</v>
      </c>
      <c r="AB1598" t="s">
        <v>551</v>
      </c>
      <c r="AC1598" t="s">
        <v>639</v>
      </c>
      <c r="AD1598" t="s">
        <v>638</v>
      </c>
      <c r="AE1598">
        <v>25</v>
      </c>
      <c r="AF1598">
        <v>22</v>
      </c>
      <c r="AH1598" t="s">
        <v>494</v>
      </c>
      <c r="AJ1598" t="s">
        <v>86</v>
      </c>
      <c r="AK1598" t="s">
        <v>201</v>
      </c>
      <c r="AM1598">
        <v>1514</v>
      </c>
      <c r="AN1598">
        <v>1587</v>
      </c>
    </row>
    <row r="1599" spans="1:40" x14ac:dyDescent="0.25">
      <c r="A1599" t="s">
        <v>551</v>
      </c>
      <c r="B1599" t="s">
        <v>551</v>
      </c>
      <c r="C1599" t="s">
        <v>551</v>
      </c>
      <c r="D1599" t="s">
        <v>551</v>
      </c>
      <c r="E1599" t="s">
        <v>551</v>
      </c>
      <c r="F1599" t="s">
        <v>551</v>
      </c>
      <c r="G1599" t="s">
        <v>551</v>
      </c>
      <c r="H1599" t="s">
        <v>551</v>
      </c>
      <c r="I1599" t="s">
        <v>551</v>
      </c>
      <c r="J1599" t="s">
        <v>551</v>
      </c>
      <c r="K1599" t="s">
        <v>551</v>
      </c>
      <c r="L1599" t="s">
        <v>551</v>
      </c>
      <c r="M1599" t="s">
        <v>551</v>
      </c>
      <c r="N1599" t="s">
        <v>551</v>
      </c>
      <c r="O1599" t="s">
        <v>551</v>
      </c>
      <c r="P1599" t="s">
        <v>551</v>
      </c>
      <c r="Q1599" t="s">
        <v>551</v>
      </c>
      <c r="R1599" t="s">
        <v>551</v>
      </c>
      <c r="S1599" t="s">
        <v>551</v>
      </c>
      <c r="T1599" t="s">
        <v>551</v>
      </c>
      <c r="U1599" t="s">
        <v>551</v>
      </c>
      <c r="V1599" t="s">
        <v>551</v>
      </c>
      <c r="W1599" t="s">
        <v>551</v>
      </c>
      <c r="X1599" t="s">
        <v>551</v>
      </c>
      <c r="Y1599" t="s">
        <v>551</v>
      </c>
      <c r="Z1599" t="s">
        <v>551</v>
      </c>
      <c r="AA1599" t="s">
        <v>551</v>
      </c>
      <c r="AB1599" t="s">
        <v>551</v>
      </c>
      <c r="AC1599" t="s">
        <v>639</v>
      </c>
      <c r="AD1599" t="s">
        <v>638</v>
      </c>
      <c r="AE1599">
        <v>25</v>
      </c>
      <c r="AF1599">
        <v>23</v>
      </c>
      <c r="AH1599" t="s">
        <v>494</v>
      </c>
      <c r="AJ1599" t="s">
        <v>86</v>
      </c>
      <c r="AK1599" t="s">
        <v>201</v>
      </c>
      <c r="AM1599">
        <v>680</v>
      </c>
      <c r="AN1599">
        <v>1514</v>
      </c>
    </row>
    <row r="1600" spans="1:40" x14ac:dyDescent="0.25">
      <c r="A1600" t="s">
        <v>551</v>
      </c>
      <c r="B1600" t="s">
        <v>551</v>
      </c>
      <c r="C1600" t="s">
        <v>551</v>
      </c>
      <c r="D1600" t="s">
        <v>551</v>
      </c>
      <c r="E1600" t="s">
        <v>551</v>
      </c>
      <c r="F1600" t="s">
        <v>551</v>
      </c>
      <c r="G1600" t="s">
        <v>551</v>
      </c>
      <c r="H1600" t="s">
        <v>551</v>
      </c>
      <c r="I1600" t="s">
        <v>551</v>
      </c>
      <c r="J1600" t="s">
        <v>551</v>
      </c>
      <c r="K1600" t="s">
        <v>551</v>
      </c>
      <c r="L1600" t="s">
        <v>551</v>
      </c>
      <c r="M1600" t="s">
        <v>551</v>
      </c>
      <c r="N1600" t="s">
        <v>551</v>
      </c>
      <c r="O1600" t="s">
        <v>551</v>
      </c>
      <c r="P1600" t="s">
        <v>551</v>
      </c>
      <c r="Q1600" t="s">
        <v>551</v>
      </c>
      <c r="R1600" t="s">
        <v>551</v>
      </c>
      <c r="S1600" t="s">
        <v>551</v>
      </c>
      <c r="T1600" t="s">
        <v>551</v>
      </c>
      <c r="U1600" t="s">
        <v>551</v>
      </c>
      <c r="V1600" t="s">
        <v>551</v>
      </c>
      <c r="W1600" t="s">
        <v>551</v>
      </c>
      <c r="X1600" t="s">
        <v>551</v>
      </c>
      <c r="Y1600" t="s">
        <v>551</v>
      </c>
      <c r="Z1600" t="s">
        <v>551</v>
      </c>
      <c r="AA1600" t="s">
        <v>551</v>
      </c>
      <c r="AB1600" t="s">
        <v>551</v>
      </c>
      <c r="AC1600" t="s">
        <v>639</v>
      </c>
      <c r="AD1600" t="s">
        <v>638</v>
      </c>
      <c r="AE1600">
        <v>25</v>
      </c>
      <c r="AF1600">
        <v>24</v>
      </c>
      <c r="AH1600" t="s">
        <v>494</v>
      </c>
      <c r="AJ1600" t="s">
        <v>86</v>
      </c>
      <c r="AK1600" t="s">
        <v>201</v>
      </c>
      <c r="AM1600">
        <v>2922</v>
      </c>
      <c r="AN1600">
        <v>1404</v>
      </c>
    </row>
    <row r="1601" spans="1:40" x14ac:dyDescent="0.25">
      <c r="A1601" t="s">
        <v>551</v>
      </c>
      <c r="B1601" t="s">
        <v>551</v>
      </c>
      <c r="C1601" t="s">
        <v>551</v>
      </c>
      <c r="D1601" t="s">
        <v>551</v>
      </c>
      <c r="E1601" t="s">
        <v>551</v>
      </c>
      <c r="F1601" t="s">
        <v>551</v>
      </c>
      <c r="G1601" t="s">
        <v>551</v>
      </c>
      <c r="H1601" t="s">
        <v>551</v>
      </c>
      <c r="I1601" t="s">
        <v>551</v>
      </c>
      <c r="J1601" t="s">
        <v>551</v>
      </c>
      <c r="K1601" t="s">
        <v>551</v>
      </c>
      <c r="L1601" t="s">
        <v>551</v>
      </c>
      <c r="M1601" t="s">
        <v>551</v>
      </c>
      <c r="N1601" t="s">
        <v>551</v>
      </c>
      <c r="O1601" t="s">
        <v>551</v>
      </c>
      <c r="P1601" t="s">
        <v>551</v>
      </c>
      <c r="Q1601" t="s">
        <v>551</v>
      </c>
      <c r="R1601" t="s">
        <v>551</v>
      </c>
      <c r="S1601" t="s">
        <v>551</v>
      </c>
      <c r="T1601" t="s">
        <v>551</v>
      </c>
      <c r="U1601" t="s">
        <v>551</v>
      </c>
      <c r="V1601" t="s">
        <v>551</v>
      </c>
      <c r="W1601" t="s">
        <v>551</v>
      </c>
      <c r="X1601" t="s">
        <v>551</v>
      </c>
      <c r="Y1601" t="s">
        <v>551</v>
      </c>
      <c r="Z1601" t="s">
        <v>551</v>
      </c>
      <c r="AA1601" t="s">
        <v>551</v>
      </c>
      <c r="AB1601" t="s">
        <v>551</v>
      </c>
      <c r="AC1601" t="s">
        <v>639</v>
      </c>
      <c r="AD1601" t="s">
        <v>638</v>
      </c>
      <c r="AE1601">
        <v>25</v>
      </c>
      <c r="AF1601">
        <v>25</v>
      </c>
      <c r="AH1601" t="s">
        <v>494</v>
      </c>
      <c r="AJ1601" t="s">
        <v>86</v>
      </c>
      <c r="AK1601" t="s">
        <v>201</v>
      </c>
      <c r="AM1601">
        <v>1197</v>
      </c>
      <c r="AN1601">
        <v>1311</v>
      </c>
    </row>
    <row r="1602" spans="1:40" x14ac:dyDescent="0.25">
      <c r="A1602" t="s">
        <v>551</v>
      </c>
      <c r="B1602" t="s">
        <v>551</v>
      </c>
      <c r="C1602" t="s">
        <v>551</v>
      </c>
      <c r="D1602" t="s">
        <v>551</v>
      </c>
      <c r="E1602" t="s">
        <v>551</v>
      </c>
      <c r="F1602" t="s">
        <v>551</v>
      </c>
      <c r="G1602" t="s">
        <v>551</v>
      </c>
      <c r="H1602" t="s">
        <v>551</v>
      </c>
      <c r="I1602" t="s">
        <v>551</v>
      </c>
      <c r="J1602" t="s">
        <v>551</v>
      </c>
      <c r="K1602" t="s">
        <v>551</v>
      </c>
      <c r="L1602" t="s">
        <v>551</v>
      </c>
      <c r="M1602" t="s">
        <v>551</v>
      </c>
      <c r="N1602" t="s">
        <v>551</v>
      </c>
      <c r="O1602" t="s">
        <v>551</v>
      </c>
      <c r="P1602" t="s">
        <v>551</v>
      </c>
      <c r="Q1602" t="s">
        <v>551</v>
      </c>
      <c r="R1602" t="s">
        <v>551</v>
      </c>
      <c r="S1602" t="s">
        <v>551</v>
      </c>
      <c r="T1602" t="s">
        <v>551</v>
      </c>
      <c r="U1602" t="s">
        <v>551</v>
      </c>
      <c r="V1602" t="s">
        <v>551</v>
      </c>
      <c r="W1602" t="s">
        <v>551</v>
      </c>
      <c r="X1602" t="s">
        <v>551</v>
      </c>
      <c r="Y1602" t="s">
        <v>551</v>
      </c>
      <c r="Z1602" t="s">
        <v>551</v>
      </c>
      <c r="AA1602" t="s">
        <v>551</v>
      </c>
      <c r="AB1602" t="s">
        <v>551</v>
      </c>
      <c r="AC1602" t="s">
        <v>641</v>
      </c>
      <c r="AD1602" t="s">
        <v>640</v>
      </c>
      <c r="AE1602">
        <v>25</v>
      </c>
      <c r="AF1602">
        <v>1</v>
      </c>
      <c r="AG1602">
        <v>1</v>
      </c>
      <c r="AH1602" t="s">
        <v>574</v>
      </c>
      <c r="AJ1602" t="s">
        <v>138</v>
      </c>
      <c r="AK1602" t="s">
        <v>189</v>
      </c>
      <c r="AM1602">
        <v>1227</v>
      </c>
      <c r="AN1602">
        <v>952</v>
      </c>
    </row>
    <row r="1603" spans="1:40" x14ac:dyDescent="0.25">
      <c r="A1603" t="s">
        <v>551</v>
      </c>
      <c r="B1603" t="s">
        <v>551</v>
      </c>
      <c r="C1603" t="s">
        <v>551</v>
      </c>
      <c r="D1603" t="s">
        <v>551</v>
      </c>
      <c r="E1603" t="s">
        <v>551</v>
      </c>
      <c r="F1603" t="s">
        <v>551</v>
      </c>
      <c r="G1603" t="s">
        <v>551</v>
      </c>
      <c r="H1603" t="s">
        <v>551</v>
      </c>
      <c r="I1603" t="s">
        <v>551</v>
      </c>
      <c r="J1603" t="s">
        <v>551</v>
      </c>
      <c r="K1603" t="s">
        <v>551</v>
      </c>
      <c r="L1603" t="s">
        <v>551</v>
      </c>
      <c r="M1603" t="s">
        <v>551</v>
      </c>
      <c r="N1603" t="s">
        <v>551</v>
      </c>
      <c r="O1603" t="s">
        <v>551</v>
      </c>
      <c r="P1603" t="s">
        <v>551</v>
      </c>
      <c r="Q1603" t="s">
        <v>551</v>
      </c>
      <c r="R1603" t="s">
        <v>551</v>
      </c>
      <c r="S1603" t="s">
        <v>551</v>
      </c>
      <c r="T1603" t="s">
        <v>551</v>
      </c>
      <c r="U1603" t="s">
        <v>551</v>
      </c>
      <c r="V1603" t="s">
        <v>551</v>
      </c>
      <c r="W1603" t="s">
        <v>551</v>
      </c>
      <c r="X1603" t="s">
        <v>551</v>
      </c>
      <c r="Y1603" t="s">
        <v>551</v>
      </c>
      <c r="Z1603" t="s">
        <v>551</v>
      </c>
      <c r="AA1603" t="s">
        <v>551</v>
      </c>
      <c r="AB1603" t="s">
        <v>551</v>
      </c>
      <c r="AC1603" t="s">
        <v>641</v>
      </c>
      <c r="AD1603" t="s">
        <v>640</v>
      </c>
      <c r="AE1603">
        <v>25</v>
      </c>
      <c r="AF1603">
        <v>2</v>
      </c>
      <c r="AH1603" t="s">
        <v>499</v>
      </c>
      <c r="AJ1603" t="s">
        <v>92</v>
      </c>
      <c r="AK1603" t="s">
        <v>201</v>
      </c>
      <c r="AM1603">
        <v>1992</v>
      </c>
      <c r="AN1603">
        <v>1531</v>
      </c>
    </row>
    <row r="1604" spans="1:40" x14ac:dyDescent="0.25">
      <c r="A1604" t="s">
        <v>551</v>
      </c>
      <c r="B1604" t="s">
        <v>551</v>
      </c>
      <c r="C1604" t="s">
        <v>551</v>
      </c>
      <c r="D1604" t="s">
        <v>551</v>
      </c>
      <c r="E1604" t="s">
        <v>551</v>
      </c>
      <c r="F1604" t="s">
        <v>551</v>
      </c>
      <c r="G1604" t="s">
        <v>551</v>
      </c>
      <c r="H1604" t="s">
        <v>551</v>
      </c>
      <c r="I1604" t="s">
        <v>551</v>
      </c>
      <c r="J1604" t="s">
        <v>551</v>
      </c>
      <c r="K1604" t="s">
        <v>551</v>
      </c>
      <c r="L1604" t="s">
        <v>551</v>
      </c>
      <c r="M1604" t="s">
        <v>551</v>
      </c>
      <c r="N1604" t="s">
        <v>551</v>
      </c>
      <c r="O1604" t="s">
        <v>551</v>
      </c>
      <c r="P1604" t="s">
        <v>551</v>
      </c>
      <c r="Q1604" t="s">
        <v>551</v>
      </c>
      <c r="R1604" t="s">
        <v>551</v>
      </c>
      <c r="S1604" t="s">
        <v>551</v>
      </c>
      <c r="T1604" t="s">
        <v>551</v>
      </c>
      <c r="U1604" t="s">
        <v>551</v>
      </c>
      <c r="V1604" t="s">
        <v>551</v>
      </c>
      <c r="W1604" t="s">
        <v>551</v>
      </c>
      <c r="X1604" t="s">
        <v>551</v>
      </c>
      <c r="Y1604" t="s">
        <v>551</v>
      </c>
      <c r="Z1604" t="s">
        <v>551</v>
      </c>
      <c r="AA1604" t="s">
        <v>551</v>
      </c>
      <c r="AB1604" t="s">
        <v>551</v>
      </c>
      <c r="AC1604" t="s">
        <v>641</v>
      </c>
      <c r="AD1604" t="s">
        <v>640</v>
      </c>
      <c r="AE1604">
        <v>25</v>
      </c>
      <c r="AF1604">
        <v>3</v>
      </c>
      <c r="AG1604">
        <v>3</v>
      </c>
      <c r="AH1604" t="s">
        <v>491</v>
      </c>
      <c r="AJ1604" t="s">
        <v>82</v>
      </c>
      <c r="AK1604" t="s">
        <v>194</v>
      </c>
      <c r="AM1604">
        <v>2518</v>
      </c>
      <c r="AN1604">
        <v>496</v>
      </c>
    </row>
    <row r="1605" spans="1:40" x14ac:dyDescent="0.25">
      <c r="A1605" t="s">
        <v>551</v>
      </c>
      <c r="B1605" t="s">
        <v>551</v>
      </c>
      <c r="C1605" t="s">
        <v>551</v>
      </c>
      <c r="D1605" t="s">
        <v>551</v>
      </c>
      <c r="E1605" t="s">
        <v>551</v>
      </c>
      <c r="F1605" t="s">
        <v>551</v>
      </c>
      <c r="G1605" t="s">
        <v>551</v>
      </c>
      <c r="H1605" t="s">
        <v>551</v>
      </c>
      <c r="I1605" t="s">
        <v>551</v>
      </c>
      <c r="J1605" t="s">
        <v>551</v>
      </c>
      <c r="K1605" t="s">
        <v>551</v>
      </c>
      <c r="L1605" t="s">
        <v>551</v>
      </c>
      <c r="M1605" t="s">
        <v>551</v>
      </c>
      <c r="N1605" t="s">
        <v>551</v>
      </c>
      <c r="O1605" t="s">
        <v>551</v>
      </c>
      <c r="P1605" t="s">
        <v>551</v>
      </c>
      <c r="Q1605" t="s">
        <v>551</v>
      </c>
      <c r="R1605" t="s">
        <v>551</v>
      </c>
      <c r="S1605" t="s">
        <v>551</v>
      </c>
      <c r="T1605" t="s">
        <v>551</v>
      </c>
      <c r="U1605" t="s">
        <v>551</v>
      </c>
      <c r="V1605" t="s">
        <v>551</v>
      </c>
      <c r="W1605" t="s">
        <v>551</v>
      </c>
      <c r="X1605" t="s">
        <v>551</v>
      </c>
      <c r="Y1605" t="s">
        <v>551</v>
      </c>
      <c r="Z1605" t="s">
        <v>551</v>
      </c>
      <c r="AA1605" t="s">
        <v>551</v>
      </c>
      <c r="AB1605" t="s">
        <v>551</v>
      </c>
      <c r="AC1605" t="s">
        <v>641</v>
      </c>
      <c r="AD1605" t="s">
        <v>640</v>
      </c>
      <c r="AE1605">
        <v>25</v>
      </c>
      <c r="AF1605">
        <v>4</v>
      </c>
      <c r="AH1605" t="s">
        <v>493</v>
      </c>
      <c r="AJ1605" t="s">
        <v>85</v>
      </c>
      <c r="AK1605" t="s">
        <v>191</v>
      </c>
      <c r="AM1605">
        <v>3183</v>
      </c>
      <c r="AN1605">
        <v>2777</v>
      </c>
    </row>
    <row r="1606" spans="1:40" x14ac:dyDescent="0.25">
      <c r="A1606" t="s">
        <v>551</v>
      </c>
      <c r="B1606" t="s">
        <v>551</v>
      </c>
      <c r="C1606" t="s">
        <v>551</v>
      </c>
      <c r="D1606" t="s">
        <v>551</v>
      </c>
      <c r="E1606" t="s">
        <v>551</v>
      </c>
      <c r="F1606" t="s">
        <v>551</v>
      </c>
      <c r="G1606" t="s">
        <v>551</v>
      </c>
      <c r="H1606" t="s">
        <v>551</v>
      </c>
      <c r="I1606" t="s">
        <v>551</v>
      </c>
      <c r="J1606" t="s">
        <v>551</v>
      </c>
      <c r="K1606" t="s">
        <v>551</v>
      </c>
      <c r="L1606" t="s">
        <v>551</v>
      </c>
      <c r="M1606" t="s">
        <v>551</v>
      </c>
      <c r="N1606" t="s">
        <v>551</v>
      </c>
      <c r="O1606" t="s">
        <v>551</v>
      </c>
      <c r="P1606" t="s">
        <v>551</v>
      </c>
      <c r="Q1606" t="s">
        <v>551</v>
      </c>
      <c r="R1606" t="s">
        <v>551</v>
      </c>
      <c r="S1606" t="s">
        <v>551</v>
      </c>
      <c r="T1606" t="s">
        <v>551</v>
      </c>
      <c r="U1606" t="s">
        <v>551</v>
      </c>
      <c r="V1606" t="s">
        <v>551</v>
      </c>
      <c r="W1606" t="s">
        <v>551</v>
      </c>
      <c r="X1606" t="s">
        <v>551</v>
      </c>
      <c r="Y1606" t="s">
        <v>551</v>
      </c>
      <c r="Z1606" t="s">
        <v>551</v>
      </c>
      <c r="AA1606" t="s">
        <v>551</v>
      </c>
      <c r="AB1606" t="s">
        <v>551</v>
      </c>
      <c r="AC1606" t="s">
        <v>641</v>
      </c>
      <c r="AD1606" t="s">
        <v>640</v>
      </c>
      <c r="AE1606">
        <v>25</v>
      </c>
      <c r="AF1606">
        <v>5</v>
      </c>
      <c r="AH1606" t="s">
        <v>498</v>
      </c>
      <c r="AJ1606" t="s">
        <v>91</v>
      </c>
      <c r="AK1606" t="s">
        <v>203</v>
      </c>
      <c r="AM1606">
        <v>1330</v>
      </c>
      <c r="AN1606">
        <v>2638</v>
      </c>
    </row>
    <row r="1607" spans="1:40" x14ac:dyDescent="0.25">
      <c r="A1607" t="s">
        <v>551</v>
      </c>
      <c r="B1607" t="s">
        <v>551</v>
      </c>
      <c r="C1607" t="s">
        <v>551</v>
      </c>
      <c r="D1607" t="s">
        <v>551</v>
      </c>
      <c r="E1607" t="s">
        <v>551</v>
      </c>
      <c r="F1607" t="s">
        <v>551</v>
      </c>
      <c r="G1607" t="s">
        <v>551</v>
      </c>
      <c r="H1607" t="s">
        <v>551</v>
      </c>
      <c r="I1607" t="s">
        <v>551</v>
      </c>
      <c r="J1607" t="s">
        <v>551</v>
      </c>
      <c r="K1607" t="s">
        <v>551</v>
      </c>
      <c r="L1607" t="s">
        <v>551</v>
      </c>
      <c r="M1607" t="s">
        <v>551</v>
      </c>
      <c r="N1607" t="s">
        <v>551</v>
      </c>
      <c r="O1607" t="s">
        <v>551</v>
      </c>
      <c r="P1607" t="s">
        <v>551</v>
      </c>
      <c r="Q1607" t="s">
        <v>551</v>
      </c>
      <c r="R1607" t="s">
        <v>551</v>
      </c>
      <c r="S1607" t="s">
        <v>551</v>
      </c>
      <c r="T1607" t="s">
        <v>551</v>
      </c>
      <c r="U1607" t="s">
        <v>551</v>
      </c>
      <c r="V1607" t="s">
        <v>551</v>
      </c>
      <c r="W1607" t="s">
        <v>551</v>
      </c>
      <c r="X1607" t="s">
        <v>551</v>
      </c>
      <c r="Y1607" t="s">
        <v>551</v>
      </c>
      <c r="Z1607" t="s">
        <v>551</v>
      </c>
      <c r="AA1607" t="s">
        <v>551</v>
      </c>
      <c r="AB1607" t="s">
        <v>551</v>
      </c>
      <c r="AC1607" t="s">
        <v>641</v>
      </c>
      <c r="AD1607" t="s">
        <v>640</v>
      </c>
      <c r="AE1607">
        <v>25</v>
      </c>
      <c r="AF1607">
        <v>6</v>
      </c>
      <c r="AH1607" t="s">
        <v>494</v>
      </c>
      <c r="AJ1607" t="s">
        <v>86</v>
      </c>
      <c r="AK1607" t="s">
        <v>201</v>
      </c>
      <c r="AM1607">
        <v>477</v>
      </c>
      <c r="AN1607">
        <v>2245</v>
      </c>
    </row>
    <row r="1608" spans="1:40" x14ac:dyDescent="0.25">
      <c r="A1608" t="s">
        <v>551</v>
      </c>
      <c r="B1608" t="s">
        <v>551</v>
      </c>
      <c r="C1608" t="s">
        <v>551</v>
      </c>
      <c r="D1608" t="s">
        <v>551</v>
      </c>
      <c r="E1608" t="s">
        <v>551</v>
      </c>
      <c r="F1608" t="s">
        <v>551</v>
      </c>
      <c r="G1608" t="s">
        <v>551</v>
      </c>
      <c r="H1608" t="s">
        <v>551</v>
      </c>
      <c r="I1608" t="s">
        <v>551</v>
      </c>
      <c r="J1608" t="s">
        <v>551</v>
      </c>
      <c r="K1608" t="s">
        <v>551</v>
      </c>
      <c r="L1608" t="s">
        <v>551</v>
      </c>
      <c r="M1608" t="s">
        <v>551</v>
      </c>
      <c r="N1608" t="s">
        <v>551</v>
      </c>
      <c r="O1608" t="s">
        <v>551</v>
      </c>
      <c r="P1608" t="s">
        <v>551</v>
      </c>
      <c r="Q1608" t="s">
        <v>551</v>
      </c>
      <c r="R1608" t="s">
        <v>551</v>
      </c>
      <c r="S1608" t="s">
        <v>551</v>
      </c>
      <c r="T1608" t="s">
        <v>551</v>
      </c>
      <c r="U1608" t="s">
        <v>551</v>
      </c>
      <c r="V1608" t="s">
        <v>551</v>
      </c>
      <c r="W1608" t="s">
        <v>551</v>
      </c>
      <c r="X1608" t="s">
        <v>551</v>
      </c>
      <c r="Y1608" t="s">
        <v>551</v>
      </c>
      <c r="Z1608" t="s">
        <v>551</v>
      </c>
      <c r="AA1608" t="s">
        <v>551</v>
      </c>
      <c r="AB1608" t="s">
        <v>551</v>
      </c>
      <c r="AC1608" t="s">
        <v>641</v>
      </c>
      <c r="AD1608" t="s">
        <v>640</v>
      </c>
      <c r="AE1608">
        <v>25</v>
      </c>
      <c r="AF1608">
        <v>7</v>
      </c>
      <c r="AH1608" t="s">
        <v>494</v>
      </c>
      <c r="AJ1608" t="s">
        <v>86</v>
      </c>
      <c r="AK1608" t="s">
        <v>201</v>
      </c>
      <c r="AM1608">
        <v>3188</v>
      </c>
      <c r="AN1608">
        <v>2075</v>
      </c>
    </row>
    <row r="1609" spans="1:40" x14ac:dyDescent="0.25">
      <c r="A1609" t="s">
        <v>551</v>
      </c>
      <c r="B1609" t="s">
        <v>551</v>
      </c>
      <c r="C1609" t="s">
        <v>551</v>
      </c>
      <c r="D1609" t="s">
        <v>551</v>
      </c>
      <c r="E1609" t="s">
        <v>551</v>
      </c>
      <c r="F1609" t="s">
        <v>551</v>
      </c>
      <c r="G1609" t="s">
        <v>551</v>
      </c>
      <c r="H1609" t="s">
        <v>551</v>
      </c>
      <c r="I1609" t="s">
        <v>551</v>
      </c>
      <c r="J1609" t="s">
        <v>551</v>
      </c>
      <c r="K1609" t="s">
        <v>551</v>
      </c>
      <c r="L1609" t="s">
        <v>551</v>
      </c>
      <c r="M1609" t="s">
        <v>551</v>
      </c>
      <c r="N1609" t="s">
        <v>551</v>
      </c>
      <c r="O1609" t="s">
        <v>551</v>
      </c>
      <c r="P1609" t="s">
        <v>551</v>
      </c>
      <c r="Q1609" t="s">
        <v>551</v>
      </c>
      <c r="R1609" t="s">
        <v>551</v>
      </c>
      <c r="S1609" t="s">
        <v>551</v>
      </c>
      <c r="T1609" t="s">
        <v>551</v>
      </c>
      <c r="U1609" t="s">
        <v>551</v>
      </c>
      <c r="V1609" t="s">
        <v>551</v>
      </c>
      <c r="W1609" t="s">
        <v>551</v>
      </c>
      <c r="X1609" t="s">
        <v>551</v>
      </c>
      <c r="Y1609" t="s">
        <v>551</v>
      </c>
      <c r="Z1609" t="s">
        <v>551</v>
      </c>
      <c r="AA1609" t="s">
        <v>551</v>
      </c>
      <c r="AB1609" t="s">
        <v>551</v>
      </c>
      <c r="AC1609" t="s">
        <v>641</v>
      </c>
      <c r="AD1609" t="s">
        <v>640</v>
      </c>
      <c r="AE1609">
        <v>25</v>
      </c>
      <c r="AF1609">
        <v>8</v>
      </c>
      <c r="AG1609">
        <v>3</v>
      </c>
      <c r="AH1609" t="s">
        <v>492</v>
      </c>
      <c r="AJ1609" t="s">
        <v>84</v>
      </c>
      <c r="AK1609" t="s">
        <v>194</v>
      </c>
      <c r="AM1609">
        <v>2893</v>
      </c>
      <c r="AN1609">
        <v>626</v>
      </c>
    </row>
    <row r="1610" spans="1:40" x14ac:dyDescent="0.25">
      <c r="A1610" t="s">
        <v>551</v>
      </c>
      <c r="B1610" t="s">
        <v>551</v>
      </c>
      <c r="C1610" t="s">
        <v>551</v>
      </c>
      <c r="D1610" t="s">
        <v>551</v>
      </c>
      <c r="E1610" t="s">
        <v>551</v>
      </c>
      <c r="F1610" t="s">
        <v>551</v>
      </c>
      <c r="G1610" t="s">
        <v>551</v>
      </c>
      <c r="H1610" t="s">
        <v>551</v>
      </c>
      <c r="I1610" t="s">
        <v>551</v>
      </c>
      <c r="J1610" t="s">
        <v>551</v>
      </c>
      <c r="K1610" t="s">
        <v>551</v>
      </c>
      <c r="L1610" t="s">
        <v>551</v>
      </c>
      <c r="M1610" t="s">
        <v>551</v>
      </c>
      <c r="N1610" t="s">
        <v>551</v>
      </c>
      <c r="O1610" t="s">
        <v>551</v>
      </c>
      <c r="P1610" t="s">
        <v>551</v>
      </c>
      <c r="Q1610" t="s">
        <v>551</v>
      </c>
      <c r="R1610" t="s">
        <v>551</v>
      </c>
      <c r="S1610" t="s">
        <v>551</v>
      </c>
      <c r="T1610" t="s">
        <v>551</v>
      </c>
      <c r="U1610" t="s">
        <v>551</v>
      </c>
      <c r="V1610" t="s">
        <v>551</v>
      </c>
      <c r="W1610" t="s">
        <v>551</v>
      </c>
      <c r="X1610" t="s">
        <v>551</v>
      </c>
      <c r="Y1610" t="s">
        <v>551</v>
      </c>
      <c r="Z1610" t="s">
        <v>551</v>
      </c>
      <c r="AA1610" t="s">
        <v>551</v>
      </c>
      <c r="AB1610" t="s">
        <v>551</v>
      </c>
      <c r="AC1610" t="s">
        <v>641</v>
      </c>
      <c r="AD1610" t="s">
        <v>640</v>
      </c>
      <c r="AE1610">
        <v>25</v>
      </c>
      <c r="AF1610">
        <v>9</v>
      </c>
      <c r="AH1610" t="s">
        <v>494</v>
      </c>
      <c r="AJ1610" t="s">
        <v>86</v>
      </c>
      <c r="AK1610" t="s">
        <v>201</v>
      </c>
      <c r="AM1610">
        <v>2945</v>
      </c>
      <c r="AN1610">
        <v>1532</v>
      </c>
    </row>
    <row r="1611" spans="1:40" x14ac:dyDescent="0.25">
      <c r="A1611" t="s">
        <v>551</v>
      </c>
      <c r="B1611" t="s">
        <v>551</v>
      </c>
      <c r="C1611" t="s">
        <v>551</v>
      </c>
      <c r="D1611" t="s">
        <v>551</v>
      </c>
      <c r="E1611" t="s">
        <v>551</v>
      </c>
      <c r="F1611" t="s">
        <v>551</v>
      </c>
      <c r="G1611" t="s">
        <v>551</v>
      </c>
      <c r="H1611" t="s">
        <v>551</v>
      </c>
      <c r="I1611" t="s">
        <v>551</v>
      </c>
      <c r="J1611" t="s">
        <v>551</v>
      </c>
      <c r="K1611" t="s">
        <v>551</v>
      </c>
      <c r="L1611" t="s">
        <v>551</v>
      </c>
      <c r="M1611" t="s">
        <v>551</v>
      </c>
      <c r="N1611" t="s">
        <v>551</v>
      </c>
      <c r="O1611" t="s">
        <v>551</v>
      </c>
      <c r="P1611" t="s">
        <v>551</v>
      </c>
      <c r="Q1611" t="s">
        <v>551</v>
      </c>
      <c r="R1611" t="s">
        <v>551</v>
      </c>
      <c r="S1611" t="s">
        <v>551</v>
      </c>
      <c r="T1611" t="s">
        <v>551</v>
      </c>
      <c r="U1611" t="s">
        <v>551</v>
      </c>
      <c r="V1611" t="s">
        <v>551</v>
      </c>
      <c r="W1611" t="s">
        <v>551</v>
      </c>
      <c r="X1611" t="s">
        <v>551</v>
      </c>
      <c r="Y1611" t="s">
        <v>551</v>
      </c>
      <c r="Z1611" t="s">
        <v>551</v>
      </c>
      <c r="AA1611" t="s">
        <v>551</v>
      </c>
      <c r="AB1611" t="s">
        <v>551</v>
      </c>
      <c r="AC1611" t="s">
        <v>641</v>
      </c>
      <c r="AD1611" t="s">
        <v>640</v>
      </c>
      <c r="AE1611">
        <v>25</v>
      </c>
      <c r="AF1611">
        <v>10</v>
      </c>
      <c r="AG1611">
        <v>3</v>
      </c>
      <c r="AH1611" t="s">
        <v>492</v>
      </c>
      <c r="AJ1611" t="s">
        <v>84</v>
      </c>
      <c r="AK1611" t="s">
        <v>194</v>
      </c>
      <c r="AM1611">
        <v>1882</v>
      </c>
      <c r="AN1611">
        <v>2709</v>
      </c>
    </row>
    <row r="1612" spans="1:40" x14ac:dyDescent="0.25">
      <c r="A1612" t="s">
        <v>551</v>
      </c>
      <c r="B1612" t="s">
        <v>551</v>
      </c>
      <c r="C1612" t="s">
        <v>551</v>
      </c>
      <c r="D1612" t="s">
        <v>551</v>
      </c>
      <c r="E1612" t="s">
        <v>551</v>
      </c>
      <c r="F1612" t="s">
        <v>551</v>
      </c>
      <c r="G1612" t="s">
        <v>551</v>
      </c>
      <c r="H1612" t="s">
        <v>551</v>
      </c>
      <c r="I1612" t="s">
        <v>551</v>
      </c>
      <c r="J1612" t="s">
        <v>551</v>
      </c>
      <c r="K1612" t="s">
        <v>551</v>
      </c>
      <c r="L1612" t="s">
        <v>551</v>
      </c>
      <c r="M1612" t="s">
        <v>551</v>
      </c>
      <c r="N1612" t="s">
        <v>551</v>
      </c>
      <c r="O1612" t="s">
        <v>551</v>
      </c>
      <c r="P1612" t="s">
        <v>551</v>
      </c>
      <c r="Q1612" t="s">
        <v>551</v>
      </c>
      <c r="R1612" t="s">
        <v>551</v>
      </c>
      <c r="S1612" t="s">
        <v>551</v>
      </c>
      <c r="T1612" t="s">
        <v>551</v>
      </c>
      <c r="U1612" t="s">
        <v>551</v>
      </c>
      <c r="V1612" t="s">
        <v>551</v>
      </c>
      <c r="W1612" t="s">
        <v>551</v>
      </c>
      <c r="X1612" t="s">
        <v>551</v>
      </c>
      <c r="Y1612" t="s">
        <v>551</v>
      </c>
      <c r="Z1612" t="s">
        <v>551</v>
      </c>
      <c r="AA1612" t="s">
        <v>551</v>
      </c>
      <c r="AB1612" t="s">
        <v>551</v>
      </c>
      <c r="AC1612" t="s">
        <v>641</v>
      </c>
      <c r="AD1612" t="s">
        <v>640</v>
      </c>
      <c r="AE1612">
        <v>25</v>
      </c>
      <c r="AF1612">
        <v>11</v>
      </c>
      <c r="AH1612" t="s">
        <v>493</v>
      </c>
      <c r="AJ1612" t="s">
        <v>85</v>
      </c>
      <c r="AK1612" t="s">
        <v>191</v>
      </c>
      <c r="AM1612">
        <v>1847</v>
      </c>
      <c r="AN1612">
        <v>1151</v>
      </c>
    </row>
    <row r="1613" spans="1:40" x14ac:dyDescent="0.25">
      <c r="A1613" t="s">
        <v>551</v>
      </c>
      <c r="B1613" t="s">
        <v>551</v>
      </c>
      <c r="C1613" t="s">
        <v>551</v>
      </c>
      <c r="D1613" t="s">
        <v>551</v>
      </c>
      <c r="E1613" t="s">
        <v>551</v>
      </c>
      <c r="F1613" t="s">
        <v>551</v>
      </c>
      <c r="G1613" t="s">
        <v>551</v>
      </c>
      <c r="H1613" t="s">
        <v>551</v>
      </c>
      <c r="I1613" t="s">
        <v>551</v>
      </c>
      <c r="J1613" t="s">
        <v>551</v>
      </c>
      <c r="K1613" t="s">
        <v>551</v>
      </c>
      <c r="L1613" t="s">
        <v>551</v>
      </c>
      <c r="M1613" t="s">
        <v>551</v>
      </c>
      <c r="N1613" t="s">
        <v>551</v>
      </c>
      <c r="O1613" t="s">
        <v>551</v>
      </c>
      <c r="P1613" t="s">
        <v>551</v>
      </c>
      <c r="Q1613" t="s">
        <v>551</v>
      </c>
      <c r="R1613" t="s">
        <v>551</v>
      </c>
      <c r="S1613" t="s">
        <v>551</v>
      </c>
      <c r="T1613" t="s">
        <v>551</v>
      </c>
      <c r="U1613" t="s">
        <v>551</v>
      </c>
      <c r="V1613" t="s">
        <v>551</v>
      </c>
      <c r="W1613" t="s">
        <v>551</v>
      </c>
      <c r="X1613" t="s">
        <v>551</v>
      </c>
      <c r="Y1613" t="s">
        <v>551</v>
      </c>
      <c r="Z1613" t="s">
        <v>551</v>
      </c>
      <c r="AA1613" t="s">
        <v>551</v>
      </c>
      <c r="AB1613" t="s">
        <v>551</v>
      </c>
      <c r="AC1613" t="s">
        <v>641</v>
      </c>
      <c r="AD1613" t="s">
        <v>640</v>
      </c>
      <c r="AE1613">
        <v>25</v>
      </c>
      <c r="AF1613">
        <v>12</v>
      </c>
      <c r="AH1613" t="s">
        <v>494</v>
      </c>
      <c r="AJ1613" t="s">
        <v>86</v>
      </c>
      <c r="AK1613" t="s">
        <v>201</v>
      </c>
      <c r="AM1613">
        <v>3210</v>
      </c>
      <c r="AN1613">
        <v>1476</v>
      </c>
    </row>
    <row r="1614" spans="1:40" x14ac:dyDescent="0.25">
      <c r="A1614" t="s">
        <v>551</v>
      </c>
      <c r="B1614" t="s">
        <v>551</v>
      </c>
      <c r="C1614" t="s">
        <v>551</v>
      </c>
      <c r="D1614" t="s">
        <v>551</v>
      </c>
      <c r="E1614" t="s">
        <v>551</v>
      </c>
      <c r="F1614" t="s">
        <v>551</v>
      </c>
      <c r="G1614" t="s">
        <v>551</v>
      </c>
      <c r="H1614" t="s">
        <v>551</v>
      </c>
      <c r="I1614" t="s">
        <v>551</v>
      </c>
      <c r="J1614" t="s">
        <v>551</v>
      </c>
      <c r="K1614" t="s">
        <v>551</v>
      </c>
      <c r="L1614" t="s">
        <v>551</v>
      </c>
      <c r="M1614" t="s">
        <v>551</v>
      </c>
      <c r="N1614" t="s">
        <v>551</v>
      </c>
      <c r="O1614" t="s">
        <v>551</v>
      </c>
      <c r="P1614" t="s">
        <v>551</v>
      </c>
      <c r="Q1614" t="s">
        <v>551</v>
      </c>
      <c r="R1614" t="s">
        <v>551</v>
      </c>
      <c r="S1614" t="s">
        <v>551</v>
      </c>
      <c r="T1614" t="s">
        <v>551</v>
      </c>
      <c r="U1614" t="s">
        <v>551</v>
      </c>
      <c r="V1614" t="s">
        <v>551</v>
      </c>
      <c r="W1614" t="s">
        <v>551</v>
      </c>
      <c r="X1614" t="s">
        <v>551</v>
      </c>
      <c r="Y1614" t="s">
        <v>551</v>
      </c>
      <c r="Z1614" t="s">
        <v>551</v>
      </c>
      <c r="AA1614" t="s">
        <v>551</v>
      </c>
      <c r="AB1614" t="s">
        <v>551</v>
      </c>
      <c r="AC1614" t="s">
        <v>641</v>
      </c>
      <c r="AD1614" t="s">
        <v>640</v>
      </c>
      <c r="AE1614">
        <v>25</v>
      </c>
      <c r="AF1614">
        <v>13</v>
      </c>
      <c r="AH1614" t="s">
        <v>499</v>
      </c>
      <c r="AJ1614" t="s">
        <v>92</v>
      </c>
      <c r="AK1614" t="s">
        <v>201</v>
      </c>
      <c r="AM1614">
        <v>1829</v>
      </c>
      <c r="AN1614">
        <v>1562</v>
      </c>
    </row>
    <row r="1615" spans="1:40" x14ac:dyDescent="0.25">
      <c r="A1615" t="s">
        <v>551</v>
      </c>
      <c r="B1615" t="s">
        <v>551</v>
      </c>
      <c r="C1615" t="s">
        <v>551</v>
      </c>
      <c r="D1615" t="s">
        <v>551</v>
      </c>
      <c r="E1615" t="s">
        <v>551</v>
      </c>
      <c r="F1615" t="s">
        <v>551</v>
      </c>
      <c r="G1615" t="s">
        <v>551</v>
      </c>
      <c r="H1615" t="s">
        <v>551</v>
      </c>
      <c r="I1615" t="s">
        <v>551</v>
      </c>
      <c r="J1615" t="s">
        <v>551</v>
      </c>
      <c r="K1615" t="s">
        <v>551</v>
      </c>
      <c r="L1615" t="s">
        <v>551</v>
      </c>
      <c r="M1615" t="s">
        <v>551</v>
      </c>
      <c r="N1615" t="s">
        <v>551</v>
      </c>
      <c r="O1615" t="s">
        <v>551</v>
      </c>
      <c r="P1615" t="s">
        <v>551</v>
      </c>
      <c r="Q1615" t="s">
        <v>551</v>
      </c>
      <c r="R1615" t="s">
        <v>551</v>
      </c>
      <c r="S1615" t="s">
        <v>551</v>
      </c>
      <c r="T1615" t="s">
        <v>551</v>
      </c>
      <c r="U1615" t="s">
        <v>551</v>
      </c>
      <c r="V1615" t="s">
        <v>551</v>
      </c>
      <c r="W1615" t="s">
        <v>551</v>
      </c>
      <c r="X1615" t="s">
        <v>551</v>
      </c>
      <c r="Y1615" t="s">
        <v>551</v>
      </c>
      <c r="Z1615" t="s">
        <v>551</v>
      </c>
      <c r="AA1615" t="s">
        <v>551</v>
      </c>
      <c r="AB1615" t="s">
        <v>551</v>
      </c>
      <c r="AC1615" t="s">
        <v>641</v>
      </c>
      <c r="AD1615" t="s">
        <v>640</v>
      </c>
      <c r="AE1615">
        <v>25</v>
      </c>
      <c r="AF1615">
        <v>14</v>
      </c>
      <c r="AG1615">
        <v>3</v>
      </c>
      <c r="AH1615" t="s">
        <v>492</v>
      </c>
      <c r="AJ1615" t="s">
        <v>84</v>
      </c>
      <c r="AK1615" t="s">
        <v>194</v>
      </c>
      <c r="AM1615">
        <v>1447</v>
      </c>
      <c r="AN1615">
        <v>27</v>
      </c>
    </row>
    <row r="1616" spans="1:40" x14ac:dyDescent="0.25">
      <c r="A1616" t="s">
        <v>551</v>
      </c>
      <c r="B1616" t="s">
        <v>551</v>
      </c>
      <c r="C1616" t="s">
        <v>551</v>
      </c>
      <c r="D1616" t="s">
        <v>551</v>
      </c>
      <c r="E1616" t="s">
        <v>551</v>
      </c>
      <c r="F1616" t="s">
        <v>551</v>
      </c>
      <c r="G1616" t="s">
        <v>551</v>
      </c>
      <c r="H1616" t="s">
        <v>551</v>
      </c>
      <c r="I1616" t="s">
        <v>551</v>
      </c>
      <c r="J1616" t="s">
        <v>551</v>
      </c>
      <c r="K1616" t="s">
        <v>551</v>
      </c>
      <c r="L1616" t="s">
        <v>551</v>
      </c>
      <c r="M1616" t="s">
        <v>551</v>
      </c>
      <c r="N1616" t="s">
        <v>551</v>
      </c>
      <c r="O1616" t="s">
        <v>551</v>
      </c>
      <c r="P1616" t="s">
        <v>551</v>
      </c>
      <c r="Q1616" t="s">
        <v>551</v>
      </c>
      <c r="R1616" t="s">
        <v>551</v>
      </c>
      <c r="S1616" t="s">
        <v>551</v>
      </c>
      <c r="T1616" t="s">
        <v>551</v>
      </c>
      <c r="U1616" t="s">
        <v>551</v>
      </c>
      <c r="V1616" t="s">
        <v>551</v>
      </c>
      <c r="W1616" t="s">
        <v>551</v>
      </c>
      <c r="X1616" t="s">
        <v>551</v>
      </c>
      <c r="Y1616" t="s">
        <v>551</v>
      </c>
      <c r="Z1616" t="s">
        <v>551</v>
      </c>
      <c r="AA1616" t="s">
        <v>551</v>
      </c>
      <c r="AB1616" t="s">
        <v>551</v>
      </c>
      <c r="AC1616" t="s">
        <v>641</v>
      </c>
      <c r="AD1616" t="s">
        <v>640</v>
      </c>
      <c r="AE1616">
        <v>25</v>
      </c>
      <c r="AF1616">
        <v>15</v>
      </c>
      <c r="AG1616">
        <v>3</v>
      </c>
      <c r="AH1616" t="s">
        <v>492</v>
      </c>
      <c r="AJ1616" t="s">
        <v>84</v>
      </c>
      <c r="AK1616" t="s">
        <v>194</v>
      </c>
      <c r="AM1616">
        <v>541</v>
      </c>
      <c r="AN1616">
        <v>631</v>
      </c>
    </row>
    <row r="1617" spans="1:40" x14ac:dyDescent="0.25">
      <c r="A1617" t="s">
        <v>551</v>
      </c>
      <c r="B1617" t="s">
        <v>551</v>
      </c>
      <c r="C1617" t="s">
        <v>551</v>
      </c>
      <c r="D1617" t="s">
        <v>551</v>
      </c>
      <c r="E1617" t="s">
        <v>551</v>
      </c>
      <c r="F1617" t="s">
        <v>551</v>
      </c>
      <c r="G1617" t="s">
        <v>551</v>
      </c>
      <c r="H1617" t="s">
        <v>551</v>
      </c>
      <c r="I1617" t="s">
        <v>551</v>
      </c>
      <c r="J1617" t="s">
        <v>551</v>
      </c>
      <c r="K1617" t="s">
        <v>551</v>
      </c>
      <c r="L1617" t="s">
        <v>551</v>
      </c>
      <c r="M1617" t="s">
        <v>551</v>
      </c>
      <c r="N1617" t="s">
        <v>551</v>
      </c>
      <c r="O1617" t="s">
        <v>551</v>
      </c>
      <c r="P1617" t="s">
        <v>551</v>
      </c>
      <c r="Q1617" t="s">
        <v>551</v>
      </c>
      <c r="R1617" t="s">
        <v>551</v>
      </c>
      <c r="S1617" t="s">
        <v>551</v>
      </c>
      <c r="T1617" t="s">
        <v>551</v>
      </c>
      <c r="U1617" t="s">
        <v>551</v>
      </c>
      <c r="V1617" t="s">
        <v>551</v>
      </c>
      <c r="W1617" t="s">
        <v>551</v>
      </c>
      <c r="X1617" t="s">
        <v>551</v>
      </c>
      <c r="Y1617" t="s">
        <v>551</v>
      </c>
      <c r="Z1617" t="s">
        <v>551</v>
      </c>
      <c r="AA1617" t="s">
        <v>551</v>
      </c>
      <c r="AB1617" t="s">
        <v>551</v>
      </c>
      <c r="AC1617" t="s">
        <v>641</v>
      </c>
      <c r="AD1617" t="s">
        <v>640</v>
      </c>
      <c r="AE1617">
        <v>25</v>
      </c>
      <c r="AF1617">
        <v>16</v>
      </c>
      <c r="AG1617">
        <v>3</v>
      </c>
      <c r="AH1617" t="s">
        <v>491</v>
      </c>
      <c r="AJ1617" t="s">
        <v>82</v>
      </c>
      <c r="AK1617" t="s">
        <v>194</v>
      </c>
      <c r="AM1617">
        <v>2131</v>
      </c>
      <c r="AN1617">
        <v>1151</v>
      </c>
    </row>
    <row r="1618" spans="1:40" x14ac:dyDescent="0.25">
      <c r="A1618" t="s">
        <v>551</v>
      </c>
      <c r="B1618" t="s">
        <v>551</v>
      </c>
      <c r="C1618" t="s">
        <v>551</v>
      </c>
      <c r="D1618" t="s">
        <v>551</v>
      </c>
      <c r="E1618" t="s">
        <v>551</v>
      </c>
      <c r="F1618" t="s">
        <v>551</v>
      </c>
      <c r="G1618" t="s">
        <v>551</v>
      </c>
      <c r="H1618" t="s">
        <v>551</v>
      </c>
      <c r="I1618" t="s">
        <v>551</v>
      </c>
      <c r="J1618" t="s">
        <v>551</v>
      </c>
      <c r="K1618" t="s">
        <v>551</v>
      </c>
      <c r="L1618" t="s">
        <v>551</v>
      </c>
      <c r="M1618" t="s">
        <v>551</v>
      </c>
      <c r="N1618" t="s">
        <v>551</v>
      </c>
      <c r="O1618" t="s">
        <v>551</v>
      </c>
      <c r="P1618" t="s">
        <v>551</v>
      </c>
      <c r="Q1618" t="s">
        <v>551</v>
      </c>
      <c r="R1618" t="s">
        <v>551</v>
      </c>
      <c r="S1618" t="s">
        <v>551</v>
      </c>
      <c r="T1618" t="s">
        <v>551</v>
      </c>
      <c r="U1618" t="s">
        <v>551</v>
      </c>
      <c r="V1618" t="s">
        <v>551</v>
      </c>
      <c r="W1618" t="s">
        <v>551</v>
      </c>
      <c r="X1618" t="s">
        <v>551</v>
      </c>
      <c r="Y1618" t="s">
        <v>551</v>
      </c>
      <c r="Z1618" t="s">
        <v>551</v>
      </c>
      <c r="AA1618" t="s">
        <v>551</v>
      </c>
      <c r="AB1618" t="s">
        <v>551</v>
      </c>
      <c r="AC1618" t="s">
        <v>641</v>
      </c>
      <c r="AD1618" t="s">
        <v>640</v>
      </c>
      <c r="AE1618">
        <v>25</v>
      </c>
      <c r="AF1618">
        <v>17</v>
      </c>
      <c r="AH1618" t="s">
        <v>493</v>
      </c>
      <c r="AJ1618" t="s">
        <v>85</v>
      </c>
      <c r="AK1618" t="s">
        <v>191</v>
      </c>
      <c r="AM1618">
        <v>1540</v>
      </c>
      <c r="AN1618">
        <v>2057</v>
      </c>
    </row>
    <row r="1619" spans="1:40" x14ac:dyDescent="0.25">
      <c r="A1619" t="s">
        <v>551</v>
      </c>
      <c r="B1619" t="s">
        <v>551</v>
      </c>
      <c r="C1619" t="s">
        <v>551</v>
      </c>
      <c r="D1619" t="s">
        <v>551</v>
      </c>
      <c r="E1619" t="s">
        <v>551</v>
      </c>
      <c r="F1619" t="s">
        <v>551</v>
      </c>
      <c r="G1619" t="s">
        <v>551</v>
      </c>
      <c r="H1619" t="s">
        <v>551</v>
      </c>
      <c r="I1619" t="s">
        <v>551</v>
      </c>
      <c r="J1619" t="s">
        <v>551</v>
      </c>
      <c r="K1619" t="s">
        <v>551</v>
      </c>
      <c r="L1619" t="s">
        <v>551</v>
      </c>
      <c r="M1619" t="s">
        <v>551</v>
      </c>
      <c r="N1619" t="s">
        <v>551</v>
      </c>
      <c r="O1619" t="s">
        <v>551</v>
      </c>
      <c r="P1619" t="s">
        <v>551</v>
      </c>
      <c r="Q1619" t="s">
        <v>551</v>
      </c>
      <c r="R1619" t="s">
        <v>551</v>
      </c>
      <c r="S1619" t="s">
        <v>551</v>
      </c>
      <c r="T1619" t="s">
        <v>551</v>
      </c>
      <c r="U1619" t="s">
        <v>551</v>
      </c>
      <c r="V1619" t="s">
        <v>551</v>
      </c>
      <c r="W1619" t="s">
        <v>551</v>
      </c>
      <c r="X1619" t="s">
        <v>551</v>
      </c>
      <c r="Y1619" t="s">
        <v>551</v>
      </c>
      <c r="Z1619" t="s">
        <v>551</v>
      </c>
      <c r="AA1619" t="s">
        <v>551</v>
      </c>
      <c r="AB1619" t="s">
        <v>551</v>
      </c>
      <c r="AC1619" t="s">
        <v>641</v>
      </c>
      <c r="AD1619" t="s">
        <v>640</v>
      </c>
      <c r="AE1619">
        <v>25</v>
      </c>
      <c r="AF1619">
        <v>18</v>
      </c>
      <c r="AG1619">
        <v>3</v>
      </c>
      <c r="AH1619" t="s">
        <v>492</v>
      </c>
      <c r="AJ1619" t="s">
        <v>84</v>
      </c>
      <c r="AK1619" t="s">
        <v>194</v>
      </c>
      <c r="AM1619">
        <v>840</v>
      </c>
      <c r="AN1619">
        <v>348</v>
      </c>
    </row>
    <row r="1620" spans="1:40" x14ac:dyDescent="0.25">
      <c r="A1620" t="s">
        <v>551</v>
      </c>
      <c r="B1620" t="s">
        <v>551</v>
      </c>
      <c r="C1620" t="s">
        <v>551</v>
      </c>
      <c r="D1620" t="s">
        <v>551</v>
      </c>
      <c r="E1620" t="s">
        <v>551</v>
      </c>
      <c r="F1620" t="s">
        <v>551</v>
      </c>
      <c r="G1620" t="s">
        <v>551</v>
      </c>
      <c r="H1620" t="s">
        <v>551</v>
      </c>
      <c r="I1620" t="s">
        <v>551</v>
      </c>
      <c r="J1620" t="s">
        <v>551</v>
      </c>
      <c r="K1620" t="s">
        <v>551</v>
      </c>
      <c r="L1620" t="s">
        <v>551</v>
      </c>
      <c r="M1620" t="s">
        <v>551</v>
      </c>
      <c r="N1620" t="s">
        <v>551</v>
      </c>
      <c r="O1620" t="s">
        <v>551</v>
      </c>
      <c r="P1620" t="s">
        <v>551</v>
      </c>
      <c r="Q1620" t="s">
        <v>551</v>
      </c>
      <c r="R1620" t="s">
        <v>551</v>
      </c>
      <c r="S1620" t="s">
        <v>551</v>
      </c>
      <c r="T1620" t="s">
        <v>551</v>
      </c>
      <c r="U1620" t="s">
        <v>551</v>
      </c>
      <c r="V1620" t="s">
        <v>551</v>
      </c>
      <c r="W1620" t="s">
        <v>551</v>
      </c>
      <c r="X1620" t="s">
        <v>551</v>
      </c>
      <c r="Y1620" t="s">
        <v>551</v>
      </c>
      <c r="Z1620" t="s">
        <v>551</v>
      </c>
      <c r="AA1620" t="s">
        <v>551</v>
      </c>
      <c r="AB1620" t="s">
        <v>551</v>
      </c>
      <c r="AC1620" t="s">
        <v>641</v>
      </c>
      <c r="AD1620" t="s">
        <v>640</v>
      </c>
      <c r="AE1620">
        <v>25</v>
      </c>
      <c r="AF1620">
        <v>19</v>
      </c>
      <c r="AG1620">
        <v>3</v>
      </c>
      <c r="AH1620" t="s">
        <v>492</v>
      </c>
      <c r="AJ1620" t="s">
        <v>84</v>
      </c>
      <c r="AK1620" t="s">
        <v>194</v>
      </c>
      <c r="AM1620">
        <v>3955</v>
      </c>
      <c r="AN1620">
        <v>1318</v>
      </c>
    </row>
    <row r="1621" spans="1:40" x14ac:dyDescent="0.25">
      <c r="A1621" t="s">
        <v>551</v>
      </c>
      <c r="B1621" t="s">
        <v>551</v>
      </c>
      <c r="C1621" t="s">
        <v>551</v>
      </c>
      <c r="D1621" t="s">
        <v>551</v>
      </c>
      <c r="E1621" t="s">
        <v>551</v>
      </c>
      <c r="F1621" t="s">
        <v>551</v>
      </c>
      <c r="G1621" t="s">
        <v>551</v>
      </c>
      <c r="H1621" t="s">
        <v>551</v>
      </c>
      <c r="I1621" t="s">
        <v>551</v>
      </c>
      <c r="J1621" t="s">
        <v>551</v>
      </c>
      <c r="K1621" t="s">
        <v>551</v>
      </c>
      <c r="L1621" t="s">
        <v>551</v>
      </c>
      <c r="M1621" t="s">
        <v>551</v>
      </c>
      <c r="N1621" t="s">
        <v>551</v>
      </c>
      <c r="O1621" t="s">
        <v>551</v>
      </c>
      <c r="P1621" t="s">
        <v>551</v>
      </c>
      <c r="Q1621" t="s">
        <v>551</v>
      </c>
      <c r="R1621" t="s">
        <v>551</v>
      </c>
      <c r="S1621" t="s">
        <v>551</v>
      </c>
      <c r="T1621" t="s">
        <v>551</v>
      </c>
      <c r="U1621" t="s">
        <v>551</v>
      </c>
      <c r="V1621" t="s">
        <v>551</v>
      </c>
      <c r="W1621" t="s">
        <v>551</v>
      </c>
      <c r="X1621" t="s">
        <v>551</v>
      </c>
      <c r="Y1621" t="s">
        <v>551</v>
      </c>
      <c r="Z1621" t="s">
        <v>551</v>
      </c>
      <c r="AA1621" t="s">
        <v>551</v>
      </c>
      <c r="AB1621" t="s">
        <v>551</v>
      </c>
      <c r="AC1621" t="s">
        <v>641</v>
      </c>
      <c r="AD1621" t="s">
        <v>640</v>
      </c>
      <c r="AE1621">
        <v>25</v>
      </c>
      <c r="AF1621">
        <v>20</v>
      </c>
      <c r="AG1621">
        <v>3</v>
      </c>
      <c r="AH1621" t="s">
        <v>587</v>
      </c>
      <c r="AJ1621" t="s">
        <v>145</v>
      </c>
      <c r="AK1621" t="s">
        <v>194</v>
      </c>
      <c r="AM1621">
        <v>1754</v>
      </c>
      <c r="AN1621">
        <v>1707</v>
      </c>
    </row>
    <row r="1622" spans="1:40" x14ac:dyDescent="0.25">
      <c r="A1622" t="s">
        <v>551</v>
      </c>
      <c r="B1622" t="s">
        <v>551</v>
      </c>
      <c r="C1622" t="s">
        <v>551</v>
      </c>
      <c r="D1622" t="s">
        <v>551</v>
      </c>
      <c r="E1622" t="s">
        <v>551</v>
      </c>
      <c r="F1622" t="s">
        <v>551</v>
      </c>
      <c r="G1622" t="s">
        <v>551</v>
      </c>
      <c r="H1622" t="s">
        <v>551</v>
      </c>
      <c r="I1622" t="s">
        <v>551</v>
      </c>
      <c r="J1622" t="s">
        <v>551</v>
      </c>
      <c r="K1622" t="s">
        <v>551</v>
      </c>
      <c r="L1622" t="s">
        <v>551</v>
      </c>
      <c r="M1622" t="s">
        <v>551</v>
      </c>
      <c r="N1622" t="s">
        <v>551</v>
      </c>
      <c r="O1622" t="s">
        <v>551</v>
      </c>
      <c r="P1622" t="s">
        <v>551</v>
      </c>
      <c r="Q1622" t="s">
        <v>551</v>
      </c>
      <c r="R1622" t="s">
        <v>551</v>
      </c>
      <c r="S1622" t="s">
        <v>551</v>
      </c>
      <c r="T1622" t="s">
        <v>551</v>
      </c>
      <c r="U1622" t="s">
        <v>551</v>
      </c>
      <c r="V1622" t="s">
        <v>551</v>
      </c>
      <c r="W1622" t="s">
        <v>551</v>
      </c>
      <c r="X1622" t="s">
        <v>551</v>
      </c>
      <c r="Y1622" t="s">
        <v>551</v>
      </c>
      <c r="Z1622" t="s">
        <v>551</v>
      </c>
      <c r="AA1622" t="s">
        <v>551</v>
      </c>
      <c r="AB1622" t="s">
        <v>551</v>
      </c>
      <c r="AC1622" t="s">
        <v>641</v>
      </c>
      <c r="AD1622" t="s">
        <v>640</v>
      </c>
      <c r="AE1622">
        <v>25</v>
      </c>
      <c r="AF1622">
        <v>21</v>
      </c>
      <c r="AG1622">
        <v>1</v>
      </c>
      <c r="AH1622" t="s">
        <v>642</v>
      </c>
      <c r="AJ1622" t="s">
        <v>174</v>
      </c>
      <c r="AK1622" t="s">
        <v>189</v>
      </c>
      <c r="AM1622">
        <v>2123</v>
      </c>
      <c r="AN1622">
        <v>2488</v>
      </c>
    </row>
    <row r="1623" spans="1:40" x14ac:dyDescent="0.25">
      <c r="A1623" t="s">
        <v>551</v>
      </c>
      <c r="B1623" t="s">
        <v>551</v>
      </c>
      <c r="C1623" t="s">
        <v>551</v>
      </c>
      <c r="D1623" t="s">
        <v>551</v>
      </c>
      <c r="E1623" t="s">
        <v>551</v>
      </c>
      <c r="F1623" t="s">
        <v>551</v>
      </c>
      <c r="G1623" t="s">
        <v>551</v>
      </c>
      <c r="H1623" t="s">
        <v>551</v>
      </c>
      <c r="I1623" t="s">
        <v>551</v>
      </c>
      <c r="J1623" t="s">
        <v>551</v>
      </c>
      <c r="K1623" t="s">
        <v>551</v>
      </c>
      <c r="L1623" t="s">
        <v>551</v>
      </c>
      <c r="M1623" t="s">
        <v>551</v>
      </c>
      <c r="N1623" t="s">
        <v>551</v>
      </c>
      <c r="O1623" t="s">
        <v>551</v>
      </c>
      <c r="P1623" t="s">
        <v>551</v>
      </c>
      <c r="Q1623" t="s">
        <v>551</v>
      </c>
      <c r="R1623" t="s">
        <v>551</v>
      </c>
      <c r="S1623" t="s">
        <v>551</v>
      </c>
      <c r="T1623" t="s">
        <v>551</v>
      </c>
      <c r="U1623" t="s">
        <v>551</v>
      </c>
      <c r="V1623" t="s">
        <v>551</v>
      </c>
      <c r="W1623" t="s">
        <v>551</v>
      </c>
      <c r="X1623" t="s">
        <v>551</v>
      </c>
      <c r="Y1623" t="s">
        <v>551</v>
      </c>
      <c r="Z1623" t="s">
        <v>551</v>
      </c>
      <c r="AA1623" t="s">
        <v>551</v>
      </c>
      <c r="AB1623" t="s">
        <v>551</v>
      </c>
      <c r="AC1623" t="s">
        <v>641</v>
      </c>
      <c r="AD1623" t="s">
        <v>640</v>
      </c>
      <c r="AE1623">
        <v>25</v>
      </c>
      <c r="AF1623">
        <v>22</v>
      </c>
      <c r="AH1623" t="s">
        <v>498</v>
      </c>
      <c r="AJ1623" t="s">
        <v>91</v>
      </c>
      <c r="AK1623" t="s">
        <v>203</v>
      </c>
      <c r="AM1623">
        <v>1146</v>
      </c>
      <c r="AN1623">
        <v>2706</v>
      </c>
    </row>
    <row r="1624" spans="1:40" x14ac:dyDescent="0.25">
      <c r="A1624" t="s">
        <v>551</v>
      </c>
      <c r="B1624" t="s">
        <v>551</v>
      </c>
      <c r="C1624" t="s">
        <v>551</v>
      </c>
      <c r="D1624" t="s">
        <v>551</v>
      </c>
      <c r="E1624" t="s">
        <v>551</v>
      </c>
      <c r="F1624" t="s">
        <v>551</v>
      </c>
      <c r="G1624" t="s">
        <v>551</v>
      </c>
      <c r="H1624" t="s">
        <v>551</v>
      </c>
      <c r="I1624" t="s">
        <v>551</v>
      </c>
      <c r="J1624" t="s">
        <v>551</v>
      </c>
      <c r="K1624" t="s">
        <v>551</v>
      </c>
      <c r="L1624" t="s">
        <v>551</v>
      </c>
      <c r="M1624" t="s">
        <v>551</v>
      </c>
      <c r="N1624" t="s">
        <v>551</v>
      </c>
      <c r="O1624" t="s">
        <v>551</v>
      </c>
      <c r="P1624" t="s">
        <v>551</v>
      </c>
      <c r="Q1624" t="s">
        <v>551</v>
      </c>
      <c r="R1624" t="s">
        <v>551</v>
      </c>
      <c r="S1624" t="s">
        <v>551</v>
      </c>
      <c r="T1624" t="s">
        <v>551</v>
      </c>
      <c r="U1624" t="s">
        <v>551</v>
      </c>
      <c r="V1624" t="s">
        <v>551</v>
      </c>
      <c r="W1624" t="s">
        <v>551</v>
      </c>
      <c r="X1624" t="s">
        <v>551</v>
      </c>
      <c r="Y1624" t="s">
        <v>551</v>
      </c>
      <c r="Z1624" t="s">
        <v>551</v>
      </c>
      <c r="AA1624" t="s">
        <v>551</v>
      </c>
      <c r="AB1624" t="s">
        <v>551</v>
      </c>
      <c r="AC1624" t="s">
        <v>641</v>
      </c>
      <c r="AD1624" t="s">
        <v>640</v>
      </c>
      <c r="AE1624">
        <v>25</v>
      </c>
      <c r="AF1624">
        <v>23</v>
      </c>
      <c r="AG1624">
        <v>3</v>
      </c>
      <c r="AH1624" t="s">
        <v>492</v>
      </c>
      <c r="AJ1624" t="s">
        <v>84</v>
      </c>
      <c r="AK1624" t="s">
        <v>194</v>
      </c>
      <c r="AM1624">
        <v>908</v>
      </c>
      <c r="AN1624">
        <v>2</v>
      </c>
    </row>
    <row r="1625" spans="1:40" x14ac:dyDescent="0.25">
      <c r="A1625" t="s">
        <v>551</v>
      </c>
      <c r="B1625" t="s">
        <v>551</v>
      </c>
      <c r="C1625" t="s">
        <v>551</v>
      </c>
      <c r="D1625" t="s">
        <v>551</v>
      </c>
      <c r="E1625" t="s">
        <v>551</v>
      </c>
      <c r="F1625" t="s">
        <v>551</v>
      </c>
      <c r="G1625" t="s">
        <v>551</v>
      </c>
      <c r="H1625" t="s">
        <v>551</v>
      </c>
      <c r="I1625" t="s">
        <v>551</v>
      </c>
      <c r="J1625" t="s">
        <v>551</v>
      </c>
      <c r="K1625" t="s">
        <v>551</v>
      </c>
      <c r="L1625" t="s">
        <v>551</v>
      </c>
      <c r="M1625" t="s">
        <v>551</v>
      </c>
      <c r="N1625" t="s">
        <v>551</v>
      </c>
      <c r="O1625" t="s">
        <v>551</v>
      </c>
      <c r="P1625" t="s">
        <v>551</v>
      </c>
      <c r="Q1625" t="s">
        <v>551</v>
      </c>
      <c r="R1625" t="s">
        <v>551</v>
      </c>
      <c r="S1625" t="s">
        <v>551</v>
      </c>
      <c r="T1625" t="s">
        <v>551</v>
      </c>
      <c r="U1625" t="s">
        <v>551</v>
      </c>
      <c r="V1625" t="s">
        <v>551</v>
      </c>
      <c r="W1625" t="s">
        <v>551</v>
      </c>
      <c r="X1625" t="s">
        <v>551</v>
      </c>
      <c r="Y1625" t="s">
        <v>551</v>
      </c>
      <c r="Z1625" t="s">
        <v>551</v>
      </c>
      <c r="AA1625" t="s">
        <v>551</v>
      </c>
      <c r="AB1625" t="s">
        <v>551</v>
      </c>
      <c r="AC1625" t="s">
        <v>641</v>
      </c>
      <c r="AD1625" t="s">
        <v>640</v>
      </c>
      <c r="AE1625">
        <v>25</v>
      </c>
      <c r="AF1625">
        <v>24</v>
      </c>
      <c r="AH1625" t="s">
        <v>494</v>
      </c>
      <c r="AJ1625" t="s">
        <v>86</v>
      </c>
      <c r="AK1625" t="s">
        <v>201</v>
      </c>
      <c r="AM1625">
        <v>3603</v>
      </c>
      <c r="AN1625">
        <v>1901</v>
      </c>
    </row>
    <row r="1626" spans="1:40" x14ac:dyDescent="0.25">
      <c r="A1626" t="s">
        <v>551</v>
      </c>
      <c r="B1626" t="s">
        <v>551</v>
      </c>
      <c r="C1626" t="s">
        <v>551</v>
      </c>
      <c r="D1626" t="s">
        <v>551</v>
      </c>
      <c r="E1626" t="s">
        <v>551</v>
      </c>
      <c r="F1626" t="s">
        <v>551</v>
      </c>
      <c r="G1626" t="s">
        <v>551</v>
      </c>
      <c r="H1626" t="s">
        <v>551</v>
      </c>
      <c r="I1626" t="s">
        <v>551</v>
      </c>
      <c r="J1626" t="s">
        <v>551</v>
      </c>
      <c r="K1626" t="s">
        <v>551</v>
      </c>
      <c r="L1626" t="s">
        <v>551</v>
      </c>
      <c r="M1626" t="s">
        <v>551</v>
      </c>
      <c r="N1626" t="s">
        <v>551</v>
      </c>
      <c r="O1626" t="s">
        <v>551</v>
      </c>
      <c r="P1626" t="s">
        <v>551</v>
      </c>
      <c r="Q1626" t="s">
        <v>551</v>
      </c>
      <c r="R1626" t="s">
        <v>551</v>
      </c>
      <c r="S1626" t="s">
        <v>551</v>
      </c>
      <c r="T1626" t="s">
        <v>551</v>
      </c>
      <c r="U1626" t="s">
        <v>551</v>
      </c>
      <c r="V1626" t="s">
        <v>551</v>
      </c>
      <c r="W1626" t="s">
        <v>551</v>
      </c>
      <c r="X1626" t="s">
        <v>551</v>
      </c>
      <c r="Y1626" t="s">
        <v>551</v>
      </c>
      <c r="Z1626" t="s">
        <v>551</v>
      </c>
      <c r="AA1626" t="s">
        <v>551</v>
      </c>
      <c r="AB1626" t="s">
        <v>551</v>
      </c>
      <c r="AC1626" t="s">
        <v>641</v>
      </c>
      <c r="AD1626" t="s">
        <v>640</v>
      </c>
      <c r="AE1626">
        <v>25</v>
      </c>
      <c r="AF1626">
        <v>25</v>
      </c>
      <c r="AH1626" t="s">
        <v>493</v>
      </c>
      <c r="AJ1626" t="s">
        <v>85</v>
      </c>
      <c r="AK1626" t="s">
        <v>191</v>
      </c>
      <c r="AM1626">
        <v>907</v>
      </c>
      <c r="AN1626">
        <v>486</v>
      </c>
    </row>
    <row r="1627" spans="1:40" x14ac:dyDescent="0.25">
      <c r="A1627" t="s">
        <v>551</v>
      </c>
      <c r="B1627" t="s">
        <v>551</v>
      </c>
      <c r="C1627" t="s">
        <v>551</v>
      </c>
      <c r="D1627" t="s">
        <v>551</v>
      </c>
      <c r="E1627" t="s">
        <v>551</v>
      </c>
      <c r="F1627" t="s">
        <v>551</v>
      </c>
      <c r="G1627" t="s">
        <v>551</v>
      </c>
      <c r="H1627" t="s">
        <v>551</v>
      </c>
      <c r="I1627" t="s">
        <v>551</v>
      </c>
      <c r="J1627" t="s">
        <v>551</v>
      </c>
      <c r="K1627" t="s">
        <v>551</v>
      </c>
      <c r="L1627" t="s">
        <v>551</v>
      </c>
      <c r="M1627" t="s">
        <v>551</v>
      </c>
      <c r="N1627" t="s">
        <v>551</v>
      </c>
      <c r="O1627" t="s">
        <v>551</v>
      </c>
      <c r="P1627" t="s">
        <v>551</v>
      </c>
      <c r="Q1627" t="s">
        <v>551</v>
      </c>
      <c r="R1627" t="s">
        <v>551</v>
      </c>
      <c r="S1627" t="s">
        <v>551</v>
      </c>
      <c r="T1627" t="s">
        <v>551</v>
      </c>
      <c r="U1627" t="s">
        <v>551</v>
      </c>
      <c r="V1627" t="s">
        <v>551</v>
      </c>
      <c r="W1627" t="s">
        <v>551</v>
      </c>
      <c r="X1627" t="s">
        <v>551</v>
      </c>
      <c r="Y1627" t="s">
        <v>551</v>
      </c>
      <c r="Z1627" t="s">
        <v>551</v>
      </c>
      <c r="AA1627" t="s">
        <v>551</v>
      </c>
      <c r="AB1627" t="s">
        <v>551</v>
      </c>
      <c r="AC1627" t="s">
        <v>644</v>
      </c>
      <c r="AD1627" t="s">
        <v>643</v>
      </c>
      <c r="AE1627">
        <v>25</v>
      </c>
      <c r="AF1627">
        <v>1</v>
      </c>
      <c r="AH1627" t="s">
        <v>494</v>
      </c>
      <c r="AJ1627" t="s">
        <v>86</v>
      </c>
      <c r="AK1627" t="s">
        <v>201</v>
      </c>
      <c r="AM1627">
        <v>2907</v>
      </c>
      <c r="AN1627">
        <v>113</v>
      </c>
    </row>
    <row r="1628" spans="1:40" x14ac:dyDescent="0.25">
      <c r="A1628" t="s">
        <v>551</v>
      </c>
      <c r="B1628" t="s">
        <v>551</v>
      </c>
      <c r="C1628" t="s">
        <v>551</v>
      </c>
      <c r="D1628" t="s">
        <v>551</v>
      </c>
      <c r="E1628" t="s">
        <v>551</v>
      </c>
      <c r="F1628" t="s">
        <v>551</v>
      </c>
      <c r="G1628" t="s">
        <v>551</v>
      </c>
      <c r="H1628" t="s">
        <v>551</v>
      </c>
      <c r="I1628" t="s">
        <v>551</v>
      </c>
      <c r="J1628" t="s">
        <v>551</v>
      </c>
      <c r="K1628" t="s">
        <v>551</v>
      </c>
      <c r="L1628" t="s">
        <v>551</v>
      </c>
      <c r="M1628" t="s">
        <v>551</v>
      </c>
      <c r="N1628" t="s">
        <v>551</v>
      </c>
      <c r="O1628" t="s">
        <v>551</v>
      </c>
      <c r="P1628" t="s">
        <v>551</v>
      </c>
      <c r="Q1628" t="s">
        <v>551</v>
      </c>
      <c r="R1628" t="s">
        <v>551</v>
      </c>
      <c r="S1628" t="s">
        <v>551</v>
      </c>
      <c r="T1628" t="s">
        <v>551</v>
      </c>
      <c r="U1628" t="s">
        <v>551</v>
      </c>
      <c r="V1628" t="s">
        <v>551</v>
      </c>
      <c r="W1628" t="s">
        <v>551</v>
      </c>
      <c r="X1628" t="s">
        <v>551</v>
      </c>
      <c r="Y1628" t="s">
        <v>551</v>
      </c>
      <c r="Z1628" t="s">
        <v>551</v>
      </c>
      <c r="AA1628" t="s">
        <v>551</v>
      </c>
      <c r="AB1628" t="s">
        <v>551</v>
      </c>
      <c r="AC1628" t="s">
        <v>644</v>
      </c>
      <c r="AD1628" t="s">
        <v>643</v>
      </c>
      <c r="AE1628">
        <v>25</v>
      </c>
      <c r="AF1628">
        <v>2</v>
      </c>
      <c r="AH1628" t="s">
        <v>494</v>
      </c>
      <c r="AJ1628" t="s">
        <v>86</v>
      </c>
      <c r="AK1628" t="s">
        <v>201</v>
      </c>
      <c r="AM1628">
        <v>504</v>
      </c>
      <c r="AN1628">
        <v>2443</v>
      </c>
    </row>
    <row r="1629" spans="1:40" x14ac:dyDescent="0.25">
      <c r="A1629" t="s">
        <v>551</v>
      </c>
      <c r="B1629" t="s">
        <v>551</v>
      </c>
      <c r="C1629" t="s">
        <v>551</v>
      </c>
      <c r="D1629" t="s">
        <v>551</v>
      </c>
      <c r="E1629" t="s">
        <v>551</v>
      </c>
      <c r="F1629" t="s">
        <v>551</v>
      </c>
      <c r="G1629" t="s">
        <v>551</v>
      </c>
      <c r="H1629" t="s">
        <v>551</v>
      </c>
      <c r="I1629" t="s">
        <v>551</v>
      </c>
      <c r="J1629" t="s">
        <v>551</v>
      </c>
      <c r="K1629" t="s">
        <v>551</v>
      </c>
      <c r="L1629" t="s">
        <v>551</v>
      </c>
      <c r="M1629" t="s">
        <v>551</v>
      </c>
      <c r="N1629" t="s">
        <v>551</v>
      </c>
      <c r="O1629" t="s">
        <v>551</v>
      </c>
      <c r="P1629" t="s">
        <v>551</v>
      </c>
      <c r="Q1629" t="s">
        <v>551</v>
      </c>
      <c r="R1629" t="s">
        <v>551</v>
      </c>
      <c r="S1629" t="s">
        <v>551</v>
      </c>
      <c r="T1629" t="s">
        <v>551</v>
      </c>
      <c r="U1629" t="s">
        <v>551</v>
      </c>
      <c r="V1629" t="s">
        <v>551</v>
      </c>
      <c r="W1629" t="s">
        <v>551</v>
      </c>
      <c r="X1629" t="s">
        <v>551</v>
      </c>
      <c r="Y1629" t="s">
        <v>551</v>
      </c>
      <c r="Z1629" t="s">
        <v>551</v>
      </c>
      <c r="AA1629" t="s">
        <v>551</v>
      </c>
      <c r="AB1629" t="s">
        <v>551</v>
      </c>
      <c r="AC1629" t="s">
        <v>644</v>
      </c>
      <c r="AD1629" t="s">
        <v>643</v>
      </c>
      <c r="AE1629">
        <v>25</v>
      </c>
      <c r="AF1629">
        <v>3</v>
      </c>
      <c r="AG1629">
        <v>3</v>
      </c>
      <c r="AH1629" t="s">
        <v>491</v>
      </c>
      <c r="AJ1629" t="s">
        <v>82</v>
      </c>
      <c r="AK1629" t="s">
        <v>194</v>
      </c>
      <c r="AM1629">
        <v>900</v>
      </c>
      <c r="AN1629">
        <v>391</v>
      </c>
    </row>
    <row r="1630" spans="1:40" x14ac:dyDescent="0.25">
      <c r="A1630" t="s">
        <v>551</v>
      </c>
      <c r="B1630" t="s">
        <v>551</v>
      </c>
      <c r="C1630" t="s">
        <v>551</v>
      </c>
      <c r="D1630" t="s">
        <v>551</v>
      </c>
      <c r="E1630" t="s">
        <v>551</v>
      </c>
      <c r="F1630" t="s">
        <v>551</v>
      </c>
      <c r="G1630" t="s">
        <v>551</v>
      </c>
      <c r="H1630" t="s">
        <v>551</v>
      </c>
      <c r="I1630" t="s">
        <v>551</v>
      </c>
      <c r="J1630" t="s">
        <v>551</v>
      </c>
      <c r="K1630" t="s">
        <v>551</v>
      </c>
      <c r="L1630" t="s">
        <v>551</v>
      </c>
      <c r="M1630" t="s">
        <v>551</v>
      </c>
      <c r="N1630" t="s">
        <v>551</v>
      </c>
      <c r="O1630" t="s">
        <v>551</v>
      </c>
      <c r="P1630" t="s">
        <v>551</v>
      </c>
      <c r="Q1630" t="s">
        <v>551</v>
      </c>
      <c r="R1630" t="s">
        <v>551</v>
      </c>
      <c r="S1630" t="s">
        <v>551</v>
      </c>
      <c r="T1630" t="s">
        <v>551</v>
      </c>
      <c r="U1630" t="s">
        <v>551</v>
      </c>
      <c r="V1630" t="s">
        <v>551</v>
      </c>
      <c r="W1630" t="s">
        <v>551</v>
      </c>
      <c r="X1630" t="s">
        <v>551</v>
      </c>
      <c r="Y1630" t="s">
        <v>551</v>
      </c>
      <c r="Z1630" t="s">
        <v>551</v>
      </c>
      <c r="AA1630" t="s">
        <v>551</v>
      </c>
      <c r="AB1630" t="s">
        <v>551</v>
      </c>
      <c r="AC1630" t="s">
        <v>644</v>
      </c>
      <c r="AD1630" t="s">
        <v>643</v>
      </c>
      <c r="AE1630">
        <v>25</v>
      </c>
      <c r="AF1630">
        <v>4</v>
      </c>
      <c r="AG1630">
        <v>3</v>
      </c>
      <c r="AH1630" t="s">
        <v>492</v>
      </c>
      <c r="AJ1630" t="s">
        <v>84</v>
      </c>
      <c r="AK1630" t="s">
        <v>194</v>
      </c>
      <c r="AM1630">
        <v>2809</v>
      </c>
      <c r="AN1630">
        <v>2453</v>
      </c>
    </row>
    <row r="1631" spans="1:40" x14ac:dyDescent="0.25">
      <c r="A1631" t="s">
        <v>551</v>
      </c>
      <c r="B1631" t="s">
        <v>551</v>
      </c>
      <c r="C1631" t="s">
        <v>551</v>
      </c>
      <c r="D1631" t="s">
        <v>551</v>
      </c>
      <c r="E1631" t="s">
        <v>551</v>
      </c>
      <c r="F1631" t="s">
        <v>551</v>
      </c>
      <c r="G1631" t="s">
        <v>551</v>
      </c>
      <c r="H1631" t="s">
        <v>551</v>
      </c>
      <c r="I1631" t="s">
        <v>551</v>
      </c>
      <c r="J1631" t="s">
        <v>551</v>
      </c>
      <c r="K1631" t="s">
        <v>551</v>
      </c>
      <c r="L1631" t="s">
        <v>551</v>
      </c>
      <c r="M1631" t="s">
        <v>551</v>
      </c>
      <c r="N1631" t="s">
        <v>551</v>
      </c>
      <c r="O1631" t="s">
        <v>551</v>
      </c>
      <c r="P1631" t="s">
        <v>551</v>
      </c>
      <c r="Q1631" t="s">
        <v>551</v>
      </c>
      <c r="R1631" t="s">
        <v>551</v>
      </c>
      <c r="S1631" t="s">
        <v>551</v>
      </c>
      <c r="T1631" t="s">
        <v>551</v>
      </c>
      <c r="U1631" t="s">
        <v>551</v>
      </c>
      <c r="V1631" t="s">
        <v>551</v>
      </c>
      <c r="W1631" t="s">
        <v>551</v>
      </c>
      <c r="X1631" t="s">
        <v>551</v>
      </c>
      <c r="Y1631" t="s">
        <v>551</v>
      </c>
      <c r="Z1631" t="s">
        <v>551</v>
      </c>
      <c r="AA1631" t="s">
        <v>551</v>
      </c>
      <c r="AB1631" t="s">
        <v>551</v>
      </c>
      <c r="AC1631" t="s">
        <v>644</v>
      </c>
      <c r="AD1631" t="s">
        <v>643</v>
      </c>
      <c r="AE1631">
        <v>25</v>
      </c>
      <c r="AF1631">
        <v>5</v>
      </c>
      <c r="AH1631" t="s">
        <v>494</v>
      </c>
      <c r="AJ1631" t="s">
        <v>86</v>
      </c>
      <c r="AK1631" t="s">
        <v>201</v>
      </c>
      <c r="AM1631">
        <v>2721</v>
      </c>
      <c r="AN1631">
        <v>1113</v>
      </c>
    </row>
    <row r="1632" spans="1:40" x14ac:dyDescent="0.25">
      <c r="A1632" t="s">
        <v>551</v>
      </c>
      <c r="B1632" t="s">
        <v>551</v>
      </c>
      <c r="C1632" t="s">
        <v>551</v>
      </c>
      <c r="D1632" t="s">
        <v>551</v>
      </c>
      <c r="E1632" t="s">
        <v>551</v>
      </c>
      <c r="F1632" t="s">
        <v>551</v>
      </c>
      <c r="G1632" t="s">
        <v>551</v>
      </c>
      <c r="H1632" t="s">
        <v>551</v>
      </c>
      <c r="I1632" t="s">
        <v>551</v>
      </c>
      <c r="J1632" t="s">
        <v>551</v>
      </c>
      <c r="K1632" t="s">
        <v>551</v>
      </c>
      <c r="L1632" t="s">
        <v>551</v>
      </c>
      <c r="M1632" t="s">
        <v>551</v>
      </c>
      <c r="N1632" t="s">
        <v>551</v>
      </c>
      <c r="O1632" t="s">
        <v>551</v>
      </c>
      <c r="P1632" t="s">
        <v>551</v>
      </c>
      <c r="Q1632" t="s">
        <v>551</v>
      </c>
      <c r="R1632" t="s">
        <v>551</v>
      </c>
      <c r="S1632" t="s">
        <v>551</v>
      </c>
      <c r="T1632" t="s">
        <v>551</v>
      </c>
      <c r="U1632" t="s">
        <v>551</v>
      </c>
      <c r="V1632" t="s">
        <v>551</v>
      </c>
      <c r="W1632" t="s">
        <v>551</v>
      </c>
      <c r="X1632" t="s">
        <v>551</v>
      </c>
      <c r="Y1632" t="s">
        <v>551</v>
      </c>
      <c r="Z1632" t="s">
        <v>551</v>
      </c>
      <c r="AA1632" t="s">
        <v>551</v>
      </c>
      <c r="AB1632" t="s">
        <v>551</v>
      </c>
      <c r="AC1632" t="s">
        <v>644</v>
      </c>
      <c r="AD1632" t="s">
        <v>643</v>
      </c>
      <c r="AE1632">
        <v>25</v>
      </c>
      <c r="AF1632">
        <v>6</v>
      </c>
      <c r="AG1632">
        <v>3</v>
      </c>
      <c r="AH1632" t="s">
        <v>491</v>
      </c>
      <c r="AJ1632" t="s">
        <v>82</v>
      </c>
      <c r="AK1632" t="s">
        <v>194</v>
      </c>
      <c r="AM1632">
        <v>3764</v>
      </c>
      <c r="AN1632">
        <v>2268</v>
      </c>
    </row>
    <row r="1633" spans="1:40" x14ac:dyDescent="0.25">
      <c r="A1633" t="s">
        <v>551</v>
      </c>
      <c r="B1633" t="s">
        <v>551</v>
      </c>
      <c r="C1633" t="s">
        <v>551</v>
      </c>
      <c r="D1633" t="s">
        <v>551</v>
      </c>
      <c r="E1633" t="s">
        <v>551</v>
      </c>
      <c r="F1633" t="s">
        <v>551</v>
      </c>
      <c r="G1633" t="s">
        <v>551</v>
      </c>
      <c r="H1633" t="s">
        <v>551</v>
      </c>
      <c r="I1633" t="s">
        <v>551</v>
      </c>
      <c r="J1633" t="s">
        <v>551</v>
      </c>
      <c r="K1633" t="s">
        <v>551</v>
      </c>
      <c r="L1633" t="s">
        <v>551</v>
      </c>
      <c r="M1633" t="s">
        <v>551</v>
      </c>
      <c r="N1633" t="s">
        <v>551</v>
      </c>
      <c r="O1633" t="s">
        <v>551</v>
      </c>
      <c r="P1633" t="s">
        <v>551</v>
      </c>
      <c r="Q1633" t="s">
        <v>551</v>
      </c>
      <c r="R1633" t="s">
        <v>551</v>
      </c>
      <c r="S1633" t="s">
        <v>551</v>
      </c>
      <c r="T1633" t="s">
        <v>551</v>
      </c>
      <c r="U1633" t="s">
        <v>551</v>
      </c>
      <c r="V1633" t="s">
        <v>551</v>
      </c>
      <c r="W1633" t="s">
        <v>551</v>
      </c>
      <c r="X1633" t="s">
        <v>551</v>
      </c>
      <c r="Y1633" t="s">
        <v>551</v>
      </c>
      <c r="Z1633" t="s">
        <v>551</v>
      </c>
      <c r="AA1633" t="s">
        <v>551</v>
      </c>
      <c r="AB1633" t="s">
        <v>551</v>
      </c>
      <c r="AC1633" t="s">
        <v>644</v>
      </c>
      <c r="AD1633" t="s">
        <v>643</v>
      </c>
      <c r="AE1633">
        <v>25</v>
      </c>
      <c r="AF1633">
        <v>7</v>
      </c>
      <c r="AH1633" t="s">
        <v>494</v>
      </c>
      <c r="AJ1633" t="s">
        <v>86</v>
      </c>
      <c r="AK1633" t="s">
        <v>201</v>
      </c>
      <c r="AM1633">
        <v>2299</v>
      </c>
      <c r="AN1633">
        <v>2779</v>
      </c>
    </row>
    <row r="1634" spans="1:40" x14ac:dyDescent="0.25">
      <c r="A1634" t="s">
        <v>551</v>
      </c>
      <c r="B1634" t="s">
        <v>551</v>
      </c>
      <c r="C1634" t="s">
        <v>551</v>
      </c>
      <c r="D1634" t="s">
        <v>551</v>
      </c>
      <c r="E1634" t="s">
        <v>551</v>
      </c>
      <c r="F1634" t="s">
        <v>551</v>
      </c>
      <c r="G1634" t="s">
        <v>551</v>
      </c>
      <c r="H1634" t="s">
        <v>551</v>
      </c>
      <c r="I1634" t="s">
        <v>551</v>
      </c>
      <c r="J1634" t="s">
        <v>551</v>
      </c>
      <c r="K1634" t="s">
        <v>551</v>
      </c>
      <c r="L1634" t="s">
        <v>551</v>
      </c>
      <c r="M1634" t="s">
        <v>551</v>
      </c>
      <c r="N1634" t="s">
        <v>551</v>
      </c>
      <c r="O1634" t="s">
        <v>551</v>
      </c>
      <c r="P1634" t="s">
        <v>551</v>
      </c>
      <c r="Q1634" t="s">
        <v>551</v>
      </c>
      <c r="R1634" t="s">
        <v>551</v>
      </c>
      <c r="S1634" t="s">
        <v>551</v>
      </c>
      <c r="T1634" t="s">
        <v>551</v>
      </c>
      <c r="U1634" t="s">
        <v>551</v>
      </c>
      <c r="V1634" t="s">
        <v>551</v>
      </c>
      <c r="W1634" t="s">
        <v>551</v>
      </c>
      <c r="X1634" t="s">
        <v>551</v>
      </c>
      <c r="Y1634" t="s">
        <v>551</v>
      </c>
      <c r="Z1634" t="s">
        <v>551</v>
      </c>
      <c r="AA1634" t="s">
        <v>551</v>
      </c>
      <c r="AB1634" t="s">
        <v>551</v>
      </c>
      <c r="AC1634" t="s">
        <v>644</v>
      </c>
      <c r="AD1634" t="s">
        <v>643</v>
      </c>
      <c r="AE1634">
        <v>25</v>
      </c>
      <c r="AF1634">
        <v>8</v>
      </c>
      <c r="AH1634" t="s">
        <v>494</v>
      </c>
      <c r="AJ1634" t="s">
        <v>86</v>
      </c>
      <c r="AK1634" t="s">
        <v>201</v>
      </c>
      <c r="AM1634">
        <v>382</v>
      </c>
      <c r="AN1634">
        <v>1935</v>
      </c>
    </row>
    <row r="1635" spans="1:40" x14ac:dyDescent="0.25">
      <c r="A1635" t="s">
        <v>551</v>
      </c>
      <c r="B1635" t="s">
        <v>551</v>
      </c>
      <c r="C1635" t="s">
        <v>551</v>
      </c>
      <c r="D1635" t="s">
        <v>551</v>
      </c>
      <c r="E1635" t="s">
        <v>551</v>
      </c>
      <c r="F1635" t="s">
        <v>551</v>
      </c>
      <c r="G1635" t="s">
        <v>551</v>
      </c>
      <c r="H1635" t="s">
        <v>551</v>
      </c>
      <c r="I1635" t="s">
        <v>551</v>
      </c>
      <c r="J1635" t="s">
        <v>551</v>
      </c>
      <c r="K1635" t="s">
        <v>551</v>
      </c>
      <c r="L1635" t="s">
        <v>551</v>
      </c>
      <c r="M1635" t="s">
        <v>551</v>
      </c>
      <c r="N1635" t="s">
        <v>551</v>
      </c>
      <c r="O1635" t="s">
        <v>551</v>
      </c>
      <c r="P1635" t="s">
        <v>551</v>
      </c>
      <c r="Q1635" t="s">
        <v>551</v>
      </c>
      <c r="R1635" t="s">
        <v>551</v>
      </c>
      <c r="S1635" t="s">
        <v>551</v>
      </c>
      <c r="T1635" t="s">
        <v>551</v>
      </c>
      <c r="U1635" t="s">
        <v>551</v>
      </c>
      <c r="V1635" t="s">
        <v>551</v>
      </c>
      <c r="W1635" t="s">
        <v>551</v>
      </c>
      <c r="X1635" t="s">
        <v>551</v>
      </c>
      <c r="Y1635" t="s">
        <v>551</v>
      </c>
      <c r="Z1635" t="s">
        <v>551</v>
      </c>
      <c r="AA1635" t="s">
        <v>551</v>
      </c>
      <c r="AB1635" t="s">
        <v>551</v>
      </c>
      <c r="AC1635" t="s">
        <v>644</v>
      </c>
      <c r="AD1635" t="s">
        <v>643</v>
      </c>
      <c r="AE1635">
        <v>25</v>
      </c>
      <c r="AF1635">
        <v>9</v>
      </c>
      <c r="AG1635">
        <v>3</v>
      </c>
      <c r="AH1635" t="s">
        <v>491</v>
      </c>
      <c r="AJ1635" t="s">
        <v>82</v>
      </c>
      <c r="AK1635" t="s">
        <v>194</v>
      </c>
      <c r="AM1635">
        <v>1276</v>
      </c>
      <c r="AN1635">
        <v>1230</v>
      </c>
    </row>
    <row r="1636" spans="1:40" x14ac:dyDescent="0.25">
      <c r="A1636" t="s">
        <v>551</v>
      </c>
      <c r="B1636" t="s">
        <v>551</v>
      </c>
      <c r="C1636" t="s">
        <v>551</v>
      </c>
      <c r="D1636" t="s">
        <v>551</v>
      </c>
      <c r="E1636" t="s">
        <v>551</v>
      </c>
      <c r="F1636" t="s">
        <v>551</v>
      </c>
      <c r="G1636" t="s">
        <v>551</v>
      </c>
      <c r="H1636" t="s">
        <v>551</v>
      </c>
      <c r="I1636" t="s">
        <v>551</v>
      </c>
      <c r="J1636" t="s">
        <v>551</v>
      </c>
      <c r="K1636" t="s">
        <v>551</v>
      </c>
      <c r="L1636" t="s">
        <v>551</v>
      </c>
      <c r="M1636" t="s">
        <v>551</v>
      </c>
      <c r="N1636" t="s">
        <v>551</v>
      </c>
      <c r="O1636" t="s">
        <v>551</v>
      </c>
      <c r="P1636" t="s">
        <v>551</v>
      </c>
      <c r="Q1636" t="s">
        <v>551</v>
      </c>
      <c r="R1636" t="s">
        <v>551</v>
      </c>
      <c r="S1636" t="s">
        <v>551</v>
      </c>
      <c r="T1636" t="s">
        <v>551</v>
      </c>
      <c r="U1636" t="s">
        <v>551</v>
      </c>
      <c r="V1636" t="s">
        <v>551</v>
      </c>
      <c r="W1636" t="s">
        <v>551</v>
      </c>
      <c r="X1636" t="s">
        <v>551</v>
      </c>
      <c r="Y1636" t="s">
        <v>551</v>
      </c>
      <c r="Z1636" t="s">
        <v>551</v>
      </c>
      <c r="AA1636" t="s">
        <v>551</v>
      </c>
      <c r="AB1636" t="s">
        <v>551</v>
      </c>
      <c r="AC1636" t="s">
        <v>644</v>
      </c>
      <c r="AD1636" t="s">
        <v>643</v>
      </c>
      <c r="AE1636">
        <v>25</v>
      </c>
      <c r="AF1636">
        <v>10</v>
      </c>
      <c r="AG1636">
        <v>3</v>
      </c>
      <c r="AH1636" t="s">
        <v>491</v>
      </c>
      <c r="AJ1636" t="s">
        <v>82</v>
      </c>
      <c r="AK1636" t="s">
        <v>194</v>
      </c>
      <c r="AM1636">
        <v>3778</v>
      </c>
      <c r="AN1636">
        <v>2112</v>
      </c>
    </row>
    <row r="1637" spans="1:40" x14ac:dyDescent="0.25">
      <c r="A1637" t="s">
        <v>551</v>
      </c>
      <c r="B1637" t="s">
        <v>551</v>
      </c>
      <c r="C1637" t="s">
        <v>551</v>
      </c>
      <c r="D1637" t="s">
        <v>551</v>
      </c>
      <c r="E1637" t="s">
        <v>551</v>
      </c>
      <c r="F1637" t="s">
        <v>551</v>
      </c>
      <c r="G1637" t="s">
        <v>551</v>
      </c>
      <c r="H1637" t="s">
        <v>551</v>
      </c>
      <c r="I1637" t="s">
        <v>551</v>
      </c>
      <c r="J1637" t="s">
        <v>551</v>
      </c>
      <c r="K1637" t="s">
        <v>551</v>
      </c>
      <c r="L1637" t="s">
        <v>551</v>
      </c>
      <c r="M1637" t="s">
        <v>551</v>
      </c>
      <c r="N1637" t="s">
        <v>551</v>
      </c>
      <c r="O1637" t="s">
        <v>551</v>
      </c>
      <c r="P1637" t="s">
        <v>551</v>
      </c>
      <c r="Q1637" t="s">
        <v>551</v>
      </c>
      <c r="R1637" t="s">
        <v>551</v>
      </c>
      <c r="S1637" t="s">
        <v>551</v>
      </c>
      <c r="T1637" t="s">
        <v>551</v>
      </c>
      <c r="U1637" t="s">
        <v>551</v>
      </c>
      <c r="V1637" t="s">
        <v>551</v>
      </c>
      <c r="W1637" t="s">
        <v>551</v>
      </c>
      <c r="X1637" t="s">
        <v>551</v>
      </c>
      <c r="Y1637" t="s">
        <v>551</v>
      </c>
      <c r="Z1637" t="s">
        <v>551</v>
      </c>
      <c r="AA1637" t="s">
        <v>551</v>
      </c>
      <c r="AB1637" t="s">
        <v>551</v>
      </c>
      <c r="AC1637" t="s">
        <v>644</v>
      </c>
      <c r="AD1637" t="s">
        <v>643</v>
      </c>
      <c r="AE1637">
        <v>25</v>
      </c>
      <c r="AF1637">
        <v>11</v>
      </c>
      <c r="AH1637" t="s">
        <v>494</v>
      </c>
      <c r="AJ1637" t="s">
        <v>86</v>
      </c>
      <c r="AK1637" t="s">
        <v>201</v>
      </c>
      <c r="AM1637">
        <v>3478</v>
      </c>
      <c r="AN1637">
        <v>549</v>
      </c>
    </row>
    <row r="1638" spans="1:40" x14ac:dyDescent="0.25">
      <c r="A1638" t="s">
        <v>551</v>
      </c>
      <c r="B1638" t="s">
        <v>551</v>
      </c>
      <c r="C1638" t="s">
        <v>551</v>
      </c>
      <c r="D1638" t="s">
        <v>551</v>
      </c>
      <c r="E1638" t="s">
        <v>551</v>
      </c>
      <c r="F1638" t="s">
        <v>551</v>
      </c>
      <c r="G1638" t="s">
        <v>551</v>
      </c>
      <c r="H1638" t="s">
        <v>551</v>
      </c>
      <c r="I1638" t="s">
        <v>551</v>
      </c>
      <c r="J1638" t="s">
        <v>551</v>
      </c>
      <c r="K1638" t="s">
        <v>551</v>
      </c>
      <c r="L1638" t="s">
        <v>551</v>
      </c>
      <c r="M1638" t="s">
        <v>551</v>
      </c>
      <c r="N1638" t="s">
        <v>551</v>
      </c>
      <c r="O1638" t="s">
        <v>551</v>
      </c>
      <c r="P1638" t="s">
        <v>551</v>
      </c>
      <c r="Q1638" t="s">
        <v>551</v>
      </c>
      <c r="R1638" t="s">
        <v>551</v>
      </c>
      <c r="S1638" t="s">
        <v>551</v>
      </c>
      <c r="T1638" t="s">
        <v>551</v>
      </c>
      <c r="U1638" t="s">
        <v>551</v>
      </c>
      <c r="V1638" t="s">
        <v>551</v>
      </c>
      <c r="W1638" t="s">
        <v>551</v>
      </c>
      <c r="X1638" t="s">
        <v>551</v>
      </c>
      <c r="Y1638" t="s">
        <v>551</v>
      </c>
      <c r="Z1638" t="s">
        <v>551</v>
      </c>
      <c r="AA1638" t="s">
        <v>551</v>
      </c>
      <c r="AB1638" t="s">
        <v>551</v>
      </c>
      <c r="AC1638" t="s">
        <v>644</v>
      </c>
      <c r="AD1638" t="s">
        <v>643</v>
      </c>
      <c r="AE1638">
        <v>25</v>
      </c>
      <c r="AF1638">
        <v>12</v>
      </c>
      <c r="AH1638" t="s">
        <v>494</v>
      </c>
      <c r="AJ1638" t="s">
        <v>86</v>
      </c>
      <c r="AK1638" t="s">
        <v>201</v>
      </c>
      <c r="AM1638">
        <v>372</v>
      </c>
      <c r="AN1638">
        <v>269</v>
      </c>
    </row>
    <row r="1639" spans="1:40" x14ac:dyDescent="0.25">
      <c r="A1639" t="s">
        <v>551</v>
      </c>
      <c r="B1639" t="s">
        <v>551</v>
      </c>
      <c r="C1639" t="s">
        <v>551</v>
      </c>
      <c r="D1639" t="s">
        <v>551</v>
      </c>
      <c r="E1639" t="s">
        <v>551</v>
      </c>
      <c r="F1639" t="s">
        <v>551</v>
      </c>
      <c r="G1639" t="s">
        <v>551</v>
      </c>
      <c r="H1639" t="s">
        <v>551</v>
      </c>
      <c r="I1639" t="s">
        <v>551</v>
      </c>
      <c r="J1639" t="s">
        <v>551</v>
      </c>
      <c r="K1639" t="s">
        <v>551</v>
      </c>
      <c r="L1639" t="s">
        <v>551</v>
      </c>
      <c r="M1639" t="s">
        <v>551</v>
      </c>
      <c r="N1639" t="s">
        <v>551</v>
      </c>
      <c r="O1639" t="s">
        <v>551</v>
      </c>
      <c r="P1639" t="s">
        <v>551</v>
      </c>
      <c r="Q1639" t="s">
        <v>551</v>
      </c>
      <c r="R1639" t="s">
        <v>551</v>
      </c>
      <c r="S1639" t="s">
        <v>551</v>
      </c>
      <c r="T1639" t="s">
        <v>551</v>
      </c>
      <c r="U1639" t="s">
        <v>551</v>
      </c>
      <c r="V1639" t="s">
        <v>551</v>
      </c>
      <c r="W1639" t="s">
        <v>551</v>
      </c>
      <c r="X1639" t="s">
        <v>551</v>
      </c>
      <c r="Y1639" t="s">
        <v>551</v>
      </c>
      <c r="Z1639" t="s">
        <v>551</v>
      </c>
      <c r="AA1639" t="s">
        <v>551</v>
      </c>
      <c r="AB1639" t="s">
        <v>551</v>
      </c>
      <c r="AC1639" t="s">
        <v>644</v>
      </c>
      <c r="AD1639" t="s">
        <v>643</v>
      </c>
      <c r="AE1639">
        <v>25</v>
      </c>
      <c r="AF1639">
        <v>13</v>
      </c>
      <c r="AH1639" t="s">
        <v>494</v>
      </c>
      <c r="AJ1639" t="s">
        <v>86</v>
      </c>
      <c r="AK1639" t="s">
        <v>201</v>
      </c>
      <c r="AM1639">
        <v>2539</v>
      </c>
      <c r="AN1639">
        <v>998</v>
      </c>
    </row>
    <row r="1640" spans="1:40" x14ac:dyDescent="0.25">
      <c r="A1640" t="s">
        <v>551</v>
      </c>
      <c r="B1640" t="s">
        <v>551</v>
      </c>
      <c r="C1640" t="s">
        <v>551</v>
      </c>
      <c r="D1640" t="s">
        <v>551</v>
      </c>
      <c r="E1640" t="s">
        <v>551</v>
      </c>
      <c r="F1640" t="s">
        <v>551</v>
      </c>
      <c r="G1640" t="s">
        <v>551</v>
      </c>
      <c r="H1640" t="s">
        <v>551</v>
      </c>
      <c r="I1640" t="s">
        <v>551</v>
      </c>
      <c r="J1640" t="s">
        <v>551</v>
      </c>
      <c r="K1640" t="s">
        <v>551</v>
      </c>
      <c r="L1640" t="s">
        <v>551</v>
      </c>
      <c r="M1640" t="s">
        <v>551</v>
      </c>
      <c r="N1640" t="s">
        <v>551</v>
      </c>
      <c r="O1640" t="s">
        <v>551</v>
      </c>
      <c r="P1640" t="s">
        <v>551</v>
      </c>
      <c r="Q1640" t="s">
        <v>551</v>
      </c>
      <c r="R1640" t="s">
        <v>551</v>
      </c>
      <c r="S1640" t="s">
        <v>551</v>
      </c>
      <c r="T1640" t="s">
        <v>551</v>
      </c>
      <c r="U1640" t="s">
        <v>551</v>
      </c>
      <c r="V1640" t="s">
        <v>551</v>
      </c>
      <c r="W1640" t="s">
        <v>551</v>
      </c>
      <c r="X1640" t="s">
        <v>551</v>
      </c>
      <c r="Y1640" t="s">
        <v>551</v>
      </c>
      <c r="Z1640" t="s">
        <v>551</v>
      </c>
      <c r="AA1640" t="s">
        <v>551</v>
      </c>
      <c r="AB1640" t="s">
        <v>551</v>
      </c>
      <c r="AC1640" t="s">
        <v>644</v>
      </c>
      <c r="AD1640" t="s">
        <v>643</v>
      </c>
      <c r="AE1640">
        <v>25</v>
      </c>
      <c r="AF1640">
        <v>14</v>
      </c>
      <c r="AH1640" t="s">
        <v>494</v>
      </c>
      <c r="AJ1640" t="s">
        <v>86</v>
      </c>
      <c r="AK1640" t="s">
        <v>201</v>
      </c>
      <c r="AM1640">
        <v>2834</v>
      </c>
      <c r="AN1640">
        <v>950</v>
      </c>
    </row>
    <row r="1641" spans="1:40" x14ac:dyDescent="0.25">
      <c r="A1641" t="s">
        <v>551</v>
      </c>
      <c r="B1641" t="s">
        <v>551</v>
      </c>
      <c r="C1641" t="s">
        <v>551</v>
      </c>
      <c r="D1641" t="s">
        <v>551</v>
      </c>
      <c r="E1641" t="s">
        <v>551</v>
      </c>
      <c r="F1641" t="s">
        <v>551</v>
      </c>
      <c r="G1641" t="s">
        <v>551</v>
      </c>
      <c r="H1641" t="s">
        <v>551</v>
      </c>
      <c r="I1641" t="s">
        <v>551</v>
      </c>
      <c r="J1641" t="s">
        <v>551</v>
      </c>
      <c r="K1641" t="s">
        <v>551</v>
      </c>
      <c r="L1641" t="s">
        <v>551</v>
      </c>
      <c r="M1641" t="s">
        <v>551</v>
      </c>
      <c r="N1641" t="s">
        <v>551</v>
      </c>
      <c r="O1641" t="s">
        <v>551</v>
      </c>
      <c r="P1641" t="s">
        <v>551</v>
      </c>
      <c r="Q1641" t="s">
        <v>551</v>
      </c>
      <c r="R1641" t="s">
        <v>551</v>
      </c>
      <c r="S1641" t="s">
        <v>551</v>
      </c>
      <c r="T1641" t="s">
        <v>551</v>
      </c>
      <c r="U1641" t="s">
        <v>551</v>
      </c>
      <c r="V1641" t="s">
        <v>551</v>
      </c>
      <c r="W1641" t="s">
        <v>551</v>
      </c>
      <c r="X1641" t="s">
        <v>551</v>
      </c>
      <c r="Y1641" t="s">
        <v>551</v>
      </c>
      <c r="Z1641" t="s">
        <v>551</v>
      </c>
      <c r="AA1641" t="s">
        <v>551</v>
      </c>
      <c r="AB1641" t="s">
        <v>551</v>
      </c>
      <c r="AC1641" t="s">
        <v>644</v>
      </c>
      <c r="AD1641" t="s">
        <v>643</v>
      </c>
      <c r="AE1641">
        <v>25</v>
      </c>
      <c r="AF1641">
        <v>15</v>
      </c>
      <c r="AH1641" t="s">
        <v>494</v>
      </c>
      <c r="AJ1641" t="s">
        <v>86</v>
      </c>
      <c r="AK1641" t="s">
        <v>201</v>
      </c>
      <c r="AM1641">
        <v>1797</v>
      </c>
      <c r="AN1641">
        <v>952</v>
      </c>
    </row>
    <row r="1642" spans="1:40" x14ac:dyDescent="0.25">
      <c r="A1642" t="s">
        <v>551</v>
      </c>
      <c r="B1642" t="s">
        <v>551</v>
      </c>
      <c r="C1642" t="s">
        <v>551</v>
      </c>
      <c r="D1642" t="s">
        <v>551</v>
      </c>
      <c r="E1642" t="s">
        <v>551</v>
      </c>
      <c r="F1642" t="s">
        <v>551</v>
      </c>
      <c r="G1642" t="s">
        <v>551</v>
      </c>
      <c r="H1642" t="s">
        <v>551</v>
      </c>
      <c r="I1642" t="s">
        <v>551</v>
      </c>
      <c r="J1642" t="s">
        <v>551</v>
      </c>
      <c r="K1642" t="s">
        <v>551</v>
      </c>
      <c r="L1642" t="s">
        <v>551</v>
      </c>
      <c r="M1642" t="s">
        <v>551</v>
      </c>
      <c r="N1642" t="s">
        <v>551</v>
      </c>
      <c r="O1642" t="s">
        <v>551</v>
      </c>
      <c r="P1642" t="s">
        <v>551</v>
      </c>
      <c r="Q1642" t="s">
        <v>551</v>
      </c>
      <c r="R1642" t="s">
        <v>551</v>
      </c>
      <c r="S1642" t="s">
        <v>551</v>
      </c>
      <c r="T1642" t="s">
        <v>551</v>
      </c>
      <c r="U1642" t="s">
        <v>551</v>
      </c>
      <c r="V1642" t="s">
        <v>551</v>
      </c>
      <c r="W1642" t="s">
        <v>551</v>
      </c>
      <c r="X1642" t="s">
        <v>551</v>
      </c>
      <c r="Y1642" t="s">
        <v>551</v>
      </c>
      <c r="Z1642" t="s">
        <v>551</v>
      </c>
      <c r="AA1642" t="s">
        <v>551</v>
      </c>
      <c r="AB1642" t="s">
        <v>551</v>
      </c>
      <c r="AC1642" t="s">
        <v>644</v>
      </c>
      <c r="AD1642" t="s">
        <v>643</v>
      </c>
      <c r="AE1642">
        <v>25</v>
      </c>
      <c r="AF1642">
        <v>16</v>
      </c>
      <c r="AH1642" t="s">
        <v>494</v>
      </c>
      <c r="AJ1642" t="s">
        <v>86</v>
      </c>
      <c r="AK1642" t="s">
        <v>201</v>
      </c>
      <c r="AM1642">
        <v>3666</v>
      </c>
      <c r="AN1642">
        <v>449</v>
      </c>
    </row>
    <row r="1643" spans="1:40" x14ac:dyDescent="0.25">
      <c r="A1643" t="s">
        <v>551</v>
      </c>
      <c r="B1643" t="s">
        <v>551</v>
      </c>
      <c r="C1643" t="s">
        <v>551</v>
      </c>
      <c r="D1643" t="s">
        <v>551</v>
      </c>
      <c r="E1643" t="s">
        <v>551</v>
      </c>
      <c r="F1643" t="s">
        <v>551</v>
      </c>
      <c r="G1643" t="s">
        <v>551</v>
      </c>
      <c r="H1643" t="s">
        <v>551</v>
      </c>
      <c r="I1643" t="s">
        <v>551</v>
      </c>
      <c r="J1643" t="s">
        <v>551</v>
      </c>
      <c r="K1643" t="s">
        <v>551</v>
      </c>
      <c r="L1643" t="s">
        <v>551</v>
      </c>
      <c r="M1643" t="s">
        <v>551</v>
      </c>
      <c r="N1643" t="s">
        <v>551</v>
      </c>
      <c r="O1643" t="s">
        <v>551</v>
      </c>
      <c r="P1643" t="s">
        <v>551</v>
      </c>
      <c r="Q1643" t="s">
        <v>551</v>
      </c>
      <c r="R1643" t="s">
        <v>551</v>
      </c>
      <c r="S1643" t="s">
        <v>551</v>
      </c>
      <c r="T1643" t="s">
        <v>551</v>
      </c>
      <c r="U1643" t="s">
        <v>551</v>
      </c>
      <c r="V1643" t="s">
        <v>551</v>
      </c>
      <c r="W1643" t="s">
        <v>551</v>
      </c>
      <c r="X1643" t="s">
        <v>551</v>
      </c>
      <c r="Y1643" t="s">
        <v>551</v>
      </c>
      <c r="Z1643" t="s">
        <v>551</v>
      </c>
      <c r="AA1643" t="s">
        <v>551</v>
      </c>
      <c r="AB1643" t="s">
        <v>551</v>
      </c>
      <c r="AC1643" t="s">
        <v>644</v>
      </c>
      <c r="AD1643" t="s">
        <v>643</v>
      </c>
      <c r="AE1643">
        <v>25</v>
      </c>
      <c r="AF1643">
        <v>17</v>
      </c>
      <c r="AG1643">
        <v>3</v>
      </c>
      <c r="AH1643" t="s">
        <v>492</v>
      </c>
      <c r="AJ1643" t="s">
        <v>84</v>
      </c>
      <c r="AK1643" t="s">
        <v>194</v>
      </c>
      <c r="AM1643">
        <v>3000</v>
      </c>
      <c r="AN1643">
        <v>2883</v>
      </c>
    </row>
    <row r="1644" spans="1:40" x14ac:dyDescent="0.25">
      <c r="A1644" t="s">
        <v>551</v>
      </c>
      <c r="B1644" t="s">
        <v>551</v>
      </c>
      <c r="C1644" t="s">
        <v>551</v>
      </c>
      <c r="D1644" t="s">
        <v>551</v>
      </c>
      <c r="E1644" t="s">
        <v>551</v>
      </c>
      <c r="F1644" t="s">
        <v>551</v>
      </c>
      <c r="G1644" t="s">
        <v>551</v>
      </c>
      <c r="H1644" t="s">
        <v>551</v>
      </c>
      <c r="I1644" t="s">
        <v>551</v>
      </c>
      <c r="J1644" t="s">
        <v>551</v>
      </c>
      <c r="K1644" t="s">
        <v>551</v>
      </c>
      <c r="L1644" t="s">
        <v>551</v>
      </c>
      <c r="M1644" t="s">
        <v>551</v>
      </c>
      <c r="N1644" t="s">
        <v>551</v>
      </c>
      <c r="O1644" t="s">
        <v>551</v>
      </c>
      <c r="P1644" t="s">
        <v>551</v>
      </c>
      <c r="Q1644" t="s">
        <v>551</v>
      </c>
      <c r="R1644" t="s">
        <v>551</v>
      </c>
      <c r="S1644" t="s">
        <v>551</v>
      </c>
      <c r="T1644" t="s">
        <v>551</v>
      </c>
      <c r="U1644" t="s">
        <v>551</v>
      </c>
      <c r="V1644" t="s">
        <v>551</v>
      </c>
      <c r="W1644" t="s">
        <v>551</v>
      </c>
      <c r="X1644" t="s">
        <v>551</v>
      </c>
      <c r="Y1644" t="s">
        <v>551</v>
      </c>
      <c r="Z1644" t="s">
        <v>551</v>
      </c>
      <c r="AA1644" t="s">
        <v>551</v>
      </c>
      <c r="AB1644" t="s">
        <v>551</v>
      </c>
      <c r="AC1644" t="s">
        <v>644</v>
      </c>
      <c r="AD1644" t="s">
        <v>643</v>
      </c>
      <c r="AE1644">
        <v>25</v>
      </c>
      <c r="AF1644">
        <v>18</v>
      </c>
      <c r="AH1644" t="s">
        <v>494</v>
      </c>
      <c r="AJ1644" t="s">
        <v>86</v>
      </c>
      <c r="AK1644" t="s">
        <v>201</v>
      </c>
      <c r="AM1644">
        <v>3367</v>
      </c>
      <c r="AN1644">
        <v>55</v>
      </c>
    </row>
    <row r="1645" spans="1:40" x14ac:dyDescent="0.25">
      <c r="A1645" t="s">
        <v>551</v>
      </c>
      <c r="B1645" t="s">
        <v>551</v>
      </c>
      <c r="C1645" t="s">
        <v>551</v>
      </c>
      <c r="D1645" t="s">
        <v>551</v>
      </c>
      <c r="E1645" t="s">
        <v>551</v>
      </c>
      <c r="F1645" t="s">
        <v>551</v>
      </c>
      <c r="G1645" t="s">
        <v>551</v>
      </c>
      <c r="H1645" t="s">
        <v>551</v>
      </c>
      <c r="I1645" t="s">
        <v>551</v>
      </c>
      <c r="J1645" t="s">
        <v>551</v>
      </c>
      <c r="K1645" t="s">
        <v>551</v>
      </c>
      <c r="L1645" t="s">
        <v>551</v>
      </c>
      <c r="M1645" t="s">
        <v>551</v>
      </c>
      <c r="N1645" t="s">
        <v>551</v>
      </c>
      <c r="O1645" t="s">
        <v>551</v>
      </c>
      <c r="P1645" t="s">
        <v>551</v>
      </c>
      <c r="Q1645" t="s">
        <v>551</v>
      </c>
      <c r="R1645" t="s">
        <v>551</v>
      </c>
      <c r="S1645" t="s">
        <v>551</v>
      </c>
      <c r="T1645" t="s">
        <v>551</v>
      </c>
      <c r="U1645" t="s">
        <v>551</v>
      </c>
      <c r="V1645" t="s">
        <v>551</v>
      </c>
      <c r="W1645" t="s">
        <v>551</v>
      </c>
      <c r="X1645" t="s">
        <v>551</v>
      </c>
      <c r="Y1645" t="s">
        <v>551</v>
      </c>
      <c r="Z1645" t="s">
        <v>551</v>
      </c>
      <c r="AA1645" t="s">
        <v>551</v>
      </c>
      <c r="AB1645" t="s">
        <v>551</v>
      </c>
      <c r="AC1645" t="s">
        <v>644</v>
      </c>
      <c r="AD1645" t="s">
        <v>643</v>
      </c>
      <c r="AE1645">
        <v>25</v>
      </c>
      <c r="AF1645">
        <v>19</v>
      </c>
      <c r="AH1645" t="s">
        <v>499</v>
      </c>
      <c r="AJ1645" t="s">
        <v>92</v>
      </c>
      <c r="AK1645" t="s">
        <v>201</v>
      </c>
      <c r="AM1645">
        <v>2030</v>
      </c>
      <c r="AN1645">
        <v>545</v>
      </c>
    </row>
    <row r="1646" spans="1:40" x14ac:dyDescent="0.25">
      <c r="A1646" t="s">
        <v>551</v>
      </c>
      <c r="B1646" t="s">
        <v>551</v>
      </c>
      <c r="C1646" t="s">
        <v>551</v>
      </c>
      <c r="D1646" t="s">
        <v>551</v>
      </c>
      <c r="E1646" t="s">
        <v>551</v>
      </c>
      <c r="F1646" t="s">
        <v>551</v>
      </c>
      <c r="G1646" t="s">
        <v>551</v>
      </c>
      <c r="H1646" t="s">
        <v>551</v>
      </c>
      <c r="I1646" t="s">
        <v>551</v>
      </c>
      <c r="J1646" t="s">
        <v>551</v>
      </c>
      <c r="K1646" t="s">
        <v>551</v>
      </c>
      <c r="L1646" t="s">
        <v>551</v>
      </c>
      <c r="M1646" t="s">
        <v>551</v>
      </c>
      <c r="N1646" t="s">
        <v>551</v>
      </c>
      <c r="O1646" t="s">
        <v>551</v>
      </c>
      <c r="P1646" t="s">
        <v>551</v>
      </c>
      <c r="Q1646" t="s">
        <v>551</v>
      </c>
      <c r="R1646" t="s">
        <v>551</v>
      </c>
      <c r="S1646" t="s">
        <v>551</v>
      </c>
      <c r="T1646" t="s">
        <v>551</v>
      </c>
      <c r="U1646" t="s">
        <v>551</v>
      </c>
      <c r="V1646" t="s">
        <v>551</v>
      </c>
      <c r="W1646" t="s">
        <v>551</v>
      </c>
      <c r="X1646" t="s">
        <v>551</v>
      </c>
      <c r="Y1646" t="s">
        <v>551</v>
      </c>
      <c r="Z1646" t="s">
        <v>551</v>
      </c>
      <c r="AA1646" t="s">
        <v>551</v>
      </c>
      <c r="AB1646" t="s">
        <v>551</v>
      </c>
      <c r="AC1646" t="s">
        <v>644</v>
      </c>
      <c r="AD1646" t="s">
        <v>643</v>
      </c>
      <c r="AE1646">
        <v>25</v>
      </c>
      <c r="AF1646">
        <v>20</v>
      </c>
      <c r="AH1646" t="s">
        <v>494</v>
      </c>
      <c r="AJ1646" t="s">
        <v>86</v>
      </c>
      <c r="AK1646" t="s">
        <v>201</v>
      </c>
      <c r="AM1646">
        <v>1985</v>
      </c>
      <c r="AN1646">
        <v>2852</v>
      </c>
    </row>
    <row r="1647" spans="1:40" x14ac:dyDescent="0.25">
      <c r="A1647" t="s">
        <v>551</v>
      </c>
      <c r="B1647" t="s">
        <v>551</v>
      </c>
      <c r="C1647" t="s">
        <v>551</v>
      </c>
      <c r="D1647" t="s">
        <v>551</v>
      </c>
      <c r="E1647" t="s">
        <v>551</v>
      </c>
      <c r="F1647" t="s">
        <v>551</v>
      </c>
      <c r="G1647" t="s">
        <v>551</v>
      </c>
      <c r="H1647" t="s">
        <v>551</v>
      </c>
      <c r="I1647" t="s">
        <v>551</v>
      </c>
      <c r="J1647" t="s">
        <v>551</v>
      </c>
      <c r="K1647" t="s">
        <v>551</v>
      </c>
      <c r="L1647" t="s">
        <v>551</v>
      </c>
      <c r="M1647" t="s">
        <v>551</v>
      </c>
      <c r="N1647" t="s">
        <v>551</v>
      </c>
      <c r="O1647" t="s">
        <v>551</v>
      </c>
      <c r="P1647" t="s">
        <v>551</v>
      </c>
      <c r="Q1647" t="s">
        <v>551</v>
      </c>
      <c r="R1647" t="s">
        <v>551</v>
      </c>
      <c r="S1647" t="s">
        <v>551</v>
      </c>
      <c r="T1647" t="s">
        <v>551</v>
      </c>
      <c r="U1647" t="s">
        <v>551</v>
      </c>
      <c r="V1647" t="s">
        <v>551</v>
      </c>
      <c r="W1647" t="s">
        <v>551</v>
      </c>
      <c r="X1647" t="s">
        <v>551</v>
      </c>
      <c r="Y1647" t="s">
        <v>551</v>
      </c>
      <c r="Z1647" t="s">
        <v>551</v>
      </c>
      <c r="AA1647" t="s">
        <v>551</v>
      </c>
      <c r="AB1647" t="s">
        <v>551</v>
      </c>
      <c r="AC1647" t="s">
        <v>644</v>
      </c>
      <c r="AD1647" t="s">
        <v>643</v>
      </c>
      <c r="AE1647">
        <v>25</v>
      </c>
      <c r="AF1647">
        <v>21</v>
      </c>
      <c r="AG1647">
        <v>3</v>
      </c>
      <c r="AH1647" t="s">
        <v>491</v>
      </c>
      <c r="AJ1647" t="s">
        <v>82</v>
      </c>
      <c r="AK1647" t="s">
        <v>194</v>
      </c>
      <c r="AM1647">
        <v>252</v>
      </c>
      <c r="AN1647">
        <v>2222</v>
      </c>
    </row>
    <row r="1648" spans="1:40" x14ac:dyDescent="0.25">
      <c r="A1648" t="s">
        <v>551</v>
      </c>
      <c r="B1648" t="s">
        <v>551</v>
      </c>
      <c r="C1648" t="s">
        <v>551</v>
      </c>
      <c r="D1648" t="s">
        <v>551</v>
      </c>
      <c r="E1648" t="s">
        <v>551</v>
      </c>
      <c r="F1648" t="s">
        <v>551</v>
      </c>
      <c r="G1648" t="s">
        <v>551</v>
      </c>
      <c r="H1648" t="s">
        <v>551</v>
      </c>
      <c r="I1648" t="s">
        <v>551</v>
      </c>
      <c r="J1648" t="s">
        <v>551</v>
      </c>
      <c r="K1648" t="s">
        <v>551</v>
      </c>
      <c r="L1648" t="s">
        <v>551</v>
      </c>
      <c r="M1648" t="s">
        <v>551</v>
      </c>
      <c r="N1648" t="s">
        <v>551</v>
      </c>
      <c r="O1648" t="s">
        <v>551</v>
      </c>
      <c r="P1648" t="s">
        <v>551</v>
      </c>
      <c r="Q1648" t="s">
        <v>551</v>
      </c>
      <c r="R1648" t="s">
        <v>551</v>
      </c>
      <c r="S1648" t="s">
        <v>551</v>
      </c>
      <c r="T1648" t="s">
        <v>551</v>
      </c>
      <c r="U1648" t="s">
        <v>551</v>
      </c>
      <c r="V1648" t="s">
        <v>551</v>
      </c>
      <c r="W1648" t="s">
        <v>551</v>
      </c>
      <c r="X1648" t="s">
        <v>551</v>
      </c>
      <c r="Y1648" t="s">
        <v>551</v>
      </c>
      <c r="Z1648" t="s">
        <v>551</v>
      </c>
      <c r="AA1648" t="s">
        <v>551</v>
      </c>
      <c r="AB1648" t="s">
        <v>551</v>
      </c>
      <c r="AC1648" t="s">
        <v>644</v>
      </c>
      <c r="AD1648" t="s">
        <v>643</v>
      </c>
      <c r="AE1648">
        <v>25</v>
      </c>
      <c r="AF1648">
        <v>22</v>
      </c>
      <c r="AG1648">
        <v>3</v>
      </c>
      <c r="AH1648" t="s">
        <v>491</v>
      </c>
      <c r="AJ1648" t="s">
        <v>82</v>
      </c>
      <c r="AK1648" t="s">
        <v>194</v>
      </c>
      <c r="AM1648">
        <v>2731</v>
      </c>
      <c r="AN1648">
        <v>2391</v>
      </c>
    </row>
    <row r="1649" spans="1:40" x14ac:dyDescent="0.25">
      <c r="A1649" t="s">
        <v>551</v>
      </c>
      <c r="B1649" t="s">
        <v>551</v>
      </c>
      <c r="C1649" t="s">
        <v>551</v>
      </c>
      <c r="D1649" t="s">
        <v>551</v>
      </c>
      <c r="E1649" t="s">
        <v>551</v>
      </c>
      <c r="F1649" t="s">
        <v>551</v>
      </c>
      <c r="G1649" t="s">
        <v>551</v>
      </c>
      <c r="H1649" t="s">
        <v>551</v>
      </c>
      <c r="I1649" t="s">
        <v>551</v>
      </c>
      <c r="J1649" t="s">
        <v>551</v>
      </c>
      <c r="K1649" t="s">
        <v>551</v>
      </c>
      <c r="L1649" t="s">
        <v>551</v>
      </c>
      <c r="M1649" t="s">
        <v>551</v>
      </c>
      <c r="N1649" t="s">
        <v>551</v>
      </c>
      <c r="O1649" t="s">
        <v>551</v>
      </c>
      <c r="P1649" t="s">
        <v>551</v>
      </c>
      <c r="Q1649" t="s">
        <v>551</v>
      </c>
      <c r="R1649" t="s">
        <v>551</v>
      </c>
      <c r="S1649" t="s">
        <v>551</v>
      </c>
      <c r="T1649" t="s">
        <v>551</v>
      </c>
      <c r="U1649" t="s">
        <v>551</v>
      </c>
      <c r="V1649" t="s">
        <v>551</v>
      </c>
      <c r="W1649" t="s">
        <v>551</v>
      </c>
      <c r="X1649" t="s">
        <v>551</v>
      </c>
      <c r="Y1649" t="s">
        <v>551</v>
      </c>
      <c r="Z1649" t="s">
        <v>551</v>
      </c>
      <c r="AA1649" t="s">
        <v>551</v>
      </c>
      <c r="AB1649" t="s">
        <v>551</v>
      </c>
      <c r="AC1649" t="s">
        <v>644</v>
      </c>
      <c r="AD1649" t="s">
        <v>643</v>
      </c>
      <c r="AE1649">
        <v>25</v>
      </c>
      <c r="AF1649">
        <v>23</v>
      </c>
      <c r="AG1649">
        <v>3</v>
      </c>
      <c r="AH1649" t="s">
        <v>492</v>
      </c>
      <c r="AJ1649" t="s">
        <v>84</v>
      </c>
      <c r="AK1649" t="s">
        <v>194</v>
      </c>
      <c r="AM1649">
        <v>2169</v>
      </c>
      <c r="AN1649">
        <v>774</v>
      </c>
    </row>
    <row r="1650" spans="1:40" x14ac:dyDescent="0.25">
      <c r="A1650" t="s">
        <v>551</v>
      </c>
      <c r="B1650" t="s">
        <v>551</v>
      </c>
      <c r="C1650" t="s">
        <v>551</v>
      </c>
      <c r="D1650" t="s">
        <v>551</v>
      </c>
      <c r="E1650" t="s">
        <v>551</v>
      </c>
      <c r="F1650" t="s">
        <v>551</v>
      </c>
      <c r="G1650" t="s">
        <v>551</v>
      </c>
      <c r="H1650" t="s">
        <v>551</v>
      </c>
      <c r="I1650" t="s">
        <v>551</v>
      </c>
      <c r="J1650" t="s">
        <v>551</v>
      </c>
      <c r="K1650" t="s">
        <v>551</v>
      </c>
      <c r="L1650" t="s">
        <v>551</v>
      </c>
      <c r="M1650" t="s">
        <v>551</v>
      </c>
      <c r="N1650" t="s">
        <v>551</v>
      </c>
      <c r="O1650" t="s">
        <v>551</v>
      </c>
      <c r="P1650" t="s">
        <v>551</v>
      </c>
      <c r="Q1650" t="s">
        <v>551</v>
      </c>
      <c r="R1650" t="s">
        <v>551</v>
      </c>
      <c r="S1650" t="s">
        <v>551</v>
      </c>
      <c r="T1650" t="s">
        <v>551</v>
      </c>
      <c r="U1650" t="s">
        <v>551</v>
      </c>
      <c r="V1650" t="s">
        <v>551</v>
      </c>
      <c r="W1650" t="s">
        <v>551</v>
      </c>
      <c r="X1650" t="s">
        <v>551</v>
      </c>
      <c r="Y1650" t="s">
        <v>551</v>
      </c>
      <c r="Z1650" t="s">
        <v>551</v>
      </c>
      <c r="AA1650" t="s">
        <v>551</v>
      </c>
      <c r="AB1650" t="s">
        <v>551</v>
      </c>
      <c r="AC1650" t="s">
        <v>644</v>
      </c>
      <c r="AD1650" t="s">
        <v>643</v>
      </c>
      <c r="AE1650">
        <v>25</v>
      </c>
      <c r="AF1650">
        <v>24</v>
      </c>
      <c r="AH1650" t="s">
        <v>498</v>
      </c>
      <c r="AJ1650" t="s">
        <v>91</v>
      </c>
      <c r="AK1650" t="s">
        <v>203</v>
      </c>
      <c r="AM1650">
        <v>1366</v>
      </c>
      <c r="AN1650">
        <v>2645</v>
      </c>
    </row>
    <row r="1651" spans="1:40" x14ac:dyDescent="0.25">
      <c r="A1651" t="s">
        <v>551</v>
      </c>
      <c r="B1651" t="s">
        <v>551</v>
      </c>
      <c r="C1651" t="s">
        <v>551</v>
      </c>
      <c r="D1651" t="s">
        <v>551</v>
      </c>
      <c r="E1651" t="s">
        <v>551</v>
      </c>
      <c r="F1651" t="s">
        <v>551</v>
      </c>
      <c r="G1651" t="s">
        <v>551</v>
      </c>
      <c r="H1651" t="s">
        <v>551</v>
      </c>
      <c r="I1651" t="s">
        <v>551</v>
      </c>
      <c r="J1651" t="s">
        <v>551</v>
      </c>
      <c r="K1651" t="s">
        <v>551</v>
      </c>
      <c r="L1651" t="s">
        <v>551</v>
      </c>
      <c r="M1651" t="s">
        <v>551</v>
      </c>
      <c r="N1651" t="s">
        <v>551</v>
      </c>
      <c r="O1651" t="s">
        <v>551</v>
      </c>
      <c r="P1651" t="s">
        <v>551</v>
      </c>
      <c r="Q1651" t="s">
        <v>551</v>
      </c>
      <c r="R1651" t="s">
        <v>551</v>
      </c>
      <c r="S1651" t="s">
        <v>551</v>
      </c>
      <c r="T1651" t="s">
        <v>551</v>
      </c>
      <c r="U1651" t="s">
        <v>551</v>
      </c>
      <c r="V1651" t="s">
        <v>551</v>
      </c>
      <c r="W1651" t="s">
        <v>551</v>
      </c>
      <c r="X1651" t="s">
        <v>551</v>
      </c>
      <c r="Y1651" t="s">
        <v>551</v>
      </c>
      <c r="Z1651" t="s">
        <v>551</v>
      </c>
      <c r="AA1651" t="s">
        <v>551</v>
      </c>
      <c r="AB1651" t="s">
        <v>551</v>
      </c>
      <c r="AC1651" t="s">
        <v>644</v>
      </c>
      <c r="AD1651" t="s">
        <v>643</v>
      </c>
      <c r="AE1651">
        <v>25</v>
      </c>
      <c r="AF1651">
        <v>25</v>
      </c>
      <c r="AH1651" t="s">
        <v>494</v>
      </c>
      <c r="AJ1651" t="s">
        <v>86</v>
      </c>
      <c r="AK1651" t="s">
        <v>201</v>
      </c>
      <c r="AM1651">
        <v>2486</v>
      </c>
      <c r="AN1651">
        <v>275</v>
      </c>
    </row>
    <row r="1652" spans="1:40" x14ac:dyDescent="0.25">
      <c r="A1652" t="s">
        <v>551</v>
      </c>
      <c r="B1652" t="s">
        <v>551</v>
      </c>
      <c r="C1652" t="s">
        <v>551</v>
      </c>
      <c r="D1652" t="s">
        <v>551</v>
      </c>
      <c r="E1652" t="s">
        <v>551</v>
      </c>
      <c r="F1652" t="s">
        <v>551</v>
      </c>
      <c r="G1652" t="s">
        <v>551</v>
      </c>
      <c r="H1652" t="s">
        <v>551</v>
      </c>
      <c r="I1652" t="s">
        <v>551</v>
      </c>
      <c r="J1652" t="s">
        <v>551</v>
      </c>
      <c r="K1652" t="s">
        <v>551</v>
      </c>
      <c r="L1652" t="s">
        <v>551</v>
      </c>
      <c r="M1652" t="s">
        <v>551</v>
      </c>
      <c r="N1652" t="s">
        <v>551</v>
      </c>
      <c r="O1652" t="s">
        <v>551</v>
      </c>
      <c r="P1652" t="s">
        <v>551</v>
      </c>
      <c r="Q1652" t="s">
        <v>551</v>
      </c>
      <c r="R1652" t="s">
        <v>551</v>
      </c>
      <c r="S1652" t="s">
        <v>551</v>
      </c>
      <c r="T1652" t="s">
        <v>551</v>
      </c>
      <c r="U1652" t="s">
        <v>551</v>
      </c>
      <c r="V1652" t="s">
        <v>551</v>
      </c>
      <c r="W1652" t="s">
        <v>551</v>
      </c>
      <c r="X1652" t="s">
        <v>551</v>
      </c>
      <c r="Y1652" t="s">
        <v>551</v>
      </c>
      <c r="Z1652" t="s">
        <v>551</v>
      </c>
      <c r="AA1652" t="s">
        <v>551</v>
      </c>
      <c r="AB1652" t="s">
        <v>551</v>
      </c>
      <c r="AC1652" t="s">
        <v>646</v>
      </c>
      <c r="AD1652" t="s">
        <v>645</v>
      </c>
      <c r="AE1652">
        <v>25</v>
      </c>
      <c r="AF1652">
        <v>1</v>
      </c>
      <c r="AH1652" t="s">
        <v>494</v>
      </c>
      <c r="AJ1652" t="s">
        <v>86</v>
      </c>
      <c r="AK1652" t="s">
        <v>201</v>
      </c>
      <c r="AM1652">
        <v>211</v>
      </c>
      <c r="AN1652">
        <v>2946</v>
      </c>
    </row>
    <row r="1653" spans="1:40" x14ac:dyDescent="0.25">
      <c r="A1653" t="s">
        <v>551</v>
      </c>
      <c r="B1653" t="s">
        <v>551</v>
      </c>
      <c r="C1653" t="s">
        <v>551</v>
      </c>
      <c r="D1653" t="s">
        <v>551</v>
      </c>
      <c r="E1653" t="s">
        <v>551</v>
      </c>
      <c r="F1653" t="s">
        <v>551</v>
      </c>
      <c r="G1653" t="s">
        <v>551</v>
      </c>
      <c r="H1653" t="s">
        <v>551</v>
      </c>
      <c r="I1653" t="s">
        <v>551</v>
      </c>
      <c r="J1653" t="s">
        <v>551</v>
      </c>
      <c r="K1653" t="s">
        <v>551</v>
      </c>
      <c r="L1653" t="s">
        <v>551</v>
      </c>
      <c r="M1653" t="s">
        <v>551</v>
      </c>
      <c r="N1653" t="s">
        <v>551</v>
      </c>
      <c r="O1653" t="s">
        <v>551</v>
      </c>
      <c r="P1653" t="s">
        <v>551</v>
      </c>
      <c r="Q1653" t="s">
        <v>551</v>
      </c>
      <c r="R1653" t="s">
        <v>551</v>
      </c>
      <c r="S1653" t="s">
        <v>551</v>
      </c>
      <c r="T1653" t="s">
        <v>551</v>
      </c>
      <c r="U1653" t="s">
        <v>551</v>
      </c>
      <c r="V1653" t="s">
        <v>551</v>
      </c>
      <c r="W1653" t="s">
        <v>551</v>
      </c>
      <c r="X1653" t="s">
        <v>551</v>
      </c>
      <c r="Y1653" t="s">
        <v>551</v>
      </c>
      <c r="Z1653" t="s">
        <v>551</v>
      </c>
      <c r="AA1653" t="s">
        <v>551</v>
      </c>
      <c r="AB1653" t="s">
        <v>551</v>
      </c>
      <c r="AC1653" t="s">
        <v>646</v>
      </c>
      <c r="AD1653" t="s">
        <v>645</v>
      </c>
      <c r="AE1653">
        <v>25</v>
      </c>
      <c r="AF1653">
        <v>2</v>
      </c>
      <c r="AH1653" t="s">
        <v>494</v>
      </c>
      <c r="AJ1653" t="s">
        <v>86</v>
      </c>
      <c r="AK1653" t="s">
        <v>201</v>
      </c>
      <c r="AM1653">
        <v>2485</v>
      </c>
      <c r="AN1653">
        <v>938</v>
      </c>
    </row>
    <row r="1654" spans="1:40" x14ac:dyDescent="0.25">
      <c r="A1654" t="s">
        <v>551</v>
      </c>
      <c r="B1654" t="s">
        <v>551</v>
      </c>
      <c r="C1654" t="s">
        <v>551</v>
      </c>
      <c r="D1654" t="s">
        <v>551</v>
      </c>
      <c r="E1654" t="s">
        <v>551</v>
      </c>
      <c r="F1654" t="s">
        <v>551</v>
      </c>
      <c r="G1654" t="s">
        <v>551</v>
      </c>
      <c r="H1654" t="s">
        <v>551</v>
      </c>
      <c r="I1654" t="s">
        <v>551</v>
      </c>
      <c r="J1654" t="s">
        <v>551</v>
      </c>
      <c r="K1654" t="s">
        <v>551</v>
      </c>
      <c r="L1654" t="s">
        <v>551</v>
      </c>
      <c r="M1654" t="s">
        <v>551</v>
      </c>
      <c r="N1654" t="s">
        <v>551</v>
      </c>
      <c r="O1654" t="s">
        <v>551</v>
      </c>
      <c r="P1654" t="s">
        <v>551</v>
      </c>
      <c r="Q1654" t="s">
        <v>551</v>
      </c>
      <c r="R1654" t="s">
        <v>551</v>
      </c>
      <c r="S1654" t="s">
        <v>551</v>
      </c>
      <c r="T1654" t="s">
        <v>551</v>
      </c>
      <c r="U1654" t="s">
        <v>551</v>
      </c>
      <c r="V1654" t="s">
        <v>551</v>
      </c>
      <c r="W1654" t="s">
        <v>551</v>
      </c>
      <c r="X1654" t="s">
        <v>551</v>
      </c>
      <c r="Y1654" t="s">
        <v>551</v>
      </c>
      <c r="Z1654" t="s">
        <v>551</v>
      </c>
      <c r="AA1654" t="s">
        <v>551</v>
      </c>
      <c r="AB1654" t="s">
        <v>551</v>
      </c>
      <c r="AC1654" t="s">
        <v>646</v>
      </c>
      <c r="AD1654" t="s">
        <v>645</v>
      </c>
      <c r="AE1654">
        <v>25</v>
      </c>
      <c r="AF1654">
        <v>3</v>
      </c>
      <c r="AH1654" t="s">
        <v>494</v>
      </c>
      <c r="AJ1654" t="s">
        <v>86</v>
      </c>
      <c r="AK1654" t="s">
        <v>201</v>
      </c>
      <c r="AM1654">
        <v>876</v>
      </c>
      <c r="AN1654">
        <v>2964</v>
      </c>
    </row>
    <row r="1655" spans="1:40" x14ac:dyDescent="0.25">
      <c r="A1655" t="s">
        <v>551</v>
      </c>
      <c r="B1655" t="s">
        <v>551</v>
      </c>
      <c r="C1655" t="s">
        <v>551</v>
      </c>
      <c r="D1655" t="s">
        <v>551</v>
      </c>
      <c r="E1655" t="s">
        <v>551</v>
      </c>
      <c r="F1655" t="s">
        <v>551</v>
      </c>
      <c r="G1655" t="s">
        <v>551</v>
      </c>
      <c r="H1655" t="s">
        <v>551</v>
      </c>
      <c r="I1655" t="s">
        <v>551</v>
      </c>
      <c r="J1655" t="s">
        <v>551</v>
      </c>
      <c r="K1655" t="s">
        <v>551</v>
      </c>
      <c r="L1655" t="s">
        <v>551</v>
      </c>
      <c r="M1655" t="s">
        <v>551</v>
      </c>
      <c r="N1655" t="s">
        <v>551</v>
      </c>
      <c r="O1655" t="s">
        <v>551</v>
      </c>
      <c r="P1655" t="s">
        <v>551</v>
      </c>
      <c r="Q1655" t="s">
        <v>551</v>
      </c>
      <c r="R1655" t="s">
        <v>551</v>
      </c>
      <c r="S1655" t="s">
        <v>551</v>
      </c>
      <c r="T1655" t="s">
        <v>551</v>
      </c>
      <c r="U1655" t="s">
        <v>551</v>
      </c>
      <c r="V1655" t="s">
        <v>551</v>
      </c>
      <c r="W1655" t="s">
        <v>551</v>
      </c>
      <c r="X1655" t="s">
        <v>551</v>
      </c>
      <c r="Y1655" t="s">
        <v>551</v>
      </c>
      <c r="Z1655" t="s">
        <v>551</v>
      </c>
      <c r="AA1655" t="s">
        <v>551</v>
      </c>
      <c r="AB1655" t="s">
        <v>551</v>
      </c>
      <c r="AC1655" t="s">
        <v>646</v>
      </c>
      <c r="AD1655" t="s">
        <v>645</v>
      </c>
      <c r="AE1655">
        <v>25</v>
      </c>
      <c r="AF1655">
        <v>4</v>
      </c>
      <c r="AH1655" t="s">
        <v>494</v>
      </c>
      <c r="AJ1655" t="s">
        <v>86</v>
      </c>
      <c r="AK1655" t="s">
        <v>201</v>
      </c>
      <c r="AM1655">
        <v>279</v>
      </c>
      <c r="AN1655">
        <v>2460</v>
      </c>
    </row>
    <row r="1656" spans="1:40" x14ac:dyDescent="0.25">
      <c r="A1656" t="s">
        <v>551</v>
      </c>
      <c r="B1656" t="s">
        <v>551</v>
      </c>
      <c r="C1656" t="s">
        <v>551</v>
      </c>
      <c r="D1656" t="s">
        <v>551</v>
      </c>
      <c r="E1656" t="s">
        <v>551</v>
      </c>
      <c r="F1656" t="s">
        <v>551</v>
      </c>
      <c r="G1656" t="s">
        <v>551</v>
      </c>
      <c r="H1656" t="s">
        <v>551</v>
      </c>
      <c r="I1656" t="s">
        <v>551</v>
      </c>
      <c r="J1656" t="s">
        <v>551</v>
      </c>
      <c r="K1656" t="s">
        <v>551</v>
      </c>
      <c r="L1656" t="s">
        <v>551</v>
      </c>
      <c r="M1656" t="s">
        <v>551</v>
      </c>
      <c r="N1656" t="s">
        <v>551</v>
      </c>
      <c r="O1656" t="s">
        <v>551</v>
      </c>
      <c r="P1656" t="s">
        <v>551</v>
      </c>
      <c r="Q1656" t="s">
        <v>551</v>
      </c>
      <c r="R1656" t="s">
        <v>551</v>
      </c>
      <c r="S1656" t="s">
        <v>551</v>
      </c>
      <c r="T1656" t="s">
        <v>551</v>
      </c>
      <c r="U1656" t="s">
        <v>551</v>
      </c>
      <c r="V1656" t="s">
        <v>551</v>
      </c>
      <c r="W1656" t="s">
        <v>551</v>
      </c>
      <c r="X1656" t="s">
        <v>551</v>
      </c>
      <c r="Y1656" t="s">
        <v>551</v>
      </c>
      <c r="Z1656" t="s">
        <v>551</v>
      </c>
      <c r="AA1656" t="s">
        <v>551</v>
      </c>
      <c r="AB1656" t="s">
        <v>551</v>
      </c>
      <c r="AC1656" t="s">
        <v>646</v>
      </c>
      <c r="AD1656" t="s">
        <v>645</v>
      </c>
      <c r="AE1656">
        <v>25</v>
      </c>
      <c r="AF1656">
        <v>5</v>
      </c>
      <c r="AH1656" t="s">
        <v>494</v>
      </c>
      <c r="AJ1656" t="s">
        <v>86</v>
      </c>
      <c r="AK1656" t="s">
        <v>201</v>
      </c>
      <c r="AM1656">
        <v>108</v>
      </c>
      <c r="AN1656">
        <v>2808</v>
      </c>
    </row>
    <row r="1657" spans="1:40" x14ac:dyDescent="0.25">
      <c r="A1657" t="s">
        <v>551</v>
      </c>
      <c r="B1657" t="s">
        <v>551</v>
      </c>
      <c r="C1657" t="s">
        <v>551</v>
      </c>
      <c r="D1657" t="s">
        <v>551</v>
      </c>
      <c r="E1657" t="s">
        <v>551</v>
      </c>
      <c r="F1657" t="s">
        <v>551</v>
      </c>
      <c r="G1657" t="s">
        <v>551</v>
      </c>
      <c r="H1657" t="s">
        <v>551</v>
      </c>
      <c r="I1657" t="s">
        <v>551</v>
      </c>
      <c r="J1657" t="s">
        <v>551</v>
      </c>
      <c r="K1657" t="s">
        <v>551</v>
      </c>
      <c r="L1657" t="s">
        <v>551</v>
      </c>
      <c r="M1657" t="s">
        <v>551</v>
      </c>
      <c r="N1657" t="s">
        <v>551</v>
      </c>
      <c r="O1657" t="s">
        <v>551</v>
      </c>
      <c r="P1657" t="s">
        <v>551</v>
      </c>
      <c r="Q1657" t="s">
        <v>551</v>
      </c>
      <c r="R1657" t="s">
        <v>551</v>
      </c>
      <c r="S1657" t="s">
        <v>551</v>
      </c>
      <c r="T1657" t="s">
        <v>551</v>
      </c>
      <c r="U1657" t="s">
        <v>551</v>
      </c>
      <c r="V1657" t="s">
        <v>551</v>
      </c>
      <c r="W1657" t="s">
        <v>551</v>
      </c>
      <c r="X1657" t="s">
        <v>551</v>
      </c>
      <c r="Y1657" t="s">
        <v>551</v>
      </c>
      <c r="Z1657" t="s">
        <v>551</v>
      </c>
      <c r="AA1657" t="s">
        <v>551</v>
      </c>
      <c r="AB1657" t="s">
        <v>551</v>
      </c>
      <c r="AC1657" t="s">
        <v>646</v>
      </c>
      <c r="AD1657" t="s">
        <v>645</v>
      </c>
      <c r="AE1657">
        <v>25</v>
      </c>
      <c r="AF1657">
        <v>6</v>
      </c>
      <c r="AH1657" t="s">
        <v>494</v>
      </c>
      <c r="AJ1657" t="s">
        <v>86</v>
      </c>
      <c r="AK1657" t="s">
        <v>201</v>
      </c>
      <c r="AM1657">
        <v>1377</v>
      </c>
      <c r="AN1657">
        <v>1823</v>
      </c>
    </row>
    <row r="1658" spans="1:40" x14ac:dyDescent="0.25">
      <c r="A1658" t="s">
        <v>551</v>
      </c>
      <c r="B1658" t="s">
        <v>551</v>
      </c>
      <c r="C1658" t="s">
        <v>551</v>
      </c>
      <c r="D1658" t="s">
        <v>551</v>
      </c>
      <c r="E1658" t="s">
        <v>551</v>
      </c>
      <c r="F1658" t="s">
        <v>551</v>
      </c>
      <c r="G1658" t="s">
        <v>551</v>
      </c>
      <c r="H1658" t="s">
        <v>551</v>
      </c>
      <c r="I1658" t="s">
        <v>551</v>
      </c>
      <c r="J1658" t="s">
        <v>551</v>
      </c>
      <c r="K1658" t="s">
        <v>551</v>
      </c>
      <c r="L1658" t="s">
        <v>551</v>
      </c>
      <c r="M1658" t="s">
        <v>551</v>
      </c>
      <c r="N1658" t="s">
        <v>551</v>
      </c>
      <c r="O1658" t="s">
        <v>551</v>
      </c>
      <c r="P1658" t="s">
        <v>551</v>
      </c>
      <c r="Q1658" t="s">
        <v>551</v>
      </c>
      <c r="R1658" t="s">
        <v>551</v>
      </c>
      <c r="S1658" t="s">
        <v>551</v>
      </c>
      <c r="T1658" t="s">
        <v>551</v>
      </c>
      <c r="U1658" t="s">
        <v>551</v>
      </c>
      <c r="V1658" t="s">
        <v>551</v>
      </c>
      <c r="W1658" t="s">
        <v>551</v>
      </c>
      <c r="X1658" t="s">
        <v>551</v>
      </c>
      <c r="Y1658" t="s">
        <v>551</v>
      </c>
      <c r="Z1658" t="s">
        <v>551</v>
      </c>
      <c r="AA1658" t="s">
        <v>551</v>
      </c>
      <c r="AB1658" t="s">
        <v>551</v>
      </c>
      <c r="AC1658" t="s">
        <v>646</v>
      </c>
      <c r="AD1658" t="s">
        <v>645</v>
      </c>
      <c r="AE1658">
        <v>25</v>
      </c>
      <c r="AF1658">
        <v>7</v>
      </c>
      <c r="AH1658" t="s">
        <v>494</v>
      </c>
      <c r="AJ1658" t="s">
        <v>86</v>
      </c>
      <c r="AK1658" t="s">
        <v>201</v>
      </c>
      <c r="AM1658">
        <v>2125</v>
      </c>
      <c r="AN1658">
        <v>1336</v>
      </c>
    </row>
    <row r="1659" spans="1:40" x14ac:dyDescent="0.25">
      <c r="A1659" t="s">
        <v>551</v>
      </c>
      <c r="B1659" t="s">
        <v>551</v>
      </c>
      <c r="C1659" t="s">
        <v>551</v>
      </c>
      <c r="D1659" t="s">
        <v>551</v>
      </c>
      <c r="E1659" t="s">
        <v>551</v>
      </c>
      <c r="F1659" t="s">
        <v>551</v>
      </c>
      <c r="G1659" t="s">
        <v>551</v>
      </c>
      <c r="H1659" t="s">
        <v>551</v>
      </c>
      <c r="I1659" t="s">
        <v>551</v>
      </c>
      <c r="J1659" t="s">
        <v>551</v>
      </c>
      <c r="K1659" t="s">
        <v>551</v>
      </c>
      <c r="L1659" t="s">
        <v>551</v>
      </c>
      <c r="M1659" t="s">
        <v>551</v>
      </c>
      <c r="N1659" t="s">
        <v>551</v>
      </c>
      <c r="O1659" t="s">
        <v>551</v>
      </c>
      <c r="P1659" t="s">
        <v>551</v>
      </c>
      <c r="Q1659" t="s">
        <v>551</v>
      </c>
      <c r="R1659" t="s">
        <v>551</v>
      </c>
      <c r="S1659" t="s">
        <v>551</v>
      </c>
      <c r="T1659" t="s">
        <v>551</v>
      </c>
      <c r="U1659" t="s">
        <v>551</v>
      </c>
      <c r="V1659" t="s">
        <v>551</v>
      </c>
      <c r="W1659" t="s">
        <v>551</v>
      </c>
      <c r="X1659" t="s">
        <v>551</v>
      </c>
      <c r="Y1659" t="s">
        <v>551</v>
      </c>
      <c r="Z1659" t="s">
        <v>551</v>
      </c>
      <c r="AA1659" t="s">
        <v>551</v>
      </c>
      <c r="AB1659" t="s">
        <v>551</v>
      </c>
      <c r="AC1659" t="s">
        <v>646</v>
      </c>
      <c r="AD1659" t="s">
        <v>645</v>
      </c>
      <c r="AE1659">
        <v>25</v>
      </c>
      <c r="AF1659">
        <v>8</v>
      </c>
      <c r="AH1659" t="s">
        <v>494</v>
      </c>
      <c r="AJ1659" t="s">
        <v>86</v>
      </c>
      <c r="AK1659" t="s">
        <v>201</v>
      </c>
      <c r="AM1659">
        <v>3910</v>
      </c>
      <c r="AN1659">
        <v>1782</v>
      </c>
    </row>
    <row r="1660" spans="1:40" x14ac:dyDescent="0.25">
      <c r="A1660" t="s">
        <v>551</v>
      </c>
      <c r="B1660" t="s">
        <v>551</v>
      </c>
      <c r="C1660" t="s">
        <v>551</v>
      </c>
      <c r="D1660" t="s">
        <v>551</v>
      </c>
      <c r="E1660" t="s">
        <v>551</v>
      </c>
      <c r="F1660" t="s">
        <v>551</v>
      </c>
      <c r="G1660" t="s">
        <v>551</v>
      </c>
      <c r="H1660" t="s">
        <v>551</v>
      </c>
      <c r="I1660" t="s">
        <v>551</v>
      </c>
      <c r="J1660" t="s">
        <v>551</v>
      </c>
      <c r="K1660" t="s">
        <v>551</v>
      </c>
      <c r="L1660" t="s">
        <v>551</v>
      </c>
      <c r="M1660" t="s">
        <v>551</v>
      </c>
      <c r="N1660" t="s">
        <v>551</v>
      </c>
      <c r="O1660" t="s">
        <v>551</v>
      </c>
      <c r="P1660" t="s">
        <v>551</v>
      </c>
      <c r="Q1660" t="s">
        <v>551</v>
      </c>
      <c r="R1660" t="s">
        <v>551</v>
      </c>
      <c r="S1660" t="s">
        <v>551</v>
      </c>
      <c r="T1660" t="s">
        <v>551</v>
      </c>
      <c r="U1660" t="s">
        <v>551</v>
      </c>
      <c r="V1660" t="s">
        <v>551</v>
      </c>
      <c r="W1660" t="s">
        <v>551</v>
      </c>
      <c r="X1660" t="s">
        <v>551</v>
      </c>
      <c r="Y1660" t="s">
        <v>551</v>
      </c>
      <c r="Z1660" t="s">
        <v>551</v>
      </c>
      <c r="AA1660" t="s">
        <v>551</v>
      </c>
      <c r="AB1660" t="s">
        <v>551</v>
      </c>
      <c r="AC1660" t="s">
        <v>646</v>
      </c>
      <c r="AD1660" t="s">
        <v>645</v>
      </c>
      <c r="AE1660">
        <v>25</v>
      </c>
      <c r="AF1660">
        <v>9</v>
      </c>
      <c r="AH1660" t="s">
        <v>494</v>
      </c>
      <c r="AJ1660" t="s">
        <v>86</v>
      </c>
      <c r="AK1660" t="s">
        <v>201</v>
      </c>
      <c r="AM1660">
        <v>834</v>
      </c>
      <c r="AN1660">
        <v>2130</v>
      </c>
    </row>
    <row r="1661" spans="1:40" x14ac:dyDescent="0.25">
      <c r="A1661" t="s">
        <v>551</v>
      </c>
      <c r="B1661" t="s">
        <v>551</v>
      </c>
      <c r="C1661" t="s">
        <v>551</v>
      </c>
      <c r="D1661" t="s">
        <v>551</v>
      </c>
      <c r="E1661" t="s">
        <v>551</v>
      </c>
      <c r="F1661" t="s">
        <v>551</v>
      </c>
      <c r="G1661" t="s">
        <v>551</v>
      </c>
      <c r="H1661" t="s">
        <v>551</v>
      </c>
      <c r="I1661" t="s">
        <v>551</v>
      </c>
      <c r="J1661" t="s">
        <v>551</v>
      </c>
      <c r="K1661" t="s">
        <v>551</v>
      </c>
      <c r="L1661" t="s">
        <v>551</v>
      </c>
      <c r="M1661" t="s">
        <v>551</v>
      </c>
      <c r="N1661" t="s">
        <v>551</v>
      </c>
      <c r="O1661" t="s">
        <v>551</v>
      </c>
      <c r="P1661" t="s">
        <v>551</v>
      </c>
      <c r="Q1661" t="s">
        <v>551</v>
      </c>
      <c r="R1661" t="s">
        <v>551</v>
      </c>
      <c r="S1661" t="s">
        <v>551</v>
      </c>
      <c r="T1661" t="s">
        <v>551</v>
      </c>
      <c r="U1661" t="s">
        <v>551</v>
      </c>
      <c r="V1661" t="s">
        <v>551</v>
      </c>
      <c r="W1661" t="s">
        <v>551</v>
      </c>
      <c r="X1661" t="s">
        <v>551</v>
      </c>
      <c r="Y1661" t="s">
        <v>551</v>
      </c>
      <c r="Z1661" t="s">
        <v>551</v>
      </c>
      <c r="AA1661" t="s">
        <v>551</v>
      </c>
      <c r="AB1661" t="s">
        <v>551</v>
      </c>
      <c r="AC1661" t="s">
        <v>646</v>
      </c>
      <c r="AD1661" t="s">
        <v>645</v>
      </c>
      <c r="AE1661">
        <v>25</v>
      </c>
      <c r="AF1661">
        <v>10</v>
      </c>
      <c r="AH1661" t="s">
        <v>494</v>
      </c>
      <c r="AJ1661" t="s">
        <v>86</v>
      </c>
      <c r="AK1661" t="s">
        <v>201</v>
      </c>
      <c r="AM1661">
        <v>1436</v>
      </c>
      <c r="AN1661">
        <v>1414</v>
      </c>
    </row>
    <row r="1662" spans="1:40" x14ac:dyDescent="0.25">
      <c r="A1662" t="s">
        <v>551</v>
      </c>
      <c r="B1662" t="s">
        <v>551</v>
      </c>
      <c r="C1662" t="s">
        <v>551</v>
      </c>
      <c r="D1662" t="s">
        <v>551</v>
      </c>
      <c r="E1662" t="s">
        <v>551</v>
      </c>
      <c r="F1662" t="s">
        <v>551</v>
      </c>
      <c r="G1662" t="s">
        <v>551</v>
      </c>
      <c r="H1662" t="s">
        <v>551</v>
      </c>
      <c r="I1662" t="s">
        <v>551</v>
      </c>
      <c r="J1662" t="s">
        <v>551</v>
      </c>
      <c r="K1662" t="s">
        <v>551</v>
      </c>
      <c r="L1662" t="s">
        <v>551</v>
      </c>
      <c r="M1662" t="s">
        <v>551</v>
      </c>
      <c r="N1662" t="s">
        <v>551</v>
      </c>
      <c r="O1662" t="s">
        <v>551</v>
      </c>
      <c r="P1662" t="s">
        <v>551</v>
      </c>
      <c r="Q1662" t="s">
        <v>551</v>
      </c>
      <c r="R1662" t="s">
        <v>551</v>
      </c>
      <c r="S1662" t="s">
        <v>551</v>
      </c>
      <c r="T1662" t="s">
        <v>551</v>
      </c>
      <c r="U1662" t="s">
        <v>551</v>
      </c>
      <c r="V1662" t="s">
        <v>551</v>
      </c>
      <c r="W1662" t="s">
        <v>551</v>
      </c>
      <c r="X1662" t="s">
        <v>551</v>
      </c>
      <c r="Y1662" t="s">
        <v>551</v>
      </c>
      <c r="Z1662" t="s">
        <v>551</v>
      </c>
      <c r="AA1662" t="s">
        <v>551</v>
      </c>
      <c r="AB1662" t="s">
        <v>551</v>
      </c>
      <c r="AC1662" t="s">
        <v>646</v>
      </c>
      <c r="AD1662" t="s">
        <v>645</v>
      </c>
      <c r="AE1662">
        <v>25</v>
      </c>
      <c r="AF1662">
        <v>11</v>
      </c>
      <c r="AH1662" t="s">
        <v>494</v>
      </c>
      <c r="AJ1662" t="s">
        <v>86</v>
      </c>
      <c r="AK1662" t="s">
        <v>201</v>
      </c>
      <c r="AM1662">
        <v>3986</v>
      </c>
      <c r="AN1662">
        <v>1792</v>
      </c>
    </row>
    <row r="1663" spans="1:40" x14ac:dyDescent="0.25">
      <c r="A1663" t="s">
        <v>551</v>
      </c>
      <c r="B1663" t="s">
        <v>551</v>
      </c>
      <c r="C1663" t="s">
        <v>551</v>
      </c>
      <c r="D1663" t="s">
        <v>551</v>
      </c>
      <c r="E1663" t="s">
        <v>551</v>
      </c>
      <c r="F1663" t="s">
        <v>551</v>
      </c>
      <c r="G1663" t="s">
        <v>551</v>
      </c>
      <c r="H1663" t="s">
        <v>551</v>
      </c>
      <c r="I1663" t="s">
        <v>551</v>
      </c>
      <c r="J1663" t="s">
        <v>551</v>
      </c>
      <c r="K1663" t="s">
        <v>551</v>
      </c>
      <c r="L1663" t="s">
        <v>551</v>
      </c>
      <c r="M1663" t="s">
        <v>551</v>
      </c>
      <c r="N1663" t="s">
        <v>551</v>
      </c>
      <c r="O1663" t="s">
        <v>551</v>
      </c>
      <c r="P1663" t="s">
        <v>551</v>
      </c>
      <c r="Q1663" t="s">
        <v>551</v>
      </c>
      <c r="R1663" t="s">
        <v>551</v>
      </c>
      <c r="S1663" t="s">
        <v>551</v>
      </c>
      <c r="T1663" t="s">
        <v>551</v>
      </c>
      <c r="U1663" t="s">
        <v>551</v>
      </c>
      <c r="V1663" t="s">
        <v>551</v>
      </c>
      <c r="W1663" t="s">
        <v>551</v>
      </c>
      <c r="X1663" t="s">
        <v>551</v>
      </c>
      <c r="Y1663" t="s">
        <v>551</v>
      </c>
      <c r="Z1663" t="s">
        <v>551</v>
      </c>
      <c r="AA1663" t="s">
        <v>551</v>
      </c>
      <c r="AB1663" t="s">
        <v>551</v>
      </c>
      <c r="AC1663" t="s">
        <v>646</v>
      </c>
      <c r="AD1663" t="s">
        <v>645</v>
      </c>
      <c r="AE1663">
        <v>25</v>
      </c>
      <c r="AF1663">
        <v>12</v>
      </c>
      <c r="AH1663" t="s">
        <v>494</v>
      </c>
      <c r="AJ1663" t="s">
        <v>86</v>
      </c>
      <c r="AK1663" t="s">
        <v>201</v>
      </c>
      <c r="AM1663">
        <v>462</v>
      </c>
      <c r="AN1663">
        <v>1974</v>
      </c>
    </row>
    <row r="1664" spans="1:40" x14ac:dyDescent="0.25">
      <c r="A1664" t="s">
        <v>551</v>
      </c>
      <c r="B1664" t="s">
        <v>551</v>
      </c>
      <c r="C1664" t="s">
        <v>551</v>
      </c>
      <c r="D1664" t="s">
        <v>551</v>
      </c>
      <c r="E1664" t="s">
        <v>551</v>
      </c>
      <c r="F1664" t="s">
        <v>551</v>
      </c>
      <c r="G1664" t="s">
        <v>551</v>
      </c>
      <c r="H1664" t="s">
        <v>551</v>
      </c>
      <c r="I1664" t="s">
        <v>551</v>
      </c>
      <c r="J1664" t="s">
        <v>551</v>
      </c>
      <c r="K1664" t="s">
        <v>551</v>
      </c>
      <c r="L1664" t="s">
        <v>551</v>
      </c>
      <c r="M1664" t="s">
        <v>551</v>
      </c>
      <c r="N1664" t="s">
        <v>551</v>
      </c>
      <c r="O1664" t="s">
        <v>551</v>
      </c>
      <c r="P1664" t="s">
        <v>551</v>
      </c>
      <c r="Q1664" t="s">
        <v>551</v>
      </c>
      <c r="R1664" t="s">
        <v>551</v>
      </c>
      <c r="S1664" t="s">
        <v>551</v>
      </c>
      <c r="T1664" t="s">
        <v>551</v>
      </c>
      <c r="U1664" t="s">
        <v>551</v>
      </c>
      <c r="V1664" t="s">
        <v>551</v>
      </c>
      <c r="W1664" t="s">
        <v>551</v>
      </c>
      <c r="X1664" t="s">
        <v>551</v>
      </c>
      <c r="Y1664" t="s">
        <v>551</v>
      </c>
      <c r="Z1664" t="s">
        <v>551</v>
      </c>
      <c r="AA1664" t="s">
        <v>551</v>
      </c>
      <c r="AB1664" t="s">
        <v>551</v>
      </c>
      <c r="AC1664" t="s">
        <v>646</v>
      </c>
      <c r="AD1664" t="s">
        <v>645</v>
      </c>
      <c r="AE1664">
        <v>25</v>
      </c>
      <c r="AF1664">
        <v>13</v>
      </c>
      <c r="AH1664" t="s">
        <v>494</v>
      </c>
      <c r="AJ1664" t="s">
        <v>86</v>
      </c>
      <c r="AK1664" t="s">
        <v>201</v>
      </c>
      <c r="AM1664">
        <v>1610</v>
      </c>
      <c r="AN1664">
        <v>1611</v>
      </c>
    </row>
    <row r="1665" spans="1:40" x14ac:dyDescent="0.25">
      <c r="A1665" t="s">
        <v>551</v>
      </c>
      <c r="B1665" t="s">
        <v>551</v>
      </c>
      <c r="C1665" t="s">
        <v>551</v>
      </c>
      <c r="D1665" t="s">
        <v>551</v>
      </c>
      <c r="E1665" t="s">
        <v>551</v>
      </c>
      <c r="F1665" t="s">
        <v>551</v>
      </c>
      <c r="G1665" t="s">
        <v>551</v>
      </c>
      <c r="H1665" t="s">
        <v>551</v>
      </c>
      <c r="I1665" t="s">
        <v>551</v>
      </c>
      <c r="J1665" t="s">
        <v>551</v>
      </c>
      <c r="K1665" t="s">
        <v>551</v>
      </c>
      <c r="L1665" t="s">
        <v>551</v>
      </c>
      <c r="M1665" t="s">
        <v>551</v>
      </c>
      <c r="N1665" t="s">
        <v>551</v>
      </c>
      <c r="O1665" t="s">
        <v>551</v>
      </c>
      <c r="P1665" t="s">
        <v>551</v>
      </c>
      <c r="Q1665" t="s">
        <v>551</v>
      </c>
      <c r="R1665" t="s">
        <v>551</v>
      </c>
      <c r="S1665" t="s">
        <v>551</v>
      </c>
      <c r="T1665" t="s">
        <v>551</v>
      </c>
      <c r="U1665" t="s">
        <v>551</v>
      </c>
      <c r="V1665" t="s">
        <v>551</v>
      </c>
      <c r="W1665" t="s">
        <v>551</v>
      </c>
      <c r="X1665" t="s">
        <v>551</v>
      </c>
      <c r="Y1665" t="s">
        <v>551</v>
      </c>
      <c r="Z1665" t="s">
        <v>551</v>
      </c>
      <c r="AA1665" t="s">
        <v>551</v>
      </c>
      <c r="AB1665" t="s">
        <v>551</v>
      </c>
      <c r="AC1665" t="s">
        <v>646</v>
      </c>
      <c r="AD1665" t="s">
        <v>645</v>
      </c>
      <c r="AE1665">
        <v>25</v>
      </c>
      <c r="AF1665">
        <v>14</v>
      </c>
      <c r="AG1665">
        <v>3</v>
      </c>
      <c r="AH1665" t="s">
        <v>492</v>
      </c>
      <c r="AJ1665" t="s">
        <v>84</v>
      </c>
      <c r="AK1665" t="s">
        <v>194</v>
      </c>
      <c r="AM1665">
        <v>88</v>
      </c>
      <c r="AN1665">
        <v>980</v>
      </c>
    </row>
    <row r="1666" spans="1:40" x14ac:dyDescent="0.25">
      <c r="A1666" t="s">
        <v>551</v>
      </c>
      <c r="B1666" t="s">
        <v>551</v>
      </c>
      <c r="C1666" t="s">
        <v>551</v>
      </c>
      <c r="D1666" t="s">
        <v>551</v>
      </c>
      <c r="E1666" t="s">
        <v>551</v>
      </c>
      <c r="F1666" t="s">
        <v>551</v>
      </c>
      <c r="G1666" t="s">
        <v>551</v>
      </c>
      <c r="H1666" t="s">
        <v>551</v>
      </c>
      <c r="I1666" t="s">
        <v>551</v>
      </c>
      <c r="J1666" t="s">
        <v>551</v>
      </c>
      <c r="K1666" t="s">
        <v>551</v>
      </c>
      <c r="L1666" t="s">
        <v>551</v>
      </c>
      <c r="M1666" t="s">
        <v>551</v>
      </c>
      <c r="N1666" t="s">
        <v>551</v>
      </c>
      <c r="O1666" t="s">
        <v>551</v>
      </c>
      <c r="P1666" t="s">
        <v>551</v>
      </c>
      <c r="Q1666" t="s">
        <v>551</v>
      </c>
      <c r="R1666" t="s">
        <v>551</v>
      </c>
      <c r="S1666" t="s">
        <v>551</v>
      </c>
      <c r="T1666" t="s">
        <v>551</v>
      </c>
      <c r="U1666" t="s">
        <v>551</v>
      </c>
      <c r="V1666" t="s">
        <v>551</v>
      </c>
      <c r="W1666" t="s">
        <v>551</v>
      </c>
      <c r="X1666" t="s">
        <v>551</v>
      </c>
      <c r="Y1666" t="s">
        <v>551</v>
      </c>
      <c r="Z1666" t="s">
        <v>551</v>
      </c>
      <c r="AA1666" t="s">
        <v>551</v>
      </c>
      <c r="AB1666" t="s">
        <v>551</v>
      </c>
      <c r="AC1666" t="s">
        <v>646</v>
      </c>
      <c r="AD1666" t="s">
        <v>645</v>
      </c>
      <c r="AE1666">
        <v>25</v>
      </c>
      <c r="AF1666">
        <v>15</v>
      </c>
      <c r="AH1666" t="s">
        <v>494</v>
      </c>
      <c r="AJ1666" t="s">
        <v>86</v>
      </c>
      <c r="AK1666" t="s">
        <v>201</v>
      </c>
      <c r="AM1666">
        <v>754</v>
      </c>
      <c r="AN1666">
        <v>1586</v>
      </c>
    </row>
    <row r="1667" spans="1:40" x14ac:dyDescent="0.25">
      <c r="A1667" t="s">
        <v>551</v>
      </c>
      <c r="B1667" t="s">
        <v>551</v>
      </c>
      <c r="C1667" t="s">
        <v>551</v>
      </c>
      <c r="D1667" t="s">
        <v>551</v>
      </c>
      <c r="E1667" t="s">
        <v>551</v>
      </c>
      <c r="F1667" t="s">
        <v>551</v>
      </c>
      <c r="G1667" t="s">
        <v>551</v>
      </c>
      <c r="H1667" t="s">
        <v>551</v>
      </c>
      <c r="I1667" t="s">
        <v>551</v>
      </c>
      <c r="J1667" t="s">
        <v>551</v>
      </c>
      <c r="K1667" t="s">
        <v>551</v>
      </c>
      <c r="L1667" t="s">
        <v>551</v>
      </c>
      <c r="M1667" t="s">
        <v>551</v>
      </c>
      <c r="N1667" t="s">
        <v>551</v>
      </c>
      <c r="O1667" t="s">
        <v>551</v>
      </c>
      <c r="P1667" t="s">
        <v>551</v>
      </c>
      <c r="Q1667" t="s">
        <v>551</v>
      </c>
      <c r="R1667" t="s">
        <v>551</v>
      </c>
      <c r="S1667" t="s">
        <v>551</v>
      </c>
      <c r="T1667" t="s">
        <v>551</v>
      </c>
      <c r="U1667" t="s">
        <v>551</v>
      </c>
      <c r="V1667" t="s">
        <v>551</v>
      </c>
      <c r="W1667" t="s">
        <v>551</v>
      </c>
      <c r="X1667" t="s">
        <v>551</v>
      </c>
      <c r="Y1667" t="s">
        <v>551</v>
      </c>
      <c r="Z1667" t="s">
        <v>551</v>
      </c>
      <c r="AA1667" t="s">
        <v>551</v>
      </c>
      <c r="AB1667" t="s">
        <v>551</v>
      </c>
      <c r="AC1667" t="s">
        <v>646</v>
      </c>
      <c r="AD1667" t="s">
        <v>645</v>
      </c>
      <c r="AE1667">
        <v>25</v>
      </c>
      <c r="AF1667">
        <v>16</v>
      </c>
      <c r="AG1667">
        <v>3</v>
      </c>
      <c r="AH1667" t="s">
        <v>491</v>
      </c>
      <c r="AJ1667" t="s">
        <v>82</v>
      </c>
      <c r="AK1667" t="s">
        <v>194</v>
      </c>
      <c r="AM1667">
        <v>1480</v>
      </c>
      <c r="AN1667">
        <v>2792</v>
      </c>
    </row>
    <row r="1668" spans="1:40" x14ac:dyDescent="0.25">
      <c r="A1668" t="s">
        <v>551</v>
      </c>
      <c r="B1668" t="s">
        <v>551</v>
      </c>
      <c r="C1668" t="s">
        <v>551</v>
      </c>
      <c r="D1668" t="s">
        <v>551</v>
      </c>
      <c r="E1668" t="s">
        <v>551</v>
      </c>
      <c r="F1668" t="s">
        <v>551</v>
      </c>
      <c r="G1668" t="s">
        <v>551</v>
      </c>
      <c r="H1668" t="s">
        <v>551</v>
      </c>
      <c r="I1668" t="s">
        <v>551</v>
      </c>
      <c r="J1668" t="s">
        <v>551</v>
      </c>
      <c r="K1668" t="s">
        <v>551</v>
      </c>
      <c r="L1668" t="s">
        <v>551</v>
      </c>
      <c r="M1668" t="s">
        <v>551</v>
      </c>
      <c r="N1668" t="s">
        <v>551</v>
      </c>
      <c r="O1668" t="s">
        <v>551</v>
      </c>
      <c r="P1668" t="s">
        <v>551</v>
      </c>
      <c r="Q1668" t="s">
        <v>551</v>
      </c>
      <c r="R1668" t="s">
        <v>551</v>
      </c>
      <c r="S1668" t="s">
        <v>551</v>
      </c>
      <c r="T1668" t="s">
        <v>551</v>
      </c>
      <c r="U1668" t="s">
        <v>551</v>
      </c>
      <c r="V1668" t="s">
        <v>551</v>
      </c>
      <c r="W1668" t="s">
        <v>551</v>
      </c>
      <c r="X1668" t="s">
        <v>551</v>
      </c>
      <c r="Y1668" t="s">
        <v>551</v>
      </c>
      <c r="Z1668" t="s">
        <v>551</v>
      </c>
      <c r="AA1668" t="s">
        <v>551</v>
      </c>
      <c r="AB1668" t="s">
        <v>551</v>
      </c>
      <c r="AC1668" t="s">
        <v>646</v>
      </c>
      <c r="AD1668" t="s">
        <v>645</v>
      </c>
      <c r="AE1668">
        <v>25</v>
      </c>
      <c r="AF1668">
        <v>17</v>
      </c>
      <c r="AH1668" t="s">
        <v>498</v>
      </c>
      <c r="AJ1668" t="s">
        <v>91</v>
      </c>
      <c r="AK1668" t="s">
        <v>203</v>
      </c>
      <c r="AM1668">
        <v>2194</v>
      </c>
      <c r="AN1668">
        <v>2725</v>
      </c>
    </row>
    <row r="1669" spans="1:40" x14ac:dyDescent="0.25">
      <c r="A1669" t="s">
        <v>551</v>
      </c>
      <c r="B1669" t="s">
        <v>551</v>
      </c>
      <c r="C1669" t="s">
        <v>551</v>
      </c>
      <c r="D1669" t="s">
        <v>551</v>
      </c>
      <c r="E1669" t="s">
        <v>551</v>
      </c>
      <c r="F1669" t="s">
        <v>551</v>
      </c>
      <c r="G1669" t="s">
        <v>551</v>
      </c>
      <c r="H1669" t="s">
        <v>551</v>
      </c>
      <c r="I1669" t="s">
        <v>551</v>
      </c>
      <c r="J1669" t="s">
        <v>551</v>
      </c>
      <c r="K1669" t="s">
        <v>551</v>
      </c>
      <c r="L1669" t="s">
        <v>551</v>
      </c>
      <c r="M1669" t="s">
        <v>551</v>
      </c>
      <c r="N1669" t="s">
        <v>551</v>
      </c>
      <c r="O1669" t="s">
        <v>551</v>
      </c>
      <c r="P1669" t="s">
        <v>551</v>
      </c>
      <c r="Q1669" t="s">
        <v>551</v>
      </c>
      <c r="R1669" t="s">
        <v>551</v>
      </c>
      <c r="S1669" t="s">
        <v>551</v>
      </c>
      <c r="T1669" t="s">
        <v>551</v>
      </c>
      <c r="U1669" t="s">
        <v>551</v>
      </c>
      <c r="V1669" t="s">
        <v>551</v>
      </c>
      <c r="W1669" t="s">
        <v>551</v>
      </c>
      <c r="X1669" t="s">
        <v>551</v>
      </c>
      <c r="Y1669" t="s">
        <v>551</v>
      </c>
      <c r="Z1669" t="s">
        <v>551</v>
      </c>
      <c r="AA1669" t="s">
        <v>551</v>
      </c>
      <c r="AB1669" t="s">
        <v>551</v>
      </c>
      <c r="AC1669" t="s">
        <v>646</v>
      </c>
      <c r="AD1669" t="s">
        <v>645</v>
      </c>
      <c r="AE1669">
        <v>25</v>
      </c>
      <c r="AF1669">
        <v>18</v>
      </c>
      <c r="AH1669" t="s">
        <v>494</v>
      </c>
      <c r="AJ1669" t="s">
        <v>86</v>
      </c>
      <c r="AK1669" t="s">
        <v>201</v>
      </c>
      <c r="AM1669">
        <v>1337</v>
      </c>
      <c r="AN1669">
        <v>2893</v>
      </c>
    </row>
    <row r="1670" spans="1:40" x14ac:dyDescent="0.25">
      <c r="A1670" t="s">
        <v>551</v>
      </c>
      <c r="B1670" t="s">
        <v>551</v>
      </c>
      <c r="C1670" t="s">
        <v>551</v>
      </c>
      <c r="D1670" t="s">
        <v>551</v>
      </c>
      <c r="E1670" t="s">
        <v>551</v>
      </c>
      <c r="F1670" t="s">
        <v>551</v>
      </c>
      <c r="G1670" t="s">
        <v>551</v>
      </c>
      <c r="H1670" t="s">
        <v>551</v>
      </c>
      <c r="I1670" t="s">
        <v>551</v>
      </c>
      <c r="J1670" t="s">
        <v>551</v>
      </c>
      <c r="K1670" t="s">
        <v>551</v>
      </c>
      <c r="L1670" t="s">
        <v>551</v>
      </c>
      <c r="M1670" t="s">
        <v>551</v>
      </c>
      <c r="N1670" t="s">
        <v>551</v>
      </c>
      <c r="O1670" t="s">
        <v>551</v>
      </c>
      <c r="P1670" t="s">
        <v>551</v>
      </c>
      <c r="Q1670" t="s">
        <v>551</v>
      </c>
      <c r="R1670" t="s">
        <v>551</v>
      </c>
      <c r="S1670" t="s">
        <v>551</v>
      </c>
      <c r="T1670" t="s">
        <v>551</v>
      </c>
      <c r="U1670" t="s">
        <v>551</v>
      </c>
      <c r="V1670" t="s">
        <v>551</v>
      </c>
      <c r="W1670" t="s">
        <v>551</v>
      </c>
      <c r="X1670" t="s">
        <v>551</v>
      </c>
      <c r="Y1670" t="s">
        <v>551</v>
      </c>
      <c r="Z1670" t="s">
        <v>551</v>
      </c>
      <c r="AA1670" t="s">
        <v>551</v>
      </c>
      <c r="AB1670" t="s">
        <v>551</v>
      </c>
      <c r="AC1670" t="s">
        <v>646</v>
      </c>
      <c r="AD1670" t="s">
        <v>645</v>
      </c>
      <c r="AE1670">
        <v>25</v>
      </c>
      <c r="AF1670">
        <v>19</v>
      </c>
      <c r="AH1670" t="s">
        <v>494</v>
      </c>
      <c r="AJ1670" t="s">
        <v>86</v>
      </c>
      <c r="AK1670" t="s">
        <v>201</v>
      </c>
      <c r="AM1670">
        <v>1775</v>
      </c>
      <c r="AN1670">
        <v>1296</v>
      </c>
    </row>
    <row r="1671" spans="1:40" x14ac:dyDescent="0.25">
      <c r="A1671" t="s">
        <v>551</v>
      </c>
      <c r="B1671" t="s">
        <v>551</v>
      </c>
      <c r="C1671" t="s">
        <v>551</v>
      </c>
      <c r="D1671" t="s">
        <v>551</v>
      </c>
      <c r="E1671" t="s">
        <v>551</v>
      </c>
      <c r="F1671" t="s">
        <v>551</v>
      </c>
      <c r="G1671" t="s">
        <v>551</v>
      </c>
      <c r="H1671" t="s">
        <v>551</v>
      </c>
      <c r="I1671" t="s">
        <v>551</v>
      </c>
      <c r="J1671" t="s">
        <v>551</v>
      </c>
      <c r="K1671" t="s">
        <v>551</v>
      </c>
      <c r="L1671" t="s">
        <v>551</v>
      </c>
      <c r="M1671" t="s">
        <v>551</v>
      </c>
      <c r="N1671" t="s">
        <v>551</v>
      </c>
      <c r="O1671" t="s">
        <v>551</v>
      </c>
      <c r="P1671" t="s">
        <v>551</v>
      </c>
      <c r="Q1671" t="s">
        <v>551</v>
      </c>
      <c r="R1671" t="s">
        <v>551</v>
      </c>
      <c r="S1671" t="s">
        <v>551</v>
      </c>
      <c r="T1671" t="s">
        <v>551</v>
      </c>
      <c r="U1671" t="s">
        <v>551</v>
      </c>
      <c r="V1671" t="s">
        <v>551</v>
      </c>
      <c r="W1671" t="s">
        <v>551</v>
      </c>
      <c r="X1671" t="s">
        <v>551</v>
      </c>
      <c r="Y1671" t="s">
        <v>551</v>
      </c>
      <c r="Z1671" t="s">
        <v>551</v>
      </c>
      <c r="AA1671" t="s">
        <v>551</v>
      </c>
      <c r="AB1671" t="s">
        <v>551</v>
      </c>
      <c r="AC1671" t="s">
        <v>646</v>
      </c>
      <c r="AD1671" t="s">
        <v>645</v>
      </c>
      <c r="AE1671">
        <v>25</v>
      </c>
      <c r="AF1671">
        <v>20</v>
      </c>
      <c r="AG1671">
        <v>3</v>
      </c>
      <c r="AH1671" t="s">
        <v>491</v>
      </c>
      <c r="AJ1671" t="s">
        <v>82</v>
      </c>
      <c r="AK1671" t="s">
        <v>194</v>
      </c>
      <c r="AM1671">
        <v>1702</v>
      </c>
      <c r="AN1671">
        <v>245</v>
      </c>
    </row>
    <row r="1672" spans="1:40" x14ac:dyDescent="0.25">
      <c r="A1672" t="s">
        <v>551</v>
      </c>
      <c r="B1672" t="s">
        <v>551</v>
      </c>
      <c r="C1672" t="s">
        <v>551</v>
      </c>
      <c r="D1672" t="s">
        <v>551</v>
      </c>
      <c r="E1672" t="s">
        <v>551</v>
      </c>
      <c r="F1672" t="s">
        <v>551</v>
      </c>
      <c r="G1672" t="s">
        <v>551</v>
      </c>
      <c r="H1672" t="s">
        <v>551</v>
      </c>
      <c r="I1672" t="s">
        <v>551</v>
      </c>
      <c r="J1672" t="s">
        <v>551</v>
      </c>
      <c r="K1672" t="s">
        <v>551</v>
      </c>
      <c r="L1672" t="s">
        <v>551</v>
      </c>
      <c r="M1672" t="s">
        <v>551</v>
      </c>
      <c r="N1672" t="s">
        <v>551</v>
      </c>
      <c r="O1672" t="s">
        <v>551</v>
      </c>
      <c r="P1672" t="s">
        <v>551</v>
      </c>
      <c r="Q1672" t="s">
        <v>551</v>
      </c>
      <c r="R1672" t="s">
        <v>551</v>
      </c>
      <c r="S1672" t="s">
        <v>551</v>
      </c>
      <c r="T1672" t="s">
        <v>551</v>
      </c>
      <c r="U1672" t="s">
        <v>551</v>
      </c>
      <c r="V1672" t="s">
        <v>551</v>
      </c>
      <c r="W1672" t="s">
        <v>551</v>
      </c>
      <c r="X1672" t="s">
        <v>551</v>
      </c>
      <c r="Y1672" t="s">
        <v>551</v>
      </c>
      <c r="Z1672" t="s">
        <v>551</v>
      </c>
      <c r="AA1672" t="s">
        <v>551</v>
      </c>
      <c r="AB1672" t="s">
        <v>551</v>
      </c>
      <c r="AC1672" t="s">
        <v>646</v>
      </c>
      <c r="AD1672" t="s">
        <v>645</v>
      </c>
      <c r="AE1672">
        <v>25</v>
      </c>
      <c r="AF1672">
        <v>21</v>
      </c>
      <c r="AH1672" t="s">
        <v>494</v>
      </c>
      <c r="AJ1672" t="s">
        <v>86</v>
      </c>
      <c r="AK1672" t="s">
        <v>201</v>
      </c>
      <c r="AM1672">
        <v>2913</v>
      </c>
      <c r="AN1672">
        <v>1124</v>
      </c>
    </row>
    <row r="1673" spans="1:40" x14ac:dyDescent="0.25">
      <c r="A1673" t="s">
        <v>551</v>
      </c>
      <c r="B1673" t="s">
        <v>551</v>
      </c>
      <c r="C1673" t="s">
        <v>551</v>
      </c>
      <c r="D1673" t="s">
        <v>551</v>
      </c>
      <c r="E1673" t="s">
        <v>551</v>
      </c>
      <c r="F1673" t="s">
        <v>551</v>
      </c>
      <c r="G1673" t="s">
        <v>551</v>
      </c>
      <c r="H1673" t="s">
        <v>551</v>
      </c>
      <c r="I1673" t="s">
        <v>551</v>
      </c>
      <c r="J1673" t="s">
        <v>551</v>
      </c>
      <c r="K1673" t="s">
        <v>551</v>
      </c>
      <c r="L1673" t="s">
        <v>551</v>
      </c>
      <c r="M1673" t="s">
        <v>551</v>
      </c>
      <c r="N1673" t="s">
        <v>551</v>
      </c>
      <c r="O1673" t="s">
        <v>551</v>
      </c>
      <c r="P1673" t="s">
        <v>551</v>
      </c>
      <c r="Q1673" t="s">
        <v>551</v>
      </c>
      <c r="R1673" t="s">
        <v>551</v>
      </c>
      <c r="S1673" t="s">
        <v>551</v>
      </c>
      <c r="T1673" t="s">
        <v>551</v>
      </c>
      <c r="U1673" t="s">
        <v>551</v>
      </c>
      <c r="V1673" t="s">
        <v>551</v>
      </c>
      <c r="W1673" t="s">
        <v>551</v>
      </c>
      <c r="X1673" t="s">
        <v>551</v>
      </c>
      <c r="Y1673" t="s">
        <v>551</v>
      </c>
      <c r="Z1673" t="s">
        <v>551</v>
      </c>
      <c r="AA1673" t="s">
        <v>551</v>
      </c>
      <c r="AB1673" t="s">
        <v>551</v>
      </c>
      <c r="AC1673" t="s">
        <v>646</v>
      </c>
      <c r="AD1673" t="s">
        <v>645</v>
      </c>
      <c r="AE1673">
        <v>25</v>
      </c>
      <c r="AF1673">
        <v>22</v>
      </c>
      <c r="AH1673" t="s">
        <v>494</v>
      </c>
      <c r="AJ1673" t="s">
        <v>86</v>
      </c>
      <c r="AK1673" t="s">
        <v>201</v>
      </c>
      <c r="AM1673">
        <v>3188</v>
      </c>
      <c r="AN1673">
        <v>2601</v>
      </c>
    </row>
    <row r="1674" spans="1:40" x14ac:dyDescent="0.25">
      <c r="A1674" t="s">
        <v>551</v>
      </c>
      <c r="B1674" t="s">
        <v>551</v>
      </c>
      <c r="C1674" t="s">
        <v>551</v>
      </c>
      <c r="D1674" t="s">
        <v>551</v>
      </c>
      <c r="E1674" t="s">
        <v>551</v>
      </c>
      <c r="F1674" t="s">
        <v>551</v>
      </c>
      <c r="G1674" t="s">
        <v>551</v>
      </c>
      <c r="H1674" t="s">
        <v>551</v>
      </c>
      <c r="I1674" t="s">
        <v>551</v>
      </c>
      <c r="J1674" t="s">
        <v>551</v>
      </c>
      <c r="K1674" t="s">
        <v>551</v>
      </c>
      <c r="L1674" t="s">
        <v>551</v>
      </c>
      <c r="M1674" t="s">
        <v>551</v>
      </c>
      <c r="N1674" t="s">
        <v>551</v>
      </c>
      <c r="O1674" t="s">
        <v>551</v>
      </c>
      <c r="P1674" t="s">
        <v>551</v>
      </c>
      <c r="Q1674" t="s">
        <v>551</v>
      </c>
      <c r="R1674" t="s">
        <v>551</v>
      </c>
      <c r="S1674" t="s">
        <v>551</v>
      </c>
      <c r="T1674" t="s">
        <v>551</v>
      </c>
      <c r="U1674" t="s">
        <v>551</v>
      </c>
      <c r="V1674" t="s">
        <v>551</v>
      </c>
      <c r="W1674" t="s">
        <v>551</v>
      </c>
      <c r="X1674" t="s">
        <v>551</v>
      </c>
      <c r="Y1674" t="s">
        <v>551</v>
      </c>
      <c r="Z1674" t="s">
        <v>551</v>
      </c>
      <c r="AA1674" t="s">
        <v>551</v>
      </c>
      <c r="AB1674" t="s">
        <v>551</v>
      </c>
      <c r="AC1674" t="s">
        <v>646</v>
      </c>
      <c r="AD1674" t="s">
        <v>645</v>
      </c>
      <c r="AE1674">
        <v>25</v>
      </c>
      <c r="AF1674">
        <v>23</v>
      </c>
      <c r="AH1674" t="s">
        <v>494</v>
      </c>
      <c r="AJ1674" t="s">
        <v>86</v>
      </c>
      <c r="AK1674" t="s">
        <v>201</v>
      </c>
      <c r="AM1674">
        <v>3223</v>
      </c>
      <c r="AN1674">
        <v>1073</v>
      </c>
    </row>
    <row r="1675" spans="1:40" x14ac:dyDescent="0.25">
      <c r="A1675" t="s">
        <v>551</v>
      </c>
      <c r="B1675" t="s">
        <v>551</v>
      </c>
      <c r="C1675" t="s">
        <v>551</v>
      </c>
      <c r="D1675" t="s">
        <v>551</v>
      </c>
      <c r="E1675" t="s">
        <v>551</v>
      </c>
      <c r="F1675" t="s">
        <v>551</v>
      </c>
      <c r="G1675" t="s">
        <v>551</v>
      </c>
      <c r="H1675" t="s">
        <v>551</v>
      </c>
      <c r="I1675" t="s">
        <v>551</v>
      </c>
      <c r="J1675" t="s">
        <v>551</v>
      </c>
      <c r="K1675" t="s">
        <v>551</v>
      </c>
      <c r="L1675" t="s">
        <v>551</v>
      </c>
      <c r="M1675" t="s">
        <v>551</v>
      </c>
      <c r="N1675" t="s">
        <v>551</v>
      </c>
      <c r="O1675" t="s">
        <v>551</v>
      </c>
      <c r="P1675" t="s">
        <v>551</v>
      </c>
      <c r="Q1675" t="s">
        <v>551</v>
      </c>
      <c r="R1675" t="s">
        <v>551</v>
      </c>
      <c r="S1675" t="s">
        <v>551</v>
      </c>
      <c r="T1675" t="s">
        <v>551</v>
      </c>
      <c r="U1675" t="s">
        <v>551</v>
      </c>
      <c r="V1675" t="s">
        <v>551</v>
      </c>
      <c r="W1675" t="s">
        <v>551</v>
      </c>
      <c r="X1675" t="s">
        <v>551</v>
      </c>
      <c r="Y1675" t="s">
        <v>551</v>
      </c>
      <c r="Z1675" t="s">
        <v>551</v>
      </c>
      <c r="AA1675" t="s">
        <v>551</v>
      </c>
      <c r="AB1675" t="s">
        <v>551</v>
      </c>
      <c r="AC1675" t="s">
        <v>646</v>
      </c>
      <c r="AD1675" t="s">
        <v>645</v>
      </c>
      <c r="AE1675">
        <v>25</v>
      </c>
      <c r="AF1675">
        <v>24</v>
      </c>
      <c r="AH1675" t="s">
        <v>494</v>
      </c>
      <c r="AJ1675" t="s">
        <v>86</v>
      </c>
      <c r="AK1675" t="s">
        <v>201</v>
      </c>
      <c r="AM1675">
        <v>2423</v>
      </c>
      <c r="AN1675">
        <v>2015</v>
      </c>
    </row>
    <row r="1676" spans="1:40" x14ac:dyDescent="0.25">
      <c r="A1676" t="s">
        <v>551</v>
      </c>
      <c r="B1676" t="s">
        <v>551</v>
      </c>
      <c r="C1676" t="s">
        <v>551</v>
      </c>
      <c r="D1676" t="s">
        <v>551</v>
      </c>
      <c r="E1676" t="s">
        <v>551</v>
      </c>
      <c r="F1676" t="s">
        <v>551</v>
      </c>
      <c r="G1676" t="s">
        <v>551</v>
      </c>
      <c r="H1676" t="s">
        <v>551</v>
      </c>
      <c r="I1676" t="s">
        <v>551</v>
      </c>
      <c r="J1676" t="s">
        <v>551</v>
      </c>
      <c r="K1676" t="s">
        <v>551</v>
      </c>
      <c r="L1676" t="s">
        <v>551</v>
      </c>
      <c r="M1676" t="s">
        <v>551</v>
      </c>
      <c r="N1676" t="s">
        <v>551</v>
      </c>
      <c r="O1676" t="s">
        <v>551</v>
      </c>
      <c r="P1676" t="s">
        <v>551</v>
      </c>
      <c r="Q1676" t="s">
        <v>551</v>
      </c>
      <c r="R1676" t="s">
        <v>551</v>
      </c>
      <c r="S1676" t="s">
        <v>551</v>
      </c>
      <c r="T1676" t="s">
        <v>551</v>
      </c>
      <c r="U1676" t="s">
        <v>551</v>
      </c>
      <c r="V1676" t="s">
        <v>551</v>
      </c>
      <c r="W1676" t="s">
        <v>551</v>
      </c>
      <c r="X1676" t="s">
        <v>551</v>
      </c>
      <c r="Y1676" t="s">
        <v>551</v>
      </c>
      <c r="Z1676" t="s">
        <v>551</v>
      </c>
      <c r="AA1676" t="s">
        <v>551</v>
      </c>
      <c r="AB1676" t="s">
        <v>551</v>
      </c>
      <c r="AC1676" t="s">
        <v>646</v>
      </c>
      <c r="AD1676" t="s">
        <v>645</v>
      </c>
      <c r="AE1676">
        <v>25</v>
      </c>
      <c r="AF1676">
        <v>25</v>
      </c>
      <c r="AG1676">
        <v>3</v>
      </c>
      <c r="AH1676" t="s">
        <v>491</v>
      </c>
      <c r="AJ1676" t="s">
        <v>82</v>
      </c>
      <c r="AK1676" t="s">
        <v>194</v>
      </c>
      <c r="AM1676">
        <v>2206</v>
      </c>
      <c r="AN1676">
        <v>1226</v>
      </c>
    </row>
    <row r="1677" spans="1:40" x14ac:dyDescent="0.25">
      <c r="A1677" t="s">
        <v>551</v>
      </c>
      <c r="B1677" t="s">
        <v>551</v>
      </c>
      <c r="C1677" t="s">
        <v>551</v>
      </c>
      <c r="D1677" t="s">
        <v>551</v>
      </c>
      <c r="E1677" t="s">
        <v>551</v>
      </c>
      <c r="F1677" t="s">
        <v>551</v>
      </c>
      <c r="G1677" t="s">
        <v>551</v>
      </c>
      <c r="H1677" t="s">
        <v>551</v>
      </c>
      <c r="I1677" t="s">
        <v>551</v>
      </c>
      <c r="J1677" t="s">
        <v>551</v>
      </c>
      <c r="K1677" t="s">
        <v>551</v>
      </c>
      <c r="L1677" t="s">
        <v>551</v>
      </c>
      <c r="M1677" t="s">
        <v>551</v>
      </c>
      <c r="N1677" t="s">
        <v>551</v>
      </c>
      <c r="O1677" t="s">
        <v>551</v>
      </c>
      <c r="P1677" t="s">
        <v>551</v>
      </c>
      <c r="Q1677" t="s">
        <v>551</v>
      </c>
      <c r="R1677" t="s">
        <v>551</v>
      </c>
      <c r="S1677" t="s">
        <v>551</v>
      </c>
      <c r="T1677" t="s">
        <v>551</v>
      </c>
      <c r="U1677" t="s">
        <v>551</v>
      </c>
      <c r="V1677" t="s">
        <v>551</v>
      </c>
      <c r="W1677" t="s">
        <v>551</v>
      </c>
      <c r="X1677" t="s">
        <v>551</v>
      </c>
      <c r="Y1677" t="s">
        <v>551</v>
      </c>
      <c r="Z1677" t="s">
        <v>551</v>
      </c>
      <c r="AA1677" t="s">
        <v>551</v>
      </c>
      <c r="AB1677" t="s">
        <v>551</v>
      </c>
      <c r="AC1677" t="s">
        <v>648</v>
      </c>
      <c r="AD1677" t="s">
        <v>647</v>
      </c>
      <c r="AE1677">
        <v>25</v>
      </c>
      <c r="AF1677">
        <v>1</v>
      </c>
      <c r="AH1677" t="s">
        <v>494</v>
      </c>
      <c r="AJ1677" t="s">
        <v>86</v>
      </c>
      <c r="AK1677" t="s">
        <v>201</v>
      </c>
      <c r="AM1677">
        <v>3473</v>
      </c>
      <c r="AN1677">
        <v>1519</v>
      </c>
    </row>
    <row r="1678" spans="1:40" x14ac:dyDescent="0.25">
      <c r="A1678" t="s">
        <v>551</v>
      </c>
      <c r="B1678" t="s">
        <v>551</v>
      </c>
      <c r="C1678" t="s">
        <v>551</v>
      </c>
      <c r="D1678" t="s">
        <v>551</v>
      </c>
      <c r="E1678" t="s">
        <v>551</v>
      </c>
      <c r="F1678" t="s">
        <v>551</v>
      </c>
      <c r="G1678" t="s">
        <v>551</v>
      </c>
      <c r="H1678" t="s">
        <v>551</v>
      </c>
      <c r="I1678" t="s">
        <v>551</v>
      </c>
      <c r="J1678" t="s">
        <v>551</v>
      </c>
      <c r="K1678" t="s">
        <v>551</v>
      </c>
      <c r="L1678" t="s">
        <v>551</v>
      </c>
      <c r="M1678" t="s">
        <v>551</v>
      </c>
      <c r="N1678" t="s">
        <v>551</v>
      </c>
      <c r="O1678" t="s">
        <v>551</v>
      </c>
      <c r="P1678" t="s">
        <v>551</v>
      </c>
      <c r="Q1678" t="s">
        <v>551</v>
      </c>
      <c r="R1678" t="s">
        <v>551</v>
      </c>
      <c r="S1678" t="s">
        <v>551</v>
      </c>
      <c r="T1678" t="s">
        <v>551</v>
      </c>
      <c r="U1678" t="s">
        <v>551</v>
      </c>
      <c r="V1678" t="s">
        <v>551</v>
      </c>
      <c r="W1678" t="s">
        <v>551</v>
      </c>
      <c r="X1678" t="s">
        <v>551</v>
      </c>
      <c r="Y1678" t="s">
        <v>551</v>
      </c>
      <c r="Z1678" t="s">
        <v>551</v>
      </c>
      <c r="AA1678" t="s">
        <v>551</v>
      </c>
      <c r="AB1678" t="s">
        <v>551</v>
      </c>
      <c r="AC1678" t="s">
        <v>648</v>
      </c>
      <c r="AD1678" t="s">
        <v>647</v>
      </c>
      <c r="AE1678">
        <v>25</v>
      </c>
      <c r="AF1678">
        <v>2</v>
      </c>
      <c r="AG1678">
        <v>3</v>
      </c>
      <c r="AH1678" t="s">
        <v>492</v>
      </c>
      <c r="AJ1678" t="s">
        <v>84</v>
      </c>
      <c r="AK1678" t="s">
        <v>194</v>
      </c>
      <c r="AM1678">
        <v>2180</v>
      </c>
      <c r="AN1678">
        <v>2258</v>
      </c>
    </row>
    <row r="1679" spans="1:40" x14ac:dyDescent="0.25">
      <c r="A1679" t="s">
        <v>551</v>
      </c>
      <c r="B1679" t="s">
        <v>551</v>
      </c>
      <c r="C1679" t="s">
        <v>551</v>
      </c>
      <c r="D1679" t="s">
        <v>551</v>
      </c>
      <c r="E1679" t="s">
        <v>551</v>
      </c>
      <c r="F1679" t="s">
        <v>551</v>
      </c>
      <c r="G1679" t="s">
        <v>551</v>
      </c>
      <c r="H1679" t="s">
        <v>551</v>
      </c>
      <c r="I1679" t="s">
        <v>551</v>
      </c>
      <c r="J1679" t="s">
        <v>551</v>
      </c>
      <c r="K1679" t="s">
        <v>551</v>
      </c>
      <c r="L1679" t="s">
        <v>551</v>
      </c>
      <c r="M1679" t="s">
        <v>551</v>
      </c>
      <c r="N1679" t="s">
        <v>551</v>
      </c>
      <c r="O1679" t="s">
        <v>551</v>
      </c>
      <c r="P1679" t="s">
        <v>551</v>
      </c>
      <c r="Q1679" t="s">
        <v>551</v>
      </c>
      <c r="R1679" t="s">
        <v>551</v>
      </c>
      <c r="S1679" t="s">
        <v>551</v>
      </c>
      <c r="T1679" t="s">
        <v>551</v>
      </c>
      <c r="U1679" t="s">
        <v>551</v>
      </c>
      <c r="V1679" t="s">
        <v>551</v>
      </c>
      <c r="W1679" t="s">
        <v>551</v>
      </c>
      <c r="X1679" t="s">
        <v>551</v>
      </c>
      <c r="Y1679" t="s">
        <v>551</v>
      </c>
      <c r="Z1679" t="s">
        <v>551</v>
      </c>
      <c r="AA1679" t="s">
        <v>551</v>
      </c>
      <c r="AB1679" t="s">
        <v>551</v>
      </c>
      <c r="AC1679" t="s">
        <v>648</v>
      </c>
      <c r="AD1679" t="s">
        <v>647</v>
      </c>
      <c r="AE1679">
        <v>25</v>
      </c>
      <c r="AF1679">
        <v>3</v>
      </c>
      <c r="AG1679">
        <v>3</v>
      </c>
      <c r="AH1679" t="s">
        <v>492</v>
      </c>
      <c r="AJ1679" t="s">
        <v>84</v>
      </c>
      <c r="AK1679" t="s">
        <v>194</v>
      </c>
      <c r="AM1679">
        <v>1731</v>
      </c>
      <c r="AN1679">
        <v>1503</v>
      </c>
    </row>
    <row r="1680" spans="1:40" x14ac:dyDescent="0.25">
      <c r="A1680" t="s">
        <v>551</v>
      </c>
      <c r="B1680" t="s">
        <v>551</v>
      </c>
      <c r="C1680" t="s">
        <v>551</v>
      </c>
      <c r="D1680" t="s">
        <v>551</v>
      </c>
      <c r="E1680" t="s">
        <v>551</v>
      </c>
      <c r="F1680" t="s">
        <v>551</v>
      </c>
      <c r="G1680" t="s">
        <v>551</v>
      </c>
      <c r="H1680" t="s">
        <v>551</v>
      </c>
      <c r="I1680" t="s">
        <v>551</v>
      </c>
      <c r="J1680" t="s">
        <v>551</v>
      </c>
      <c r="K1680" t="s">
        <v>551</v>
      </c>
      <c r="L1680" t="s">
        <v>551</v>
      </c>
      <c r="M1680" t="s">
        <v>551</v>
      </c>
      <c r="N1680" t="s">
        <v>551</v>
      </c>
      <c r="O1680" t="s">
        <v>551</v>
      </c>
      <c r="P1680" t="s">
        <v>551</v>
      </c>
      <c r="Q1680" t="s">
        <v>551</v>
      </c>
      <c r="R1680" t="s">
        <v>551</v>
      </c>
      <c r="S1680" t="s">
        <v>551</v>
      </c>
      <c r="T1680" t="s">
        <v>551</v>
      </c>
      <c r="U1680" t="s">
        <v>551</v>
      </c>
      <c r="V1680" t="s">
        <v>551</v>
      </c>
      <c r="W1680" t="s">
        <v>551</v>
      </c>
      <c r="X1680" t="s">
        <v>551</v>
      </c>
      <c r="Y1680" t="s">
        <v>551</v>
      </c>
      <c r="Z1680" t="s">
        <v>551</v>
      </c>
      <c r="AA1680" t="s">
        <v>551</v>
      </c>
      <c r="AB1680" t="s">
        <v>551</v>
      </c>
      <c r="AC1680" t="s">
        <v>648</v>
      </c>
      <c r="AD1680" t="s">
        <v>647</v>
      </c>
      <c r="AE1680">
        <v>25</v>
      </c>
      <c r="AF1680">
        <v>4</v>
      </c>
      <c r="AH1680" t="s">
        <v>494</v>
      </c>
      <c r="AJ1680" t="s">
        <v>86</v>
      </c>
      <c r="AK1680" t="s">
        <v>201</v>
      </c>
      <c r="AM1680">
        <v>1760</v>
      </c>
      <c r="AN1680">
        <v>2032</v>
      </c>
    </row>
    <row r="1681" spans="1:40" x14ac:dyDescent="0.25">
      <c r="A1681" t="s">
        <v>551</v>
      </c>
      <c r="B1681" t="s">
        <v>551</v>
      </c>
      <c r="C1681" t="s">
        <v>551</v>
      </c>
      <c r="D1681" t="s">
        <v>551</v>
      </c>
      <c r="E1681" t="s">
        <v>551</v>
      </c>
      <c r="F1681" t="s">
        <v>551</v>
      </c>
      <c r="G1681" t="s">
        <v>551</v>
      </c>
      <c r="H1681" t="s">
        <v>551</v>
      </c>
      <c r="I1681" t="s">
        <v>551</v>
      </c>
      <c r="J1681" t="s">
        <v>551</v>
      </c>
      <c r="K1681" t="s">
        <v>551</v>
      </c>
      <c r="L1681" t="s">
        <v>551</v>
      </c>
      <c r="M1681" t="s">
        <v>551</v>
      </c>
      <c r="N1681" t="s">
        <v>551</v>
      </c>
      <c r="O1681" t="s">
        <v>551</v>
      </c>
      <c r="P1681" t="s">
        <v>551</v>
      </c>
      <c r="Q1681" t="s">
        <v>551</v>
      </c>
      <c r="R1681" t="s">
        <v>551</v>
      </c>
      <c r="S1681" t="s">
        <v>551</v>
      </c>
      <c r="T1681" t="s">
        <v>551</v>
      </c>
      <c r="U1681" t="s">
        <v>551</v>
      </c>
      <c r="V1681" t="s">
        <v>551</v>
      </c>
      <c r="W1681" t="s">
        <v>551</v>
      </c>
      <c r="X1681" t="s">
        <v>551</v>
      </c>
      <c r="Y1681" t="s">
        <v>551</v>
      </c>
      <c r="Z1681" t="s">
        <v>551</v>
      </c>
      <c r="AA1681" t="s">
        <v>551</v>
      </c>
      <c r="AB1681" t="s">
        <v>551</v>
      </c>
      <c r="AC1681" t="s">
        <v>648</v>
      </c>
      <c r="AD1681" t="s">
        <v>647</v>
      </c>
      <c r="AE1681">
        <v>25</v>
      </c>
      <c r="AF1681">
        <v>5</v>
      </c>
      <c r="AG1681">
        <v>3</v>
      </c>
      <c r="AH1681" t="s">
        <v>492</v>
      </c>
      <c r="AJ1681" t="s">
        <v>84</v>
      </c>
      <c r="AK1681" t="s">
        <v>194</v>
      </c>
      <c r="AM1681">
        <v>1604</v>
      </c>
      <c r="AN1681">
        <v>1757</v>
      </c>
    </row>
    <row r="1682" spans="1:40" x14ac:dyDescent="0.25">
      <c r="A1682" t="s">
        <v>551</v>
      </c>
      <c r="B1682" t="s">
        <v>551</v>
      </c>
      <c r="C1682" t="s">
        <v>551</v>
      </c>
      <c r="D1682" t="s">
        <v>551</v>
      </c>
      <c r="E1682" t="s">
        <v>551</v>
      </c>
      <c r="F1682" t="s">
        <v>551</v>
      </c>
      <c r="G1682" t="s">
        <v>551</v>
      </c>
      <c r="H1682" t="s">
        <v>551</v>
      </c>
      <c r="I1682" t="s">
        <v>551</v>
      </c>
      <c r="J1682" t="s">
        <v>551</v>
      </c>
      <c r="K1682" t="s">
        <v>551</v>
      </c>
      <c r="L1682" t="s">
        <v>551</v>
      </c>
      <c r="M1682" t="s">
        <v>551</v>
      </c>
      <c r="N1682" t="s">
        <v>551</v>
      </c>
      <c r="O1682" t="s">
        <v>551</v>
      </c>
      <c r="P1682" t="s">
        <v>551</v>
      </c>
      <c r="Q1682" t="s">
        <v>551</v>
      </c>
      <c r="R1682" t="s">
        <v>551</v>
      </c>
      <c r="S1682" t="s">
        <v>551</v>
      </c>
      <c r="T1682" t="s">
        <v>551</v>
      </c>
      <c r="U1682" t="s">
        <v>551</v>
      </c>
      <c r="V1682" t="s">
        <v>551</v>
      </c>
      <c r="W1682" t="s">
        <v>551</v>
      </c>
      <c r="X1682" t="s">
        <v>551</v>
      </c>
      <c r="Y1682" t="s">
        <v>551</v>
      </c>
      <c r="Z1682" t="s">
        <v>551</v>
      </c>
      <c r="AA1682" t="s">
        <v>551</v>
      </c>
      <c r="AB1682" t="s">
        <v>551</v>
      </c>
      <c r="AC1682" t="s">
        <v>648</v>
      </c>
      <c r="AD1682" t="s">
        <v>647</v>
      </c>
      <c r="AE1682">
        <v>25</v>
      </c>
      <c r="AF1682">
        <v>6</v>
      </c>
      <c r="AH1682" t="s">
        <v>494</v>
      </c>
      <c r="AJ1682" t="s">
        <v>86</v>
      </c>
      <c r="AK1682" t="s">
        <v>201</v>
      </c>
      <c r="AM1682">
        <v>1969</v>
      </c>
      <c r="AN1682">
        <v>833</v>
      </c>
    </row>
    <row r="1683" spans="1:40" x14ac:dyDescent="0.25">
      <c r="A1683" t="s">
        <v>551</v>
      </c>
      <c r="B1683" t="s">
        <v>551</v>
      </c>
      <c r="C1683" t="s">
        <v>551</v>
      </c>
      <c r="D1683" t="s">
        <v>551</v>
      </c>
      <c r="E1683" t="s">
        <v>551</v>
      </c>
      <c r="F1683" t="s">
        <v>551</v>
      </c>
      <c r="G1683" t="s">
        <v>551</v>
      </c>
      <c r="H1683" t="s">
        <v>551</v>
      </c>
      <c r="I1683" t="s">
        <v>551</v>
      </c>
      <c r="J1683" t="s">
        <v>551</v>
      </c>
      <c r="K1683" t="s">
        <v>551</v>
      </c>
      <c r="L1683" t="s">
        <v>551</v>
      </c>
      <c r="M1683" t="s">
        <v>551</v>
      </c>
      <c r="N1683" t="s">
        <v>551</v>
      </c>
      <c r="O1683" t="s">
        <v>551</v>
      </c>
      <c r="P1683" t="s">
        <v>551</v>
      </c>
      <c r="Q1683" t="s">
        <v>551</v>
      </c>
      <c r="R1683" t="s">
        <v>551</v>
      </c>
      <c r="S1683" t="s">
        <v>551</v>
      </c>
      <c r="T1683" t="s">
        <v>551</v>
      </c>
      <c r="U1683" t="s">
        <v>551</v>
      </c>
      <c r="V1683" t="s">
        <v>551</v>
      </c>
      <c r="W1683" t="s">
        <v>551</v>
      </c>
      <c r="X1683" t="s">
        <v>551</v>
      </c>
      <c r="Y1683" t="s">
        <v>551</v>
      </c>
      <c r="Z1683" t="s">
        <v>551</v>
      </c>
      <c r="AA1683" t="s">
        <v>551</v>
      </c>
      <c r="AB1683" t="s">
        <v>551</v>
      </c>
      <c r="AC1683" t="s">
        <v>648</v>
      </c>
      <c r="AD1683" t="s">
        <v>647</v>
      </c>
      <c r="AE1683">
        <v>25</v>
      </c>
      <c r="AF1683">
        <v>7</v>
      </c>
      <c r="AH1683" t="s">
        <v>498</v>
      </c>
      <c r="AJ1683" t="s">
        <v>91</v>
      </c>
      <c r="AK1683" t="s">
        <v>203</v>
      </c>
      <c r="AM1683">
        <v>1953</v>
      </c>
      <c r="AN1683">
        <v>2151</v>
      </c>
    </row>
    <row r="1684" spans="1:40" x14ac:dyDescent="0.25">
      <c r="A1684" t="s">
        <v>551</v>
      </c>
      <c r="B1684" t="s">
        <v>551</v>
      </c>
      <c r="C1684" t="s">
        <v>551</v>
      </c>
      <c r="D1684" t="s">
        <v>551</v>
      </c>
      <c r="E1684" t="s">
        <v>551</v>
      </c>
      <c r="F1684" t="s">
        <v>551</v>
      </c>
      <c r="G1684" t="s">
        <v>551</v>
      </c>
      <c r="H1684" t="s">
        <v>551</v>
      </c>
      <c r="I1684" t="s">
        <v>551</v>
      </c>
      <c r="J1684" t="s">
        <v>551</v>
      </c>
      <c r="K1684" t="s">
        <v>551</v>
      </c>
      <c r="L1684" t="s">
        <v>551</v>
      </c>
      <c r="M1684" t="s">
        <v>551</v>
      </c>
      <c r="N1684" t="s">
        <v>551</v>
      </c>
      <c r="O1684" t="s">
        <v>551</v>
      </c>
      <c r="P1684" t="s">
        <v>551</v>
      </c>
      <c r="Q1684" t="s">
        <v>551</v>
      </c>
      <c r="R1684" t="s">
        <v>551</v>
      </c>
      <c r="S1684" t="s">
        <v>551</v>
      </c>
      <c r="T1684" t="s">
        <v>551</v>
      </c>
      <c r="U1684" t="s">
        <v>551</v>
      </c>
      <c r="V1684" t="s">
        <v>551</v>
      </c>
      <c r="W1684" t="s">
        <v>551</v>
      </c>
      <c r="X1684" t="s">
        <v>551</v>
      </c>
      <c r="Y1684" t="s">
        <v>551</v>
      </c>
      <c r="Z1684" t="s">
        <v>551</v>
      </c>
      <c r="AA1684" t="s">
        <v>551</v>
      </c>
      <c r="AB1684" t="s">
        <v>551</v>
      </c>
      <c r="AC1684" t="s">
        <v>648</v>
      </c>
      <c r="AD1684" t="s">
        <v>647</v>
      </c>
      <c r="AE1684">
        <v>25</v>
      </c>
      <c r="AF1684">
        <v>8</v>
      </c>
      <c r="AH1684" t="s">
        <v>494</v>
      </c>
      <c r="AJ1684" t="s">
        <v>86</v>
      </c>
      <c r="AK1684" t="s">
        <v>201</v>
      </c>
      <c r="AM1684">
        <v>170</v>
      </c>
      <c r="AN1684">
        <v>1855</v>
      </c>
    </row>
    <row r="1685" spans="1:40" x14ac:dyDescent="0.25">
      <c r="A1685" t="s">
        <v>551</v>
      </c>
      <c r="B1685" t="s">
        <v>551</v>
      </c>
      <c r="C1685" t="s">
        <v>551</v>
      </c>
      <c r="D1685" t="s">
        <v>551</v>
      </c>
      <c r="E1685" t="s">
        <v>551</v>
      </c>
      <c r="F1685" t="s">
        <v>551</v>
      </c>
      <c r="G1685" t="s">
        <v>551</v>
      </c>
      <c r="H1685" t="s">
        <v>551</v>
      </c>
      <c r="I1685" t="s">
        <v>551</v>
      </c>
      <c r="J1685" t="s">
        <v>551</v>
      </c>
      <c r="K1685" t="s">
        <v>551</v>
      </c>
      <c r="L1685" t="s">
        <v>551</v>
      </c>
      <c r="M1685" t="s">
        <v>551</v>
      </c>
      <c r="N1685" t="s">
        <v>551</v>
      </c>
      <c r="O1685" t="s">
        <v>551</v>
      </c>
      <c r="P1685" t="s">
        <v>551</v>
      </c>
      <c r="Q1685" t="s">
        <v>551</v>
      </c>
      <c r="R1685" t="s">
        <v>551</v>
      </c>
      <c r="S1685" t="s">
        <v>551</v>
      </c>
      <c r="T1685" t="s">
        <v>551</v>
      </c>
      <c r="U1685" t="s">
        <v>551</v>
      </c>
      <c r="V1685" t="s">
        <v>551</v>
      </c>
      <c r="W1685" t="s">
        <v>551</v>
      </c>
      <c r="X1685" t="s">
        <v>551</v>
      </c>
      <c r="Y1685" t="s">
        <v>551</v>
      </c>
      <c r="Z1685" t="s">
        <v>551</v>
      </c>
      <c r="AA1685" t="s">
        <v>551</v>
      </c>
      <c r="AB1685" t="s">
        <v>551</v>
      </c>
      <c r="AC1685" t="s">
        <v>648</v>
      </c>
      <c r="AD1685" t="s">
        <v>647</v>
      </c>
      <c r="AE1685">
        <v>25</v>
      </c>
      <c r="AF1685">
        <v>9</v>
      </c>
      <c r="AH1685" t="s">
        <v>494</v>
      </c>
      <c r="AJ1685" t="s">
        <v>86</v>
      </c>
      <c r="AK1685" t="s">
        <v>201</v>
      </c>
      <c r="AM1685">
        <v>1632</v>
      </c>
      <c r="AN1685">
        <v>288</v>
      </c>
    </row>
    <row r="1686" spans="1:40" x14ac:dyDescent="0.25">
      <c r="A1686" t="s">
        <v>551</v>
      </c>
      <c r="B1686" t="s">
        <v>551</v>
      </c>
      <c r="C1686" t="s">
        <v>551</v>
      </c>
      <c r="D1686" t="s">
        <v>551</v>
      </c>
      <c r="E1686" t="s">
        <v>551</v>
      </c>
      <c r="F1686" t="s">
        <v>551</v>
      </c>
      <c r="G1686" t="s">
        <v>551</v>
      </c>
      <c r="H1686" t="s">
        <v>551</v>
      </c>
      <c r="I1686" t="s">
        <v>551</v>
      </c>
      <c r="J1686" t="s">
        <v>551</v>
      </c>
      <c r="K1686" t="s">
        <v>551</v>
      </c>
      <c r="L1686" t="s">
        <v>551</v>
      </c>
      <c r="M1686" t="s">
        <v>551</v>
      </c>
      <c r="N1686" t="s">
        <v>551</v>
      </c>
      <c r="O1686" t="s">
        <v>551</v>
      </c>
      <c r="P1686" t="s">
        <v>551</v>
      </c>
      <c r="Q1686" t="s">
        <v>551</v>
      </c>
      <c r="R1686" t="s">
        <v>551</v>
      </c>
      <c r="S1686" t="s">
        <v>551</v>
      </c>
      <c r="T1686" t="s">
        <v>551</v>
      </c>
      <c r="U1686" t="s">
        <v>551</v>
      </c>
      <c r="V1686" t="s">
        <v>551</v>
      </c>
      <c r="W1686" t="s">
        <v>551</v>
      </c>
      <c r="X1686" t="s">
        <v>551</v>
      </c>
      <c r="Y1686" t="s">
        <v>551</v>
      </c>
      <c r="Z1686" t="s">
        <v>551</v>
      </c>
      <c r="AA1686" t="s">
        <v>551</v>
      </c>
      <c r="AB1686" t="s">
        <v>551</v>
      </c>
      <c r="AC1686" t="s">
        <v>648</v>
      </c>
      <c r="AD1686" t="s">
        <v>647</v>
      </c>
      <c r="AE1686">
        <v>25</v>
      </c>
      <c r="AF1686">
        <v>10</v>
      </c>
      <c r="AG1686">
        <v>3</v>
      </c>
      <c r="AH1686" t="s">
        <v>492</v>
      </c>
      <c r="AJ1686" t="s">
        <v>84</v>
      </c>
      <c r="AK1686" t="s">
        <v>194</v>
      </c>
      <c r="AM1686">
        <v>488</v>
      </c>
      <c r="AN1686">
        <v>1140</v>
      </c>
    </row>
    <row r="1687" spans="1:40" x14ac:dyDescent="0.25">
      <c r="A1687" t="s">
        <v>551</v>
      </c>
      <c r="B1687" t="s">
        <v>551</v>
      </c>
      <c r="C1687" t="s">
        <v>551</v>
      </c>
      <c r="D1687" t="s">
        <v>551</v>
      </c>
      <c r="E1687" t="s">
        <v>551</v>
      </c>
      <c r="F1687" t="s">
        <v>551</v>
      </c>
      <c r="G1687" t="s">
        <v>551</v>
      </c>
      <c r="H1687" t="s">
        <v>551</v>
      </c>
      <c r="I1687" t="s">
        <v>551</v>
      </c>
      <c r="J1687" t="s">
        <v>551</v>
      </c>
      <c r="K1687" t="s">
        <v>551</v>
      </c>
      <c r="L1687" t="s">
        <v>551</v>
      </c>
      <c r="M1687" t="s">
        <v>551</v>
      </c>
      <c r="N1687" t="s">
        <v>551</v>
      </c>
      <c r="O1687" t="s">
        <v>551</v>
      </c>
      <c r="P1687" t="s">
        <v>551</v>
      </c>
      <c r="Q1687" t="s">
        <v>551</v>
      </c>
      <c r="R1687" t="s">
        <v>551</v>
      </c>
      <c r="S1687" t="s">
        <v>551</v>
      </c>
      <c r="T1687" t="s">
        <v>551</v>
      </c>
      <c r="U1687" t="s">
        <v>551</v>
      </c>
      <c r="V1687" t="s">
        <v>551</v>
      </c>
      <c r="W1687" t="s">
        <v>551</v>
      </c>
      <c r="X1687" t="s">
        <v>551</v>
      </c>
      <c r="Y1687" t="s">
        <v>551</v>
      </c>
      <c r="Z1687" t="s">
        <v>551</v>
      </c>
      <c r="AA1687" t="s">
        <v>551</v>
      </c>
      <c r="AB1687" t="s">
        <v>551</v>
      </c>
      <c r="AC1687" t="s">
        <v>648</v>
      </c>
      <c r="AD1687" t="s">
        <v>647</v>
      </c>
      <c r="AE1687">
        <v>25</v>
      </c>
      <c r="AF1687">
        <v>11</v>
      </c>
      <c r="AH1687" t="s">
        <v>499</v>
      </c>
      <c r="AJ1687" t="s">
        <v>92</v>
      </c>
      <c r="AK1687" t="s">
        <v>201</v>
      </c>
      <c r="AM1687">
        <v>2546</v>
      </c>
      <c r="AN1687">
        <v>1731</v>
      </c>
    </row>
    <row r="1688" spans="1:40" x14ac:dyDescent="0.25">
      <c r="A1688" t="s">
        <v>551</v>
      </c>
      <c r="B1688" t="s">
        <v>551</v>
      </c>
      <c r="C1688" t="s">
        <v>551</v>
      </c>
      <c r="D1688" t="s">
        <v>551</v>
      </c>
      <c r="E1688" t="s">
        <v>551</v>
      </c>
      <c r="F1688" t="s">
        <v>551</v>
      </c>
      <c r="G1688" t="s">
        <v>551</v>
      </c>
      <c r="H1688" t="s">
        <v>551</v>
      </c>
      <c r="I1688" t="s">
        <v>551</v>
      </c>
      <c r="J1688" t="s">
        <v>551</v>
      </c>
      <c r="K1688" t="s">
        <v>551</v>
      </c>
      <c r="L1688" t="s">
        <v>551</v>
      </c>
      <c r="M1688" t="s">
        <v>551</v>
      </c>
      <c r="N1688" t="s">
        <v>551</v>
      </c>
      <c r="O1688" t="s">
        <v>551</v>
      </c>
      <c r="P1688" t="s">
        <v>551</v>
      </c>
      <c r="Q1688" t="s">
        <v>551</v>
      </c>
      <c r="R1688" t="s">
        <v>551</v>
      </c>
      <c r="S1688" t="s">
        <v>551</v>
      </c>
      <c r="T1688" t="s">
        <v>551</v>
      </c>
      <c r="U1688" t="s">
        <v>551</v>
      </c>
      <c r="V1688" t="s">
        <v>551</v>
      </c>
      <c r="W1688" t="s">
        <v>551</v>
      </c>
      <c r="X1688" t="s">
        <v>551</v>
      </c>
      <c r="Y1688" t="s">
        <v>551</v>
      </c>
      <c r="Z1688" t="s">
        <v>551</v>
      </c>
      <c r="AA1688" t="s">
        <v>551</v>
      </c>
      <c r="AB1688" t="s">
        <v>551</v>
      </c>
      <c r="AC1688" t="s">
        <v>648</v>
      </c>
      <c r="AD1688" t="s">
        <v>647</v>
      </c>
      <c r="AE1688">
        <v>25</v>
      </c>
      <c r="AF1688">
        <v>12</v>
      </c>
      <c r="AH1688" t="s">
        <v>494</v>
      </c>
      <c r="AJ1688" t="s">
        <v>86</v>
      </c>
      <c r="AK1688" t="s">
        <v>201</v>
      </c>
      <c r="AM1688">
        <v>3593</v>
      </c>
      <c r="AN1688">
        <v>761</v>
      </c>
    </row>
    <row r="1689" spans="1:40" x14ac:dyDescent="0.25">
      <c r="A1689" t="s">
        <v>551</v>
      </c>
      <c r="B1689" t="s">
        <v>551</v>
      </c>
      <c r="C1689" t="s">
        <v>551</v>
      </c>
      <c r="D1689" t="s">
        <v>551</v>
      </c>
      <c r="E1689" t="s">
        <v>551</v>
      </c>
      <c r="F1689" t="s">
        <v>551</v>
      </c>
      <c r="G1689" t="s">
        <v>551</v>
      </c>
      <c r="H1689" t="s">
        <v>551</v>
      </c>
      <c r="I1689" t="s">
        <v>551</v>
      </c>
      <c r="J1689" t="s">
        <v>551</v>
      </c>
      <c r="K1689" t="s">
        <v>551</v>
      </c>
      <c r="L1689" t="s">
        <v>551</v>
      </c>
      <c r="M1689" t="s">
        <v>551</v>
      </c>
      <c r="N1689" t="s">
        <v>551</v>
      </c>
      <c r="O1689" t="s">
        <v>551</v>
      </c>
      <c r="P1689" t="s">
        <v>551</v>
      </c>
      <c r="Q1689" t="s">
        <v>551</v>
      </c>
      <c r="R1689" t="s">
        <v>551</v>
      </c>
      <c r="S1689" t="s">
        <v>551</v>
      </c>
      <c r="T1689" t="s">
        <v>551</v>
      </c>
      <c r="U1689" t="s">
        <v>551</v>
      </c>
      <c r="V1689" t="s">
        <v>551</v>
      </c>
      <c r="W1689" t="s">
        <v>551</v>
      </c>
      <c r="X1689" t="s">
        <v>551</v>
      </c>
      <c r="Y1689" t="s">
        <v>551</v>
      </c>
      <c r="Z1689" t="s">
        <v>551</v>
      </c>
      <c r="AA1689" t="s">
        <v>551</v>
      </c>
      <c r="AB1689" t="s">
        <v>551</v>
      </c>
      <c r="AC1689" t="s">
        <v>648</v>
      </c>
      <c r="AD1689" t="s">
        <v>647</v>
      </c>
      <c r="AE1689">
        <v>25</v>
      </c>
      <c r="AF1689">
        <v>13</v>
      </c>
      <c r="AG1689">
        <v>3</v>
      </c>
      <c r="AH1689" t="s">
        <v>491</v>
      </c>
      <c r="AJ1689" t="s">
        <v>82</v>
      </c>
      <c r="AK1689" t="s">
        <v>194</v>
      </c>
      <c r="AM1689">
        <v>3929</v>
      </c>
      <c r="AN1689">
        <v>2533</v>
      </c>
    </row>
    <row r="1690" spans="1:40" x14ac:dyDescent="0.25">
      <c r="A1690" t="s">
        <v>551</v>
      </c>
      <c r="B1690" t="s">
        <v>551</v>
      </c>
      <c r="C1690" t="s">
        <v>551</v>
      </c>
      <c r="D1690" t="s">
        <v>551</v>
      </c>
      <c r="E1690" t="s">
        <v>551</v>
      </c>
      <c r="F1690" t="s">
        <v>551</v>
      </c>
      <c r="G1690" t="s">
        <v>551</v>
      </c>
      <c r="H1690" t="s">
        <v>551</v>
      </c>
      <c r="I1690" t="s">
        <v>551</v>
      </c>
      <c r="J1690" t="s">
        <v>551</v>
      </c>
      <c r="K1690" t="s">
        <v>551</v>
      </c>
      <c r="L1690" t="s">
        <v>551</v>
      </c>
      <c r="M1690" t="s">
        <v>551</v>
      </c>
      <c r="N1690" t="s">
        <v>551</v>
      </c>
      <c r="O1690" t="s">
        <v>551</v>
      </c>
      <c r="P1690" t="s">
        <v>551</v>
      </c>
      <c r="Q1690" t="s">
        <v>551</v>
      </c>
      <c r="R1690" t="s">
        <v>551</v>
      </c>
      <c r="S1690" t="s">
        <v>551</v>
      </c>
      <c r="T1690" t="s">
        <v>551</v>
      </c>
      <c r="U1690" t="s">
        <v>551</v>
      </c>
      <c r="V1690" t="s">
        <v>551</v>
      </c>
      <c r="W1690" t="s">
        <v>551</v>
      </c>
      <c r="X1690" t="s">
        <v>551</v>
      </c>
      <c r="Y1690" t="s">
        <v>551</v>
      </c>
      <c r="Z1690" t="s">
        <v>551</v>
      </c>
      <c r="AA1690" t="s">
        <v>551</v>
      </c>
      <c r="AB1690" t="s">
        <v>551</v>
      </c>
      <c r="AC1690" t="s">
        <v>648</v>
      </c>
      <c r="AD1690" t="s">
        <v>647</v>
      </c>
      <c r="AE1690">
        <v>25</v>
      </c>
      <c r="AF1690">
        <v>14</v>
      </c>
      <c r="AG1690">
        <v>3</v>
      </c>
      <c r="AH1690" t="s">
        <v>491</v>
      </c>
      <c r="AJ1690" t="s">
        <v>82</v>
      </c>
      <c r="AK1690" t="s">
        <v>194</v>
      </c>
      <c r="AM1690">
        <v>140</v>
      </c>
      <c r="AN1690">
        <v>543</v>
      </c>
    </row>
    <row r="1691" spans="1:40" x14ac:dyDescent="0.25">
      <c r="A1691" t="s">
        <v>551</v>
      </c>
      <c r="B1691" t="s">
        <v>551</v>
      </c>
      <c r="C1691" t="s">
        <v>551</v>
      </c>
      <c r="D1691" t="s">
        <v>551</v>
      </c>
      <c r="E1691" t="s">
        <v>551</v>
      </c>
      <c r="F1691" t="s">
        <v>551</v>
      </c>
      <c r="G1691" t="s">
        <v>551</v>
      </c>
      <c r="H1691" t="s">
        <v>551</v>
      </c>
      <c r="I1691" t="s">
        <v>551</v>
      </c>
      <c r="J1691" t="s">
        <v>551</v>
      </c>
      <c r="K1691" t="s">
        <v>551</v>
      </c>
      <c r="L1691" t="s">
        <v>551</v>
      </c>
      <c r="M1691" t="s">
        <v>551</v>
      </c>
      <c r="N1691" t="s">
        <v>551</v>
      </c>
      <c r="O1691" t="s">
        <v>551</v>
      </c>
      <c r="P1691" t="s">
        <v>551</v>
      </c>
      <c r="Q1691" t="s">
        <v>551</v>
      </c>
      <c r="R1691" t="s">
        <v>551</v>
      </c>
      <c r="S1691" t="s">
        <v>551</v>
      </c>
      <c r="T1691" t="s">
        <v>551</v>
      </c>
      <c r="U1691" t="s">
        <v>551</v>
      </c>
      <c r="V1691" t="s">
        <v>551</v>
      </c>
      <c r="W1691" t="s">
        <v>551</v>
      </c>
      <c r="X1691" t="s">
        <v>551</v>
      </c>
      <c r="Y1691" t="s">
        <v>551</v>
      </c>
      <c r="Z1691" t="s">
        <v>551</v>
      </c>
      <c r="AA1691" t="s">
        <v>551</v>
      </c>
      <c r="AB1691" t="s">
        <v>551</v>
      </c>
      <c r="AC1691" t="s">
        <v>648</v>
      </c>
      <c r="AD1691" t="s">
        <v>647</v>
      </c>
      <c r="AE1691">
        <v>25</v>
      </c>
      <c r="AF1691">
        <v>15</v>
      </c>
      <c r="AG1691">
        <v>3</v>
      </c>
      <c r="AH1691" t="s">
        <v>492</v>
      </c>
      <c r="AJ1691" t="s">
        <v>84</v>
      </c>
      <c r="AK1691" t="s">
        <v>194</v>
      </c>
      <c r="AM1691">
        <v>2918</v>
      </c>
      <c r="AN1691">
        <v>235</v>
      </c>
    </row>
    <row r="1692" spans="1:40" x14ac:dyDescent="0.25">
      <c r="A1692" t="s">
        <v>551</v>
      </c>
      <c r="B1692" t="s">
        <v>551</v>
      </c>
      <c r="C1692" t="s">
        <v>551</v>
      </c>
      <c r="D1692" t="s">
        <v>551</v>
      </c>
      <c r="E1692" t="s">
        <v>551</v>
      </c>
      <c r="F1692" t="s">
        <v>551</v>
      </c>
      <c r="G1692" t="s">
        <v>551</v>
      </c>
      <c r="H1692" t="s">
        <v>551</v>
      </c>
      <c r="I1692" t="s">
        <v>551</v>
      </c>
      <c r="J1692" t="s">
        <v>551</v>
      </c>
      <c r="K1692" t="s">
        <v>551</v>
      </c>
      <c r="L1692" t="s">
        <v>551</v>
      </c>
      <c r="M1692" t="s">
        <v>551</v>
      </c>
      <c r="N1692" t="s">
        <v>551</v>
      </c>
      <c r="O1692" t="s">
        <v>551</v>
      </c>
      <c r="P1692" t="s">
        <v>551</v>
      </c>
      <c r="Q1692" t="s">
        <v>551</v>
      </c>
      <c r="R1692" t="s">
        <v>551</v>
      </c>
      <c r="S1692" t="s">
        <v>551</v>
      </c>
      <c r="T1692" t="s">
        <v>551</v>
      </c>
      <c r="U1692" t="s">
        <v>551</v>
      </c>
      <c r="V1692" t="s">
        <v>551</v>
      </c>
      <c r="W1692" t="s">
        <v>551</v>
      </c>
      <c r="X1692" t="s">
        <v>551</v>
      </c>
      <c r="Y1692" t="s">
        <v>551</v>
      </c>
      <c r="Z1692" t="s">
        <v>551</v>
      </c>
      <c r="AA1692" t="s">
        <v>551</v>
      </c>
      <c r="AB1692" t="s">
        <v>551</v>
      </c>
      <c r="AC1692" t="s">
        <v>648</v>
      </c>
      <c r="AD1692" t="s">
        <v>647</v>
      </c>
      <c r="AE1692">
        <v>25</v>
      </c>
      <c r="AF1692">
        <v>16</v>
      </c>
      <c r="AG1692">
        <v>1</v>
      </c>
      <c r="AH1692" t="s">
        <v>574</v>
      </c>
      <c r="AJ1692" t="s">
        <v>138</v>
      </c>
      <c r="AK1692" t="s">
        <v>189</v>
      </c>
      <c r="AM1692">
        <v>194</v>
      </c>
      <c r="AN1692">
        <v>2264</v>
      </c>
    </row>
    <row r="1693" spans="1:40" x14ac:dyDescent="0.25">
      <c r="A1693" t="s">
        <v>551</v>
      </c>
      <c r="B1693" t="s">
        <v>551</v>
      </c>
      <c r="C1693" t="s">
        <v>551</v>
      </c>
      <c r="D1693" t="s">
        <v>551</v>
      </c>
      <c r="E1693" t="s">
        <v>551</v>
      </c>
      <c r="F1693" t="s">
        <v>551</v>
      </c>
      <c r="G1693" t="s">
        <v>551</v>
      </c>
      <c r="H1693" t="s">
        <v>551</v>
      </c>
      <c r="I1693" t="s">
        <v>551</v>
      </c>
      <c r="J1693" t="s">
        <v>551</v>
      </c>
      <c r="K1693" t="s">
        <v>551</v>
      </c>
      <c r="L1693" t="s">
        <v>551</v>
      </c>
      <c r="M1693" t="s">
        <v>551</v>
      </c>
      <c r="N1693" t="s">
        <v>551</v>
      </c>
      <c r="O1693" t="s">
        <v>551</v>
      </c>
      <c r="P1693" t="s">
        <v>551</v>
      </c>
      <c r="Q1693" t="s">
        <v>551</v>
      </c>
      <c r="R1693" t="s">
        <v>551</v>
      </c>
      <c r="S1693" t="s">
        <v>551</v>
      </c>
      <c r="T1693" t="s">
        <v>551</v>
      </c>
      <c r="U1693" t="s">
        <v>551</v>
      </c>
      <c r="V1693" t="s">
        <v>551</v>
      </c>
      <c r="W1693" t="s">
        <v>551</v>
      </c>
      <c r="X1693" t="s">
        <v>551</v>
      </c>
      <c r="Y1693" t="s">
        <v>551</v>
      </c>
      <c r="Z1693" t="s">
        <v>551</v>
      </c>
      <c r="AA1693" t="s">
        <v>551</v>
      </c>
      <c r="AB1693" t="s">
        <v>551</v>
      </c>
      <c r="AC1693" t="s">
        <v>648</v>
      </c>
      <c r="AD1693" t="s">
        <v>647</v>
      </c>
      <c r="AE1693">
        <v>25</v>
      </c>
      <c r="AF1693">
        <v>17</v>
      </c>
      <c r="AH1693" t="s">
        <v>494</v>
      </c>
      <c r="AJ1693" t="s">
        <v>86</v>
      </c>
      <c r="AK1693" t="s">
        <v>201</v>
      </c>
      <c r="AM1693">
        <v>363</v>
      </c>
      <c r="AN1693">
        <v>2911</v>
      </c>
    </row>
    <row r="1694" spans="1:40" x14ac:dyDescent="0.25">
      <c r="A1694" t="s">
        <v>551</v>
      </c>
      <c r="B1694" t="s">
        <v>551</v>
      </c>
      <c r="C1694" t="s">
        <v>551</v>
      </c>
      <c r="D1694" t="s">
        <v>551</v>
      </c>
      <c r="E1694" t="s">
        <v>551</v>
      </c>
      <c r="F1694" t="s">
        <v>551</v>
      </c>
      <c r="G1694" t="s">
        <v>551</v>
      </c>
      <c r="H1694" t="s">
        <v>551</v>
      </c>
      <c r="I1694" t="s">
        <v>551</v>
      </c>
      <c r="J1694" t="s">
        <v>551</v>
      </c>
      <c r="K1694" t="s">
        <v>551</v>
      </c>
      <c r="L1694" t="s">
        <v>551</v>
      </c>
      <c r="M1694" t="s">
        <v>551</v>
      </c>
      <c r="N1694" t="s">
        <v>551</v>
      </c>
      <c r="O1694" t="s">
        <v>551</v>
      </c>
      <c r="P1694" t="s">
        <v>551</v>
      </c>
      <c r="Q1694" t="s">
        <v>551</v>
      </c>
      <c r="R1694" t="s">
        <v>551</v>
      </c>
      <c r="S1694" t="s">
        <v>551</v>
      </c>
      <c r="T1694" t="s">
        <v>551</v>
      </c>
      <c r="U1694" t="s">
        <v>551</v>
      </c>
      <c r="V1694" t="s">
        <v>551</v>
      </c>
      <c r="W1694" t="s">
        <v>551</v>
      </c>
      <c r="X1694" t="s">
        <v>551</v>
      </c>
      <c r="Y1694" t="s">
        <v>551</v>
      </c>
      <c r="Z1694" t="s">
        <v>551</v>
      </c>
      <c r="AA1694" t="s">
        <v>551</v>
      </c>
      <c r="AB1694" t="s">
        <v>551</v>
      </c>
      <c r="AC1694" t="s">
        <v>648</v>
      </c>
      <c r="AD1694" t="s">
        <v>647</v>
      </c>
      <c r="AE1694">
        <v>25</v>
      </c>
      <c r="AF1694">
        <v>18</v>
      </c>
      <c r="AG1694">
        <v>3</v>
      </c>
      <c r="AH1694" t="s">
        <v>491</v>
      </c>
      <c r="AJ1694" t="s">
        <v>82</v>
      </c>
      <c r="AK1694" t="s">
        <v>194</v>
      </c>
      <c r="AM1694">
        <v>3285</v>
      </c>
      <c r="AN1694">
        <v>2623</v>
      </c>
    </row>
    <row r="1695" spans="1:40" x14ac:dyDescent="0.25">
      <c r="A1695" t="s">
        <v>551</v>
      </c>
      <c r="B1695" t="s">
        <v>551</v>
      </c>
      <c r="C1695" t="s">
        <v>551</v>
      </c>
      <c r="D1695" t="s">
        <v>551</v>
      </c>
      <c r="E1695" t="s">
        <v>551</v>
      </c>
      <c r="F1695" t="s">
        <v>551</v>
      </c>
      <c r="G1695" t="s">
        <v>551</v>
      </c>
      <c r="H1695" t="s">
        <v>551</v>
      </c>
      <c r="I1695" t="s">
        <v>551</v>
      </c>
      <c r="J1695" t="s">
        <v>551</v>
      </c>
      <c r="K1695" t="s">
        <v>551</v>
      </c>
      <c r="L1695" t="s">
        <v>551</v>
      </c>
      <c r="M1695" t="s">
        <v>551</v>
      </c>
      <c r="N1695" t="s">
        <v>551</v>
      </c>
      <c r="O1695" t="s">
        <v>551</v>
      </c>
      <c r="P1695" t="s">
        <v>551</v>
      </c>
      <c r="Q1695" t="s">
        <v>551</v>
      </c>
      <c r="R1695" t="s">
        <v>551</v>
      </c>
      <c r="S1695" t="s">
        <v>551</v>
      </c>
      <c r="T1695" t="s">
        <v>551</v>
      </c>
      <c r="U1695" t="s">
        <v>551</v>
      </c>
      <c r="V1695" t="s">
        <v>551</v>
      </c>
      <c r="W1695" t="s">
        <v>551</v>
      </c>
      <c r="X1695" t="s">
        <v>551</v>
      </c>
      <c r="Y1695" t="s">
        <v>551</v>
      </c>
      <c r="Z1695" t="s">
        <v>551</v>
      </c>
      <c r="AA1695" t="s">
        <v>551</v>
      </c>
      <c r="AB1695" t="s">
        <v>551</v>
      </c>
      <c r="AC1695" t="s">
        <v>648</v>
      </c>
      <c r="AD1695" t="s">
        <v>647</v>
      </c>
      <c r="AE1695">
        <v>25</v>
      </c>
      <c r="AF1695">
        <v>19</v>
      </c>
      <c r="AH1695" t="s">
        <v>494</v>
      </c>
      <c r="AJ1695" t="s">
        <v>86</v>
      </c>
      <c r="AK1695" t="s">
        <v>201</v>
      </c>
      <c r="AM1695">
        <v>1486</v>
      </c>
      <c r="AN1695">
        <v>799</v>
      </c>
    </row>
    <row r="1696" spans="1:40" x14ac:dyDescent="0.25">
      <c r="A1696" t="s">
        <v>551</v>
      </c>
      <c r="B1696" t="s">
        <v>551</v>
      </c>
      <c r="C1696" t="s">
        <v>551</v>
      </c>
      <c r="D1696" t="s">
        <v>551</v>
      </c>
      <c r="E1696" t="s">
        <v>551</v>
      </c>
      <c r="F1696" t="s">
        <v>551</v>
      </c>
      <c r="G1696" t="s">
        <v>551</v>
      </c>
      <c r="H1696" t="s">
        <v>551</v>
      </c>
      <c r="I1696" t="s">
        <v>551</v>
      </c>
      <c r="J1696" t="s">
        <v>551</v>
      </c>
      <c r="K1696" t="s">
        <v>551</v>
      </c>
      <c r="L1696" t="s">
        <v>551</v>
      </c>
      <c r="M1696" t="s">
        <v>551</v>
      </c>
      <c r="N1696" t="s">
        <v>551</v>
      </c>
      <c r="O1696" t="s">
        <v>551</v>
      </c>
      <c r="P1696" t="s">
        <v>551</v>
      </c>
      <c r="Q1696" t="s">
        <v>551</v>
      </c>
      <c r="R1696" t="s">
        <v>551</v>
      </c>
      <c r="S1696" t="s">
        <v>551</v>
      </c>
      <c r="T1696" t="s">
        <v>551</v>
      </c>
      <c r="U1696" t="s">
        <v>551</v>
      </c>
      <c r="V1696" t="s">
        <v>551</v>
      </c>
      <c r="W1696" t="s">
        <v>551</v>
      </c>
      <c r="X1696" t="s">
        <v>551</v>
      </c>
      <c r="Y1696" t="s">
        <v>551</v>
      </c>
      <c r="Z1696" t="s">
        <v>551</v>
      </c>
      <c r="AA1696" t="s">
        <v>551</v>
      </c>
      <c r="AB1696" t="s">
        <v>551</v>
      </c>
      <c r="AC1696" t="s">
        <v>648</v>
      </c>
      <c r="AD1696" t="s">
        <v>647</v>
      </c>
      <c r="AE1696">
        <v>25</v>
      </c>
      <c r="AF1696">
        <v>20</v>
      </c>
      <c r="AG1696">
        <v>3</v>
      </c>
      <c r="AH1696" t="s">
        <v>491</v>
      </c>
      <c r="AJ1696" t="s">
        <v>82</v>
      </c>
      <c r="AK1696" t="s">
        <v>194</v>
      </c>
      <c r="AM1696">
        <v>3547</v>
      </c>
      <c r="AN1696">
        <v>803</v>
      </c>
    </row>
    <row r="1697" spans="1:40" x14ac:dyDescent="0.25">
      <c r="A1697" t="s">
        <v>551</v>
      </c>
      <c r="B1697" t="s">
        <v>551</v>
      </c>
      <c r="C1697" t="s">
        <v>551</v>
      </c>
      <c r="D1697" t="s">
        <v>551</v>
      </c>
      <c r="E1697" t="s">
        <v>551</v>
      </c>
      <c r="F1697" t="s">
        <v>551</v>
      </c>
      <c r="G1697" t="s">
        <v>551</v>
      </c>
      <c r="H1697" t="s">
        <v>551</v>
      </c>
      <c r="I1697" t="s">
        <v>551</v>
      </c>
      <c r="J1697" t="s">
        <v>551</v>
      </c>
      <c r="K1697" t="s">
        <v>551</v>
      </c>
      <c r="L1697" t="s">
        <v>551</v>
      </c>
      <c r="M1697" t="s">
        <v>551</v>
      </c>
      <c r="N1697" t="s">
        <v>551</v>
      </c>
      <c r="O1697" t="s">
        <v>551</v>
      </c>
      <c r="P1697" t="s">
        <v>551</v>
      </c>
      <c r="Q1697" t="s">
        <v>551</v>
      </c>
      <c r="R1697" t="s">
        <v>551</v>
      </c>
      <c r="S1697" t="s">
        <v>551</v>
      </c>
      <c r="T1697" t="s">
        <v>551</v>
      </c>
      <c r="U1697" t="s">
        <v>551</v>
      </c>
      <c r="V1697" t="s">
        <v>551</v>
      </c>
      <c r="W1697" t="s">
        <v>551</v>
      </c>
      <c r="X1697" t="s">
        <v>551</v>
      </c>
      <c r="Y1697" t="s">
        <v>551</v>
      </c>
      <c r="Z1697" t="s">
        <v>551</v>
      </c>
      <c r="AA1697" t="s">
        <v>551</v>
      </c>
      <c r="AB1697" t="s">
        <v>551</v>
      </c>
      <c r="AC1697" t="s">
        <v>648</v>
      </c>
      <c r="AD1697" t="s">
        <v>647</v>
      </c>
      <c r="AE1697">
        <v>25</v>
      </c>
      <c r="AF1697">
        <v>21</v>
      </c>
      <c r="AH1697" t="s">
        <v>494</v>
      </c>
      <c r="AJ1697" t="s">
        <v>86</v>
      </c>
      <c r="AK1697" t="s">
        <v>201</v>
      </c>
      <c r="AM1697">
        <v>1828</v>
      </c>
      <c r="AN1697">
        <v>1019</v>
      </c>
    </row>
    <row r="1698" spans="1:40" x14ac:dyDescent="0.25">
      <c r="A1698" t="s">
        <v>551</v>
      </c>
      <c r="B1698" t="s">
        <v>551</v>
      </c>
      <c r="C1698" t="s">
        <v>551</v>
      </c>
      <c r="D1698" t="s">
        <v>551</v>
      </c>
      <c r="E1698" t="s">
        <v>551</v>
      </c>
      <c r="F1698" t="s">
        <v>551</v>
      </c>
      <c r="G1698" t="s">
        <v>551</v>
      </c>
      <c r="H1698" t="s">
        <v>551</v>
      </c>
      <c r="I1698" t="s">
        <v>551</v>
      </c>
      <c r="J1698" t="s">
        <v>551</v>
      </c>
      <c r="K1698" t="s">
        <v>551</v>
      </c>
      <c r="L1698" t="s">
        <v>551</v>
      </c>
      <c r="M1698" t="s">
        <v>551</v>
      </c>
      <c r="N1698" t="s">
        <v>551</v>
      </c>
      <c r="O1698" t="s">
        <v>551</v>
      </c>
      <c r="P1698" t="s">
        <v>551</v>
      </c>
      <c r="Q1698" t="s">
        <v>551</v>
      </c>
      <c r="R1698" t="s">
        <v>551</v>
      </c>
      <c r="S1698" t="s">
        <v>551</v>
      </c>
      <c r="T1698" t="s">
        <v>551</v>
      </c>
      <c r="U1698" t="s">
        <v>551</v>
      </c>
      <c r="V1698" t="s">
        <v>551</v>
      </c>
      <c r="W1698" t="s">
        <v>551</v>
      </c>
      <c r="X1698" t="s">
        <v>551</v>
      </c>
      <c r="Y1698" t="s">
        <v>551</v>
      </c>
      <c r="Z1698" t="s">
        <v>551</v>
      </c>
      <c r="AA1698" t="s">
        <v>551</v>
      </c>
      <c r="AB1698" t="s">
        <v>551</v>
      </c>
      <c r="AC1698" t="s">
        <v>648</v>
      </c>
      <c r="AD1698" t="s">
        <v>647</v>
      </c>
      <c r="AE1698">
        <v>25</v>
      </c>
      <c r="AF1698">
        <v>22</v>
      </c>
      <c r="AH1698" t="s">
        <v>494</v>
      </c>
      <c r="AJ1698" t="s">
        <v>86</v>
      </c>
      <c r="AK1698" t="s">
        <v>201</v>
      </c>
      <c r="AM1698">
        <v>1986</v>
      </c>
      <c r="AN1698">
        <v>316</v>
      </c>
    </row>
    <row r="1699" spans="1:40" x14ac:dyDescent="0.25">
      <c r="A1699" t="s">
        <v>551</v>
      </c>
      <c r="B1699" t="s">
        <v>551</v>
      </c>
      <c r="C1699" t="s">
        <v>551</v>
      </c>
      <c r="D1699" t="s">
        <v>551</v>
      </c>
      <c r="E1699" t="s">
        <v>551</v>
      </c>
      <c r="F1699" t="s">
        <v>551</v>
      </c>
      <c r="G1699" t="s">
        <v>551</v>
      </c>
      <c r="H1699" t="s">
        <v>551</v>
      </c>
      <c r="I1699" t="s">
        <v>551</v>
      </c>
      <c r="J1699" t="s">
        <v>551</v>
      </c>
      <c r="K1699" t="s">
        <v>551</v>
      </c>
      <c r="L1699" t="s">
        <v>551</v>
      </c>
      <c r="M1699" t="s">
        <v>551</v>
      </c>
      <c r="N1699" t="s">
        <v>551</v>
      </c>
      <c r="O1699" t="s">
        <v>551</v>
      </c>
      <c r="P1699" t="s">
        <v>551</v>
      </c>
      <c r="Q1699" t="s">
        <v>551</v>
      </c>
      <c r="R1699" t="s">
        <v>551</v>
      </c>
      <c r="S1699" t="s">
        <v>551</v>
      </c>
      <c r="T1699" t="s">
        <v>551</v>
      </c>
      <c r="U1699" t="s">
        <v>551</v>
      </c>
      <c r="V1699" t="s">
        <v>551</v>
      </c>
      <c r="W1699" t="s">
        <v>551</v>
      </c>
      <c r="X1699" t="s">
        <v>551</v>
      </c>
      <c r="Y1699" t="s">
        <v>551</v>
      </c>
      <c r="Z1699" t="s">
        <v>551</v>
      </c>
      <c r="AA1699" t="s">
        <v>551</v>
      </c>
      <c r="AB1699" t="s">
        <v>551</v>
      </c>
      <c r="AC1699" t="s">
        <v>648</v>
      </c>
      <c r="AD1699" t="s">
        <v>647</v>
      </c>
      <c r="AE1699">
        <v>25</v>
      </c>
      <c r="AF1699">
        <v>23</v>
      </c>
      <c r="AG1699">
        <v>3</v>
      </c>
      <c r="AH1699" t="s">
        <v>492</v>
      </c>
      <c r="AJ1699" t="s">
        <v>84</v>
      </c>
      <c r="AK1699" t="s">
        <v>194</v>
      </c>
      <c r="AM1699">
        <v>2675</v>
      </c>
      <c r="AN1699">
        <v>893</v>
      </c>
    </row>
    <row r="1700" spans="1:40" x14ac:dyDescent="0.25">
      <c r="A1700" t="s">
        <v>551</v>
      </c>
      <c r="B1700" t="s">
        <v>551</v>
      </c>
      <c r="C1700" t="s">
        <v>551</v>
      </c>
      <c r="D1700" t="s">
        <v>551</v>
      </c>
      <c r="E1700" t="s">
        <v>551</v>
      </c>
      <c r="F1700" t="s">
        <v>551</v>
      </c>
      <c r="G1700" t="s">
        <v>551</v>
      </c>
      <c r="H1700" t="s">
        <v>551</v>
      </c>
      <c r="I1700" t="s">
        <v>551</v>
      </c>
      <c r="J1700" t="s">
        <v>551</v>
      </c>
      <c r="K1700" t="s">
        <v>551</v>
      </c>
      <c r="L1700" t="s">
        <v>551</v>
      </c>
      <c r="M1700" t="s">
        <v>551</v>
      </c>
      <c r="N1700" t="s">
        <v>551</v>
      </c>
      <c r="O1700" t="s">
        <v>551</v>
      </c>
      <c r="P1700" t="s">
        <v>551</v>
      </c>
      <c r="Q1700" t="s">
        <v>551</v>
      </c>
      <c r="R1700" t="s">
        <v>551</v>
      </c>
      <c r="S1700" t="s">
        <v>551</v>
      </c>
      <c r="T1700" t="s">
        <v>551</v>
      </c>
      <c r="U1700" t="s">
        <v>551</v>
      </c>
      <c r="V1700" t="s">
        <v>551</v>
      </c>
      <c r="W1700" t="s">
        <v>551</v>
      </c>
      <c r="X1700" t="s">
        <v>551</v>
      </c>
      <c r="Y1700" t="s">
        <v>551</v>
      </c>
      <c r="Z1700" t="s">
        <v>551</v>
      </c>
      <c r="AA1700" t="s">
        <v>551</v>
      </c>
      <c r="AB1700" t="s">
        <v>551</v>
      </c>
      <c r="AC1700" t="s">
        <v>648</v>
      </c>
      <c r="AD1700" t="s">
        <v>647</v>
      </c>
      <c r="AE1700">
        <v>25</v>
      </c>
      <c r="AF1700">
        <v>24</v>
      </c>
      <c r="AG1700">
        <v>3</v>
      </c>
      <c r="AH1700" t="s">
        <v>491</v>
      </c>
      <c r="AJ1700" t="s">
        <v>82</v>
      </c>
      <c r="AK1700" t="s">
        <v>194</v>
      </c>
      <c r="AM1700">
        <v>46</v>
      </c>
      <c r="AN1700">
        <v>239</v>
      </c>
    </row>
    <row r="1701" spans="1:40" x14ac:dyDescent="0.25">
      <c r="A1701" t="s">
        <v>551</v>
      </c>
      <c r="B1701" t="s">
        <v>551</v>
      </c>
      <c r="C1701" t="s">
        <v>551</v>
      </c>
      <c r="D1701" t="s">
        <v>551</v>
      </c>
      <c r="E1701" t="s">
        <v>551</v>
      </c>
      <c r="F1701" t="s">
        <v>551</v>
      </c>
      <c r="G1701" t="s">
        <v>551</v>
      </c>
      <c r="H1701" t="s">
        <v>551</v>
      </c>
      <c r="I1701" t="s">
        <v>551</v>
      </c>
      <c r="J1701" t="s">
        <v>551</v>
      </c>
      <c r="K1701" t="s">
        <v>551</v>
      </c>
      <c r="L1701" t="s">
        <v>551</v>
      </c>
      <c r="M1701" t="s">
        <v>551</v>
      </c>
      <c r="N1701" t="s">
        <v>551</v>
      </c>
      <c r="O1701" t="s">
        <v>551</v>
      </c>
      <c r="P1701" t="s">
        <v>551</v>
      </c>
      <c r="Q1701" t="s">
        <v>551</v>
      </c>
      <c r="R1701" t="s">
        <v>551</v>
      </c>
      <c r="S1701" t="s">
        <v>551</v>
      </c>
      <c r="T1701" t="s">
        <v>551</v>
      </c>
      <c r="U1701" t="s">
        <v>551</v>
      </c>
      <c r="V1701" t="s">
        <v>551</v>
      </c>
      <c r="W1701" t="s">
        <v>551</v>
      </c>
      <c r="X1701" t="s">
        <v>551</v>
      </c>
      <c r="Y1701" t="s">
        <v>551</v>
      </c>
      <c r="Z1701" t="s">
        <v>551</v>
      </c>
      <c r="AA1701" t="s">
        <v>551</v>
      </c>
      <c r="AB1701" t="s">
        <v>551</v>
      </c>
      <c r="AC1701" t="s">
        <v>648</v>
      </c>
      <c r="AD1701" t="s">
        <v>647</v>
      </c>
      <c r="AE1701">
        <v>25</v>
      </c>
      <c r="AF1701">
        <v>25</v>
      </c>
      <c r="AG1701">
        <v>3</v>
      </c>
      <c r="AH1701" t="s">
        <v>492</v>
      </c>
      <c r="AJ1701" t="s">
        <v>84</v>
      </c>
      <c r="AK1701" t="s">
        <v>194</v>
      </c>
      <c r="AM1701">
        <v>2118</v>
      </c>
      <c r="AN1701">
        <v>1059</v>
      </c>
    </row>
    <row r="1702" spans="1:40" x14ac:dyDescent="0.25">
      <c r="A1702" t="s">
        <v>551</v>
      </c>
      <c r="B1702" t="s">
        <v>551</v>
      </c>
      <c r="C1702" t="s">
        <v>551</v>
      </c>
      <c r="D1702" t="s">
        <v>551</v>
      </c>
      <c r="E1702" t="s">
        <v>551</v>
      </c>
      <c r="F1702" t="s">
        <v>551</v>
      </c>
      <c r="G1702" t="s">
        <v>551</v>
      </c>
      <c r="H1702" t="s">
        <v>551</v>
      </c>
      <c r="I1702" t="s">
        <v>551</v>
      </c>
      <c r="J1702" t="s">
        <v>551</v>
      </c>
      <c r="K1702" t="s">
        <v>551</v>
      </c>
      <c r="L1702" t="s">
        <v>551</v>
      </c>
      <c r="M1702" t="s">
        <v>551</v>
      </c>
      <c r="N1702" t="s">
        <v>551</v>
      </c>
      <c r="O1702" t="s">
        <v>551</v>
      </c>
      <c r="P1702" t="s">
        <v>551</v>
      </c>
      <c r="Q1702" t="s">
        <v>551</v>
      </c>
      <c r="R1702" t="s">
        <v>551</v>
      </c>
      <c r="S1702" t="s">
        <v>551</v>
      </c>
      <c r="T1702" t="s">
        <v>551</v>
      </c>
      <c r="U1702" t="s">
        <v>551</v>
      </c>
      <c r="V1702" t="s">
        <v>551</v>
      </c>
      <c r="W1702" t="s">
        <v>551</v>
      </c>
      <c r="X1702" t="s">
        <v>551</v>
      </c>
      <c r="Y1702" t="s">
        <v>551</v>
      </c>
      <c r="Z1702" t="s">
        <v>551</v>
      </c>
      <c r="AA1702" t="s">
        <v>551</v>
      </c>
      <c r="AB1702" t="s">
        <v>551</v>
      </c>
      <c r="AC1702" t="s">
        <v>650</v>
      </c>
      <c r="AD1702" t="s">
        <v>649</v>
      </c>
      <c r="AE1702">
        <v>25</v>
      </c>
      <c r="AF1702">
        <v>1</v>
      </c>
      <c r="AG1702">
        <v>3</v>
      </c>
      <c r="AH1702" t="s">
        <v>492</v>
      </c>
      <c r="AJ1702" t="s">
        <v>84</v>
      </c>
      <c r="AK1702" t="s">
        <v>194</v>
      </c>
      <c r="AM1702">
        <v>2811</v>
      </c>
      <c r="AN1702">
        <v>2123</v>
      </c>
    </row>
    <row r="1703" spans="1:40" x14ac:dyDescent="0.25">
      <c r="A1703" t="s">
        <v>551</v>
      </c>
      <c r="B1703" t="s">
        <v>551</v>
      </c>
      <c r="C1703" t="s">
        <v>551</v>
      </c>
      <c r="D1703" t="s">
        <v>551</v>
      </c>
      <c r="E1703" t="s">
        <v>551</v>
      </c>
      <c r="F1703" t="s">
        <v>551</v>
      </c>
      <c r="G1703" t="s">
        <v>551</v>
      </c>
      <c r="H1703" t="s">
        <v>551</v>
      </c>
      <c r="I1703" t="s">
        <v>551</v>
      </c>
      <c r="J1703" t="s">
        <v>551</v>
      </c>
      <c r="K1703" t="s">
        <v>551</v>
      </c>
      <c r="L1703" t="s">
        <v>551</v>
      </c>
      <c r="M1703" t="s">
        <v>551</v>
      </c>
      <c r="N1703" t="s">
        <v>551</v>
      </c>
      <c r="O1703" t="s">
        <v>551</v>
      </c>
      <c r="P1703" t="s">
        <v>551</v>
      </c>
      <c r="Q1703" t="s">
        <v>551</v>
      </c>
      <c r="R1703" t="s">
        <v>551</v>
      </c>
      <c r="S1703" t="s">
        <v>551</v>
      </c>
      <c r="T1703" t="s">
        <v>551</v>
      </c>
      <c r="U1703" t="s">
        <v>551</v>
      </c>
      <c r="V1703" t="s">
        <v>551</v>
      </c>
      <c r="W1703" t="s">
        <v>551</v>
      </c>
      <c r="X1703" t="s">
        <v>551</v>
      </c>
      <c r="Y1703" t="s">
        <v>551</v>
      </c>
      <c r="Z1703" t="s">
        <v>551</v>
      </c>
      <c r="AA1703" t="s">
        <v>551</v>
      </c>
      <c r="AB1703" t="s">
        <v>551</v>
      </c>
      <c r="AC1703" t="s">
        <v>650</v>
      </c>
      <c r="AD1703" t="s">
        <v>649</v>
      </c>
      <c r="AE1703">
        <v>25</v>
      </c>
      <c r="AF1703">
        <v>2</v>
      </c>
      <c r="AG1703">
        <v>3</v>
      </c>
      <c r="AH1703" t="s">
        <v>492</v>
      </c>
      <c r="AJ1703" t="s">
        <v>84</v>
      </c>
      <c r="AK1703" t="s">
        <v>194</v>
      </c>
      <c r="AM1703">
        <v>246</v>
      </c>
      <c r="AN1703">
        <v>1687</v>
      </c>
    </row>
    <row r="1704" spans="1:40" x14ac:dyDescent="0.25">
      <c r="A1704" t="s">
        <v>551</v>
      </c>
      <c r="B1704" t="s">
        <v>551</v>
      </c>
      <c r="C1704" t="s">
        <v>551</v>
      </c>
      <c r="D1704" t="s">
        <v>551</v>
      </c>
      <c r="E1704" t="s">
        <v>551</v>
      </c>
      <c r="F1704" t="s">
        <v>551</v>
      </c>
      <c r="G1704" t="s">
        <v>551</v>
      </c>
      <c r="H1704" t="s">
        <v>551</v>
      </c>
      <c r="I1704" t="s">
        <v>551</v>
      </c>
      <c r="J1704" t="s">
        <v>551</v>
      </c>
      <c r="K1704" t="s">
        <v>551</v>
      </c>
      <c r="L1704" t="s">
        <v>551</v>
      </c>
      <c r="M1704" t="s">
        <v>551</v>
      </c>
      <c r="N1704" t="s">
        <v>551</v>
      </c>
      <c r="O1704" t="s">
        <v>551</v>
      </c>
      <c r="P1704" t="s">
        <v>551</v>
      </c>
      <c r="Q1704" t="s">
        <v>551</v>
      </c>
      <c r="R1704" t="s">
        <v>551</v>
      </c>
      <c r="S1704" t="s">
        <v>551</v>
      </c>
      <c r="T1704" t="s">
        <v>551</v>
      </c>
      <c r="U1704" t="s">
        <v>551</v>
      </c>
      <c r="V1704" t="s">
        <v>551</v>
      </c>
      <c r="W1704" t="s">
        <v>551</v>
      </c>
      <c r="X1704" t="s">
        <v>551</v>
      </c>
      <c r="Y1704" t="s">
        <v>551</v>
      </c>
      <c r="Z1704" t="s">
        <v>551</v>
      </c>
      <c r="AA1704" t="s">
        <v>551</v>
      </c>
      <c r="AB1704" t="s">
        <v>551</v>
      </c>
      <c r="AC1704" t="s">
        <v>650</v>
      </c>
      <c r="AD1704" t="s">
        <v>649</v>
      </c>
      <c r="AE1704">
        <v>25</v>
      </c>
      <c r="AF1704">
        <v>3</v>
      </c>
      <c r="AH1704" t="s">
        <v>494</v>
      </c>
      <c r="AJ1704" t="s">
        <v>86</v>
      </c>
      <c r="AK1704" t="s">
        <v>201</v>
      </c>
      <c r="AM1704">
        <v>1169</v>
      </c>
      <c r="AN1704">
        <v>1843</v>
      </c>
    </row>
    <row r="1705" spans="1:40" x14ac:dyDescent="0.25">
      <c r="A1705" t="s">
        <v>551</v>
      </c>
      <c r="B1705" t="s">
        <v>551</v>
      </c>
      <c r="C1705" t="s">
        <v>551</v>
      </c>
      <c r="D1705" t="s">
        <v>551</v>
      </c>
      <c r="E1705" t="s">
        <v>551</v>
      </c>
      <c r="F1705" t="s">
        <v>551</v>
      </c>
      <c r="G1705" t="s">
        <v>551</v>
      </c>
      <c r="H1705" t="s">
        <v>551</v>
      </c>
      <c r="I1705" t="s">
        <v>551</v>
      </c>
      <c r="J1705" t="s">
        <v>551</v>
      </c>
      <c r="K1705" t="s">
        <v>551</v>
      </c>
      <c r="L1705" t="s">
        <v>551</v>
      </c>
      <c r="M1705" t="s">
        <v>551</v>
      </c>
      <c r="N1705" t="s">
        <v>551</v>
      </c>
      <c r="O1705" t="s">
        <v>551</v>
      </c>
      <c r="P1705" t="s">
        <v>551</v>
      </c>
      <c r="Q1705" t="s">
        <v>551</v>
      </c>
      <c r="R1705" t="s">
        <v>551</v>
      </c>
      <c r="S1705" t="s">
        <v>551</v>
      </c>
      <c r="T1705" t="s">
        <v>551</v>
      </c>
      <c r="U1705" t="s">
        <v>551</v>
      </c>
      <c r="V1705" t="s">
        <v>551</v>
      </c>
      <c r="W1705" t="s">
        <v>551</v>
      </c>
      <c r="X1705" t="s">
        <v>551</v>
      </c>
      <c r="Y1705" t="s">
        <v>551</v>
      </c>
      <c r="Z1705" t="s">
        <v>551</v>
      </c>
      <c r="AA1705" t="s">
        <v>551</v>
      </c>
      <c r="AB1705" t="s">
        <v>551</v>
      </c>
      <c r="AC1705" t="s">
        <v>650</v>
      </c>
      <c r="AD1705" t="s">
        <v>649</v>
      </c>
      <c r="AE1705">
        <v>25</v>
      </c>
      <c r="AF1705">
        <v>4</v>
      </c>
      <c r="AG1705">
        <v>3</v>
      </c>
      <c r="AH1705" t="s">
        <v>587</v>
      </c>
      <c r="AJ1705" t="s">
        <v>145</v>
      </c>
      <c r="AK1705" t="s">
        <v>194</v>
      </c>
      <c r="AM1705">
        <v>2725</v>
      </c>
      <c r="AN1705">
        <v>1207</v>
      </c>
    </row>
    <row r="1706" spans="1:40" x14ac:dyDescent="0.25">
      <c r="A1706" t="s">
        <v>551</v>
      </c>
      <c r="B1706" t="s">
        <v>551</v>
      </c>
      <c r="C1706" t="s">
        <v>551</v>
      </c>
      <c r="D1706" t="s">
        <v>551</v>
      </c>
      <c r="E1706" t="s">
        <v>551</v>
      </c>
      <c r="F1706" t="s">
        <v>551</v>
      </c>
      <c r="G1706" t="s">
        <v>551</v>
      </c>
      <c r="H1706" t="s">
        <v>551</v>
      </c>
      <c r="I1706" t="s">
        <v>551</v>
      </c>
      <c r="J1706" t="s">
        <v>551</v>
      </c>
      <c r="K1706" t="s">
        <v>551</v>
      </c>
      <c r="L1706" t="s">
        <v>551</v>
      </c>
      <c r="M1706" t="s">
        <v>551</v>
      </c>
      <c r="N1706" t="s">
        <v>551</v>
      </c>
      <c r="O1706" t="s">
        <v>551</v>
      </c>
      <c r="P1706" t="s">
        <v>551</v>
      </c>
      <c r="Q1706" t="s">
        <v>551</v>
      </c>
      <c r="R1706" t="s">
        <v>551</v>
      </c>
      <c r="S1706" t="s">
        <v>551</v>
      </c>
      <c r="T1706" t="s">
        <v>551</v>
      </c>
      <c r="U1706" t="s">
        <v>551</v>
      </c>
      <c r="V1706" t="s">
        <v>551</v>
      </c>
      <c r="W1706" t="s">
        <v>551</v>
      </c>
      <c r="X1706" t="s">
        <v>551</v>
      </c>
      <c r="Y1706" t="s">
        <v>551</v>
      </c>
      <c r="Z1706" t="s">
        <v>551</v>
      </c>
      <c r="AA1706" t="s">
        <v>551</v>
      </c>
      <c r="AB1706" t="s">
        <v>551</v>
      </c>
      <c r="AC1706" t="s">
        <v>650</v>
      </c>
      <c r="AD1706" t="s">
        <v>649</v>
      </c>
      <c r="AE1706">
        <v>25</v>
      </c>
      <c r="AF1706">
        <v>5</v>
      </c>
      <c r="AG1706">
        <v>3</v>
      </c>
      <c r="AH1706" t="s">
        <v>492</v>
      </c>
      <c r="AJ1706" t="s">
        <v>84</v>
      </c>
      <c r="AK1706" t="s">
        <v>194</v>
      </c>
      <c r="AM1706">
        <v>429</v>
      </c>
      <c r="AN1706">
        <v>2197</v>
      </c>
    </row>
    <row r="1707" spans="1:40" x14ac:dyDescent="0.25">
      <c r="A1707" t="s">
        <v>551</v>
      </c>
      <c r="B1707" t="s">
        <v>551</v>
      </c>
      <c r="C1707" t="s">
        <v>551</v>
      </c>
      <c r="D1707" t="s">
        <v>551</v>
      </c>
      <c r="E1707" t="s">
        <v>551</v>
      </c>
      <c r="F1707" t="s">
        <v>551</v>
      </c>
      <c r="G1707" t="s">
        <v>551</v>
      </c>
      <c r="H1707" t="s">
        <v>551</v>
      </c>
      <c r="I1707" t="s">
        <v>551</v>
      </c>
      <c r="J1707" t="s">
        <v>551</v>
      </c>
      <c r="K1707" t="s">
        <v>551</v>
      </c>
      <c r="L1707" t="s">
        <v>551</v>
      </c>
      <c r="M1707" t="s">
        <v>551</v>
      </c>
      <c r="N1707" t="s">
        <v>551</v>
      </c>
      <c r="O1707" t="s">
        <v>551</v>
      </c>
      <c r="P1707" t="s">
        <v>551</v>
      </c>
      <c r="Q1707" t="s">
        <v>551</v>
      </c>
      <c r="R1707" t="s">
        <v>551</v>
      </c>
      <c r="S1707" t="s">
        <v>551</v>
      </c>
      <c r="T1707" t="s">
        <v>551</v>
      </c>
      <c r="U1707" t="s">
        <v>551</v>
      </c>
      <c r="V1707" t="s">
        <v>551</v>
      </c>
      <c r="W1707" t="s">
        <v>551</v>
      </c>
      <c r="X1707" t="s">
        <v>551</v>
      </c>
      <c r="Y1707" t="s">
        <v>551</v>
      </c>
      <c r="Z1707" t="s">
        <v>551</v>
      </c>
      <c r="AA1707" t="s">
        <v>551</v>
      </c>
      <c r="AB1707" t="s">
        <v>551</v>
      </c>
      <c r="AC1707" t="s">
        <v>650</v>
      </c>
      <c r="AD1707" t="s">
        <v>649</v>
      </c>
      <c r="AE1707">
        <v>25</v>
      </c>
      <c r="AF1707">
        <v>6</v>
      </c>
      <c r="AG1707">
        <v>3</v>
      </c>
      <c r="AH1707" t="s">
        <v>587</v>
      </c>
      <c r="AJ1707" t="s">
        <v>145</v>
      </c>
      <c r="AK1707" t="s">
        <v>194</v>
      </c>
      <c r="AM1707">
        <v>1099</v>
      </c>
      <c r="AN1707">
        <v>880</v>
      </c>
    </row>
    <row r="1708" spans="1:40" x14ac:dyDescent="0.25">
      <c r="A1708" t="s">
        <v>551</v>
      </c>
      <c r="B1708" t="s">
        <v>551</v>
      </c>
      <c r="C1708" t="s">
        <v>551</v>
      </c>
      <c r="D1708" t="s">
        <v>551</v>
      </c>
      <c r="E1708" t="s">
        <v>551</v>
      </c>
      <c r="F1708" t="s">
        <v>551</v>
      </c>
      <c r="G1708" t="s">
        <v>551</v>
      </c>
      <c r="H1708" t="s">
        <v>551</v>
      </c>
      <c r="I1708" t="s">
        <v>551</v>
      </c>
      <c r="J1708" t="s">
        <v>551</v>
      </c>
      <c r="K1708" t="s">
        <v>551</v>
      </c>
      <c r="L1708" t="s">
        <v>551</v>
      </c>
      <c r="M1708" t="s">
        <v>551</v>
      </c>
      <c r="N1708" t="s">
        <v>551</v>
      </c>
      <c r="O1708" t="s">
        <v>551</v>
      </c>
      <c r="P1708" t="s">
        <v>551</v>
      </c>
      <c r="Q1708" t="s">
        <v>551</v>
      </c>
      <c r="R1708" t="s">
        <v>551</v>
      </c>
      <c r="S1708" t="s">
        <v>551</v>
      </c>
      <c r="T1708" t="s">
        <v>551</v>
      </c>
      <c r="U1708" t="s">
        <v>551</v>
      </c>
      <c r="V1708" t="s">
        <v>551</v>
      </c>
      <c r="W1708" t="s">
        <v>551</v>
      </c>
      <c r="X1708" t="s">
        <v>551</v>
      </c>
      <c r="Y1708" t="s">
        <v>551</v>
      </c>
      <c r="Z1708" t="s">
        <v>551</v>
      </c>
      <c r="AA1708" t="s">
        <v>551</v>
      </c>
      <c r="AB1708" t="s">
        <v>551</v>
      </c>
      <c r="AC1708" t="s">
        <v>650</v>
      </c>
      <c r="AD1708" t="s">
        <v>649</v>
      </c>
      <c r="AE1708">
        <v>25</v>
      </c>
      <c r="AF1708">
        <v>7</v>
      </c>
      <c r="AG1708">
        <v>3</v>
      </c>
      <c r="AH1708" t="s">
        <v>492</v>
      </c>
      <c r="AJ1708" t="s">
        <v>84</v>
      </c>
      <c r="AK1708" t="s">
        <v>194</v>
      </c>
      <c r="AM1708">
        <v>766</v>
      </c>
      <c r="AN1708">
        <v>1768</v>
      </c>
    </row>
    <row r="1709" spans="1:40" x14ac:dyDescent="0.25">
      <c r="A1709" t="s">
        <v>551</v>
      </c>
      <c r="B1709" t="s">
        <v>551</v>
      </c>
      <c r="C1709" t="s">
        <v>551</v>
      </c>
      <c r="D1709" t="s">
        <v>551</v>
      </c>
      <c r="E1709" t="s">
        <v>551</v>
      </c>
      <c r="F1709" t="s">
        <v>551</v>
      </c>
      <c r="G1709" t="s">
        <v>551</v>
      </c>
      <c r="H1709" t="s">
        <v>551</v>
      </c>
      <c r="I1709" t="s">
        <v>551</v>
      </c>
      <c r="J1709" t="s">
        <v>551</v>
      </c>
      <c r="K1709" t="s">
        <v>551</v>
      </c>
      <c r="L1709" t="s">
        <v>551</v>
      </c>
      <c r="M1709" t="s">
        <v>551</v>
      </c>
      <c r="N1709" t="s">
        <v>551</v>
      </c>
      <c r="O1709" t="s">
        <v>551</v>
      </c>
      <c r="P1709" t="s">
        <v>551</v>
      </c>
      <c r="Q1709" t="s">
        <v>551</v>
      </c>
      <c r="R1709" t="s">
        <v>551</v>
      </c>
      <c r="S1709" t="s">
        <v>551</v>
      </c>
      <c r="T1709" t="s">
        <v>551</v>
      </c>
      <c r="U1709" t="s">
        <v>551</v>
      </c>
      <c r="V1709" t="s">
        <v>551</v>
      </c>
      <c r="W1709" t="s">
        <v>551</v>
      </c>
      <c r="X1709" t="s">
        <v>551</v>
      </c>
      <c r="Y1709" t="s">
        <v>551</v>
      </c>
      <c r="Z1709" t="s">
        <v>551</v>
      </c>
      <c r="AA1709" t="s">
        <v>551</v>
      </c>
      <c r="AB1709" t="s">
        <v>551</v>
      </c>
      <c r="AC1709" t="s">
        <v>650</v>
      </c>
      <c r="AD1709" t="s">
        <v>649</v>
      </c>
      <c r="AE1709">
        <v>25</v>
      </c>
      <c r="AF1709">
        <v>8</v>
      </c>
      <c r="AG1709">
        <v>3</v>
      </c>
      <c r="AH1709" t="s">
        <v>491</v>
      </c>
      <c r="AJ1709" t="s">
        <v>82</v>
      </c>
      <c r="AK1709" t="s">
        <v>194</v>
      </c>
      <c r="AM1709">
        <v>3277</v>
      </c>
      <c r="AN1709">
        <v>564</v>
      </c>
    </row>
    <row r="1710" spans="1:40" x14ac:dyDescent="0.25">
      <c r="A1710" t="s">
        <v>551</v>
      </c>
      <c r="B1710" t="s">
        <v>551</v>
      </c>
      <c r="C1710" t="s">
        <v>551</v>
      </c>
      <c r="D1710" t="s">
        <v>551</v>
      </c>
      <c r="E1710" t="s">
        <v>551</v>
      </c>
      <c r="F1710" t="s">
        <v>551</v>
      </c>
      <c r="G1710" t="s">
        <v>551</v>
      </c>
      <c r="H1710" t="s">
        <v>551</v>
      </c>
      <c r="I1710" t="s">
        <v>551</v>
      </c>
      <c r="J1710" t="s">
        <v>551</v>
      </c>
      <c r="K1710" t="s">
        <v>551</v>
      </c>
      <c r="L1710" t="s">
        <v>551</v>
      </c>
      <c r="M1710" t="s">
        <v>551</v>
      </c>
      <c r="N1710" t="s">
        <v>551</v>
      </c>
      <c r="O1710" t="s">
        <v>551</v>
      </c>
      <c r="P1710" t="s">
        <v>551</v>
      </c>
      <c r="Q1710" t="s">
        <v>551</v>
      </c>
      <c r="R1710" t="s">
        <v>551</v>
      </c>
      <c r="S1710" t="s">
        <v>551</v>
      </c>
      <c r="T1710" t="s">
        <v>551</v>
      </c>
      <c r="U1710" t="s">
        <v>551</v>
      </c>
      <c r="V1710" t="s">
        <v>551</v>
      </c>
      <c r="W1710" t="s">
        <v>551</v>
      </c>
      <c r="X1710" t="s">
        <v>551</v>
      </c>
      <c r="Y1710" t="s">
        <v>551</v>
      </c>
      <c r="Z1710" t="s">
        <v>551</v>
      </c>
      <c r="AA1710" t="s">
        <v>551</v>
      </c>
      <c r="AB1710" t="s">
        <v>551</v>
      </c>
      <c r="AC1710" t="s">
        <v>650</v>
      </c>
      <c r="AD1710" t="s">
        <v>649</v>
      </c>
      <c r="AE1710">
        <v>25</v>
      </c>
      <c r="AF1710">
        <v>9</v>
      </c>
      <c r="AG1710">
        <v>3</v>
      </c>
      <c r="AH1710" t="s">
        <v>491</v>
      </c>
      <c r="AJ1710" t="s">
        <v>82</v>
      </c>
      <c r="AK1710" t="s">
        <v>194</v>
      </c>
      <c r="AM1710">
        <v>753</v>
      </c>
      <c r="AN1710">
        <v>1035</v>
      </c>
    </row>
    <row r="1711" spans="1:40" x14ac:dyDescent="0.25">
      <c r="A1711" t="s">
        <v>551</v>
      </c>
      <c r="B1711" t="s">
        <v>551</v>
      </c>
      <c r="C1711" t="s">
        <v>551</v>
      </c>
      <c r="D1711" t="s">
        <v>551</v>
      </c>
      <c r="E1711" t="s">
        <v>551</v>
      </c>
      <c r="F1711" t="s">
        <v>551</v>
      </c>
      <c r="G1711" t="s">
        <v>551</v>
      </c>
      <c r="H1711" t="s">
        <v>551</v>
      </c>
      <c r="I1711" t="s">
        <v>551</v>
      </c>
      <c r="J1711" t="s">
        <v>551</v>
      </c>
      <c r="K1711" t="s">
        <v>551</v>
      </c>
      <c r="L1711" t="s">
        <v>551</v>
      </c>
      <c r="M1711" t="s">
        <v>551</v>
      </c>
      <c r="N1711" t="s">
        <v>551</v>
      </c>
      <c r="O1711" t="s">
        <v>551</v>
      </c>
      <c r="P1711" t="s">
        <v>551</v>
      </c>
      <c r="Q1711" t="s">
        <v>551</v>
      </c>
      <c r="R1711" t="s">
        <v>551</v>
      </c>
      <c r="S1711" t="s">
        <v>551</v>
      </c>
      <c r="T1711" t="s">
        <v>551</v>
      </c>
      <c r="U1711" t="s">
        <v>551</v>
      </c>
      <c r="V1711" t="s">
        <v>551</v>
      </c>
      <c r="W1711" t="s">
        <v>551</v>
      </c>
      <c r="X1711" t="s">
        <v>551</v>
      </c>
      <c r="Y1711" t="s">
        <v>551</v>
      </c>
      <c r="Z1711" t="s">
        <v>551</v>
      </c>
      <c r="AA1711" t="s">
        <v>551</v>
      </c>
      <c r="AB1711" t="s">
        <v>551</v>
      </c>
      <c r="AC1711" t="s">
        <v>650</v>
      </c>
      <c r="AD1711" t="s">
        <v>649</v>
      </c>
      <c r="AE1711">
        <v>25</v>
      </c>
      <c r="AF1711">
        <v>10</v>
      </c>
      <c r="AH1711" t="s">
        <v>494</v>
      </c>
      <c r="AJ1711" t="s">
        <v>86</v>
      </c>
      <c r="AK1711" t="s">
        <v>201</v>
      </c>
      <c r="AM1711">
        <v>902</v>
      </c>
      <c r="AN1711">
        <v>2850</v>
      </c>
    </row>
    <row r="1712" spans="1:40" x14ac:dyDescent="0.25">
      <c r="A1712" t="s">
        <v>551</v>
      </c>
      <c r="B1712" t="s">
        <v>551</v>
      </c>
      <c r="C1712" t="s">
        <v>551</v>
      </c>
      <c r="D1712" t="s">
        <v>551</v>
      </c>
      <c r="E1712" t="s">
        <v>551</v>
      </c>
      <c r="F1712" t="s">
        <v>551</v>
      </c>
      <c r="G1712" t="s">
        <v>551</v>
      </c>
      <c r="H1712" t="s">
        <v>551</v>
      </c>
      <c r="I1712" t="s">
        <v>551</v>
      </c>
      <c r="J1712" t="s">
        <v>551</v>
      </c>
      <c r="K1712" t="s">
        <v>551</v>
      </c>
      <c r="L1712" t="s">
        <v>551</v>
      </c>
      <c r="M1712" t="s">
        <v>551</v>
      </c>
      <c r="N1712" t="s">
        <v>551</v>
      </c>
      <c r="O1712" t="s">
        <v>551</v>
      </c>
      <c r="P1712" t="s">
        <v>551</v>
      </c>
      <c r="Q1712" t="s">
        <v>551</v>
      </c>
      <c r="R1712" t="s">
        <v>551</v>
      </c>
      <c r="S1712" t="s">
        <v>551</v>
      </c>
      <c r="T1712" t="s">
        <v>551</v>
      </c>
      <c r="U1712" t="s">
        <v>551</v>
      </c>
      <c r="V1712" t="s">
        <v>551</v>
      </c>
      <c r="W1712" t="s">
        <v>551</v>
      </c>
      <c r="X1712" t="s">
        <v>551</v>
      </c>
      <c r="Y1712" t="s">
        <v>551</v>
      </c>
      <c r="Z1712" t="s">
        <v>551</v>
      </c>
      <c r="AA1712" t="s">
        <v>551</v>
      </c>
      <c r="AB1712" t="s">
        <v>551</v>
      </c>
      <c r="AC1712" t="s">
        <v>650</v>
      </c>
      <c r="AD1712" t="s">
        <v>649</v>
      </c>
      <c r="AE1712">
        <v>25</v>
      </c>
      <c r="AF1712">
        <v>11</v>
      </c>
      <c r="AG1712">
        <v>3</v>
      </c>
      <c r="AH1712" t="s">
        <v>492</v>
      </c>
      <c r="AJ1712" t="s">
        <v>84</v>
      </c>
      <c r="AK1712" t="s">
        <v>194</v>
      </c>
      <c r="AM1712">
        <v>3015</v>
      </c>
      <c r="AN1712">
        <v>292</v>
      </c>
    </row>
    <row r="1713" spans="1:40" x14ac:dyDescent="0.25">
      <c r="A1713" t="s">
        <v>551</v>
      </c>
      <c r="B1713" t="s">
        <v>551</v>
      </c>
      <c r="C1713" t="s">
        <v>551</v>
      </c>
      <c r="D1713" t="s">
        <v>551</v>
      </c>
      <c r="E1713" t="s">
        <v>551</v>
      </c>
      <c r="F1713" t="s">
        <v>551</v>
      </c>
      <c r="G1713" t="s">
        <v>551</v>
      </c>
      <c r="H1713" t="s">
        <v>551</v>
      </c>
      <c r="I1713" t="s">
        <v>551</v>
      </c>
      <c r="J1713" t="s">
        <v>551</v>
      </c>
      <c r="K1713" t="s">
        <v>551</v>
      </c>
      <c r="L1713" t="s">
        <v>551</v>
      </c>
      <c r="M1713" t="s">
        <v>551</v>
      </c>
      <c r="N1713" t="s">
        <v>551</v>
      </c>
      <c r="O1713" t="s">
        <v>551</v>
      </c>
      <c r="P1713" t="s">
        <v>551</v>
      </c>
      <c r="Q1713" t="s">
        <v>551</v>
      </c>
      <c r="R1713" t="s">
        <v>551</v>
      </c>
      <c r="S1713" t="s">
        <v>551</v>
      </c>
      <c r="T1713" t="s">
        <v>551</v>
      </c>
      <c r="U1713" t="s">
        <v>551</v>
      </c>
      <c r="V1713" t="s">
        <v>551</v>
      </c>
      <c r="W1713" t="s">
        <v>551</v>
      </c>
      <c r="X1713" t="s">
        <v>551</v>
      </c>
      <c r="Y1713" t="s">
        <v>551</v>
      </c>
      <c r="Z1713" t="s">
        <v>551</v>
      </c>
      <c r="AA1713" t="s">
        <v>551</v>
      </c>
      <c r="AB1713" t="s">
        <v>551</v>
      </c>
      <c r="AC1713" t="s">
        <v>650</v>
      </c>
      <c r="AD1713" t="s">
        <v>649</v>
      </c>
      <c r="AE1713">
        <v>25</v>
      </c>
      <c r="AF1713">
        <v>12</v>
      </c>
      <c r="AH1713" t="s">
        <v>494</v>
      </c>
      <c r="AJ1713" t="s">
        <v>86</v>
      </c>
      <c r="AK1713" t="s">
        <v>201</v>
      </c>
      <c r="AM1713">
        <v>1547</v>
      </c>
      <c r="AN1713">
        <v>1578</v>
      </c>
    </row>
    <row r="1714" spans="1:40" x14ac:dyDescent="0.25">
      <c r="A1714" t="s">
        <v>551</v>
      </c>
      <c r="B1714" t="s">
        <v>551</v>
      </c>
      <c r="C1714" t="s">
        <v>551</v>
      </c>
      <c r="D1714" t="s">
        <v>551</v>
      </c>
      <c r="E1714" t="s">
        <v>551</v>
      </c>
      <c r="F1714" t="s">
        <v>551</v>
      </c>
      <c r="G1714" t="s">
        <v>551</v>
      </c>
      <c r="H1714" t="s">
        <v>551</v>
      </c>
      <c r="I1714" t="s">
        <v>551</v>
      </c>
      <c r="J1714" t="s">
        <v>551</v>
      </c>
      <c r="K1714" t="s">
        <v>551</v>
      </c>
      <c r="L1714" t="s">
        <v>551</v>
      </c>
      <c r="M1714" t="s">
        <v>551</v>
      </c>
      <c r="N1714" t="s">
        <v>551</v>
      </c>
      <c r="O1714" t="s">
        <v>551</v>
      </c>
      <c r="P1714" t="s">
        <v>551</v>
      </c>
      <c r="Q1714" t="s">
        <v>551</v>
      </c>
      <c r="R1714" t="s">
        <v>551</v>
      </c>
      <c r="S1714" t="s">
        <v>551</v>
      </c>
      <c r="T1714" t="s">
        <v>551</v>
      </c>
      <c r="U1714" t="s">
        <v>551</v>
      </c>
      <c r="V1714" t="s">
        <v>551</v>
      </c>
      <c r="W1714" t="s">
        <v>551</v>
      </c>
      <c r="X1714" t="s">
        <v>551</v>
      </c>
      <c r="Y1714" t="s">
        <v>551</v>
      </c>
      <c r="Z1714" t="s">
        <v>551</v>
      </c>
      <c r="AA1714" t="s">
        <v>551</v>
      </c>
      <c r="AB1714" t="s">
        <v>551</v>
      </c>
      <c r="AC1714" t="s">
        <v>650</v>
      </c>
      <c r="AD1714" t="s">
        <v>649</v>
      </c>
      <c r="AE1714">
        <v>25</v>
      </c>
      <c r="AF1714">
        <v>13</v>
      </c>
      <c r="AG1714">
        <v>3</v>
      </c>
      <c r="AH1714" t="s">
        <v>492</v>
      </c>
      <c r="AJ1714" t="s">
        <v>84</v>
      </c>
      <c r="AK1714" t="s">
        <v>194</v>
      </c>
      <c r="AM1714">
        <v>3041</v>
      </c>
      <c r="AN1714">
        <v>794</v>
      </c>
    </row>
    <row r="1715" spans="1:40" x14ac:dyDescent="0.25">
      <c r="A1715" t="s">
        <v>551</v>
      </c>
      <c r="B1715" t="s">
        <v>551</v>
      </c>
      <c r="C1715" t="s">
        <v>551</v>
      </c>
      <c r="D1715" t="s">
        <v>551</v>
      </c>
      <c r="E1715" t="s">
        <v>551</v>
      </c>
      <c r="F1715" t="s">
        <v>551</v>
      </c>
      <c r="G1715" t="s">
        <v>551</v>
      </c>
      <c r="H1715" t="s">
        <v>551</v>
      </c>
      <c r="I1715" t="s">
        <v>551</v>
      </c>
      <c r="J1715" t="s">
        <v>551</v>
      </c>
      <c r="K1715" t="s">
        <v>551</v>
      </c>
      <c r="L1715" t="s">
        <v>551</v>
      </c>
      <c r="M1715" t="s">
        <v>551</v>
      </c>
      <c r="N1715" t="s">
        <v>551</v>
      </c>
      <c r="O1715" t="s">
        <v>551</v>
      </c>
      <c r="P1715" t="s">
        <v>551</v>
      </c>
      <c r="Q1715" t="s">
        <v>551</v>
      </c>
      <c r="R1715" t="s">
        <v>551</v>
      </c>
      <c r="S1715" t="s">
        <v>551</v>
      </c>
      <c r="T1715" t="s">
        <v>551</v>
      </c>
      <c r="U1715" t="s">
        <v>551</v>
      </c>
      <c r="V1715" t="s">
        <v>551</v>
      </c>
      <c r="W1715" t="s">
        <v>551</v>
      </c>
      <c r="X1715" t="s">
        <v>551</v>
      </c>
      <c r="Y1715" t="s">
        <v>551</v>
      </c>
      <c r="Z1715" t="s">
        <v>551</v>
      </c>
      <c r="AA1715" t="s">
        <v>551</v>
      </c>
      <c r="AB1715" t="s">
        <v>551</v>
      </c>
      <c r="AC1715" t="s">
        <v>650</v>
      </c>
      <c r="AD1715" t="s">
        <v>649</v>
      </c>
      <c r="AE1715">
        <v>25</v>
      </c>
      <c r="AF1715">
        <v>14</v>
      </c>
      <c r="AG1715">
        <v>3</v>
      </c>
      <c r="AH1715" t="s">
        <v>492</v>
      </c>
      <c r="AJ1715" t="s">
        <v>84</v>
      </c>
      <c r="AK1715" t="s">
        <v>194</v>
      </c>
      <c r="AM1715">
        <v>1060</v>
      </c>
      <c r="AN1715">
        <v>2493</v>
      </c>
    </row>
    <row r="1716" spans="1:40" x14ac:dyDescent="0.25">
      <c r="A1716" t="s">
        <v>551</v>
      </c>
      <c r="B1716" t="s">
        <v>551</v>
      </c>
      <c r="C1716" t="s">
        <v>551</v>
      </c>
      <c r="D1716" t="s">
        <v>551</v>
      </c>
      <c r="E1716" t="s">
        <v>551</v>
      </c>
      <c r="F1716" t="s">
        <v>551</v>
      </c>
      <c r="G1716" t="s">
        <v>551</v>
      </c>
      <c r="H1716" t="s">
        <v>551</v>
      </c>
      <c r="I1716" t="s">
        <v>551</v>
      </c>
      <c r="J1716" t="s">
        <v>551</v>
      </c>
      <c r="K1716" t="s">
        <v>551</v>
      </c>
      <c r="L1716" t="s">
        <v>551</v>
      </c>
      <c r="M1716" t="s">
        <v>551</v>
      </c>
      <c r="N1716" t="s">
        <v>551</v>
      </c>
      <c r="O1716" t="s">
        <v>551</v>
      </c>
      <c r="P1716" t="s">
        <v>551</v>
      </c>
      <c r="Q1716" t="s">
        <v>551</v>
      </c>
      <c r="R1716" t="s">
        <v>551</v>
      </c>
      <c r="S1716" t="s">
        <v>551</v>
      </c>
      <c r="T1716" t="s">
        <v>551</v>
      </c>
      <c r="U1716" t="s">
        <v>551</v>
      </c>
      <c r="V1716" t="s">
        <v>551</v>
      </c>
      <c r="W1716" t="s">
        <v>551</v>
      </c>
      <c r="X1716" t="s">
        <v>551</v>
      </c>
      <c r="Y1716" t="s">
        <v>551</v>
      </c>
      <c r="Z1716" t="s">
        <v>551</v>
      </c>
      <c r="AA1716" t="s">
        <v>551</v>
      </c>
      <c r="AB1716" t="s">
        <v>551</v>
      </c>
      <c r="AC1716" t="s">
        <v>650</v>
      </c>
      <c r="AD1716" t="s">
        <v>649</v>
      </c>
      <c r="AE1716">
        <v>25</v>
      </c>
      <c r="AF1716">
        <v>15</v>
      </c>
      <c r="AH1716" t="s">
        <v>494</v>
      </c>
      <c r="AJ1716" t="s">
        <v>86</v>
      </c>
      <c r="AK1716" t="s">
        <v>201</v>
      </c>
      <c r="AM1716">
        <v>2161</v>
      </c>
      <c r="AN1716">
        <v>184</v>
      </c>
    </row>
    <row r="1717" spans="1:40" x14ac:dyDescent="0.25">
      <c r="A1717" t="s">
        <v>551</v>
      </c>
      <c r="B1717" t="s">
        <v>551</v>
      </c>
      <c r="C1717" t="s">
        <v>551</v>
      </c>
      <c r="D1717" t="s">
        <v>551</v>
      </c>
      <c r="E1717" t="s">
        <v>551</v>
      </c>
      <c r="F1717" t="s">
        <v>551</v>
      </c>
      <c r="G1717" t="s">
        <v>551</v>
      </c>
      <c r="H1717" t="s">
        <v>551</v>
      </c>
      <c r="I1717" t="s">
        <v>551</v>
      </c>
      <c r="J1717" t="s">
        <v>551</v>
      </c>
      <c r="K1717" t="s">
        <v>551</v>
      </c>
      <c r="L1717" t="s">
        <v>551</v>
      </c>
      <c r="M1717" t="s">
        <v>551</v>
      </c>
      <c r="N1717" t="s">
        <v>551</v>
      </c>
      <c r="O1717" t="s">
        <v>551</v>
      </c>
      <c r="P1717" t="s">
        <v>551</v>
      </c>
      <c r="Q1717" t="s">
        <v>551</v>
      </c>
      <c r="R1717" t="s">
        <v>551</v>
      </c>
      <c r="S1717" t="s">
        <v>551</v>
      </c>
      <c r="T1717" t="s">
        <v>551</v>
      </c>
      <c r="U1717" t="s">
        <v>551</v>
      </c>
      <c r="V1717" t="s">
        <v>551</v>
      </c>
      <c r="W1717" t="s">
        <v>551</v>
      </c>
      <c r="X1717" t="s">
        <v>551</v>
      </c>
      <c r="Y1717" t="s">
        <v>551</v>
      </c>
      <c r="Z1717" t="s">
        <v>551</v>
      </c>
      <c r="AA1717" t="s">
        <v>551</v>
      </c>
      <c r="AB1717" t="s">
        <v>551</v>
      </c>
      <c r="AC1717" t="s">
        <v>650</v>
      </c>
      <c r="AD1717" t="s">
        <v>649</v>
      </c>
      <c r="AE1717">
        <v>25</v>
      </c>
      <c r="AF1717">
        <v>16</v>
      </c>
      <c r="AH1717" t="s">
        <v>495</v>
      </c>
      <c r="AJ1717" t="s">
        <v>88</v>
      </c>
      <c r="AK1717" t="s">
        <v>203</v>
      </c>
      <c r="AM1717">
        <v>3351</v>
      </c>
      <c r="AN1717">
        <v>1175</v>
      </c>
    </row>
    <row r="1718" spans="1:40" x14ac:dyDescent="0.25">
      <c r="A1718" t="s">
        <v>551</v>
      </c>
      <c r="B1718" t="s">
        <v>551</v>
      </c>
      <c r="C1718" t="s">
        <v>551</v>
      </c>
      <c r="D1718" t="s">
        <v>551</v>
      </c>
      <c r="E1718" t="s">
        <v>551</v>
      </c>
      <c r="F1718" t="s">
        <v>551</v>
      </c>
      <c r="G1718" t="s">
        <v>551</v>
      </c>
      <c r="H1718" t="s">
        <v>551</v>
      </c>
      <c r="I1718" t="s">
        <v>551</v>
      </c>
      <c r="J1718" t="s">
        <v>551</v>
      </c>
      <c r="K1718" t="s">
        <v>551</v>
      </c>
      <c r="L1718" t="s">
        <v>551</v>
      </c>
      <c r="M1718" t="s">
        <v>551</v>
      </c>
      <c r="N1718" t="s">
        <v>551</v>
      </c>
      <c r="O1718" t="s">
        <v>551</v>
      </c>
      <c r="P1718" t="s">
        <v>551</v>
      </c>
      <c r="Q1718" t="s">
        <v>551</v>
      </c>
      <c r="R1718" t="s">
        <v>551</v>
      </c>
      <c r="S1718" t="s">
        <v>551</v>
      </c>
      <c r="T1718" t="s">
        <v>551</v>
      </c>
      <c r="U1718" t="s">
        <v>551</v>
      </c>
      <c r="V1718" t="s">
        <v>551</v>
      </c>
      <c r="W1718" t="s">
        <v>551</v>
      </c>
      <c r="X1718" t="s">
        <v>551</v>
      </c>
      <c r="Y1718" t="s">
        <v>551</v>
      </c>
      <c r="Z1718" t="s">
        <v>551</v>
      </c>
      <c r="AA1718" t="s">
        <v>551</v>
      </c>
      <c r="AB1718" t="s">
        <v>551</v>
      </c>
      <c r="AC1718" t="s">
        <v>650</v>
      </c>
      <c r="AD1718" t="s">
        <v>649</v>
      </c>
      <c r="AE1718">
        <v>25</v>
      </c>
      <c r="AF1718">
        <v>17</v>
      </c>
      <c r="AG1718">
        <v>3</v>
      </c>
      <c r="AH1718" t="s">
        <v>491</v>
      </c>
      <c r="AJ1718" t="s">
        <v>82</v>
      </c>
      <c r="AK1718" t="s">
        <v>194</v>
      </c>
      <c r="AM1718">
        <v>2734</v>
      </c>
      <c r="AN1718">
        <v>221</v>
      </c>
    </row>
    <row r="1719" spans="1:40" x14ac:dyDescent="0.25">
      <c r="A1719" t="s">
        <v>551</v>
      </c>
      <c r="B1719" t="s">
        <v>551</v>
      </c>
      <c r="C1719" t="s">
        <v>551</v>
      </c>
      <c r="D1719" t="s">
        <v>551</v>
      </c>
      <c r="E1719" t="s">
        <v>551</v>
      </c>
      <c r="F1719" t="s">
        <v>551</v>
      </c>
      <c r="G1719" t="s">
        <v>551</v>
      </c>
      <c r="H1719" t="s">
        <v>551</v>
      </c>
      <c r="I1719" t="s">
        <v>551</v>
      </c>
      <c r="J1719" t="s">
        <v>551</v>
      </c>
      <c r="K1719" t="s">
        <v>551</v>
      </c>
      <c r="L1719" t="s">
        <v>551</v>
      </c>
      <c r="M1719" t="s">
        <v>551</v>
      </c>
      <c r="N1719" t="s">
        <v>551</v>
      </c>
      <c r="O1719" t="s">
        <v>551</v>
      </c>
      <c r="P1719" t="s">
        <v>551</v>
      </c>
      <c r="Q1719" t="s">
        <v>551</v>
      </c>
      <c r="R1719" t="s">
        <v>551</v>
      </c>
      <c r="S1719" t="s">
        <v>551</v>
      </c>
      <c r="T1719" t="s">
        <v>551</v>
      </c>
      <c r="U1719" t="s">
        <v>551</v>
      </c>
      <c r="V1719" t="s">
        <v>551</v>
      </c>
      <c r="W1719" t="s">
        <v>551</v>
      </c>
      <c r="X1719" t="s">
        <v>551</v>
      </c>
      <c r="Y1719" t="s">
        <v>551</v>
      </c>
      <c r="Z1719" t="s">
        <v>551</v>
      </c>
      <c r="AA1719" t="s">
        <v>551</v>
      </c>
      <c r="AB1719" t="s">
        <v>551</v>
      </c>
      <c r="AC1719" t="s">
        <v>650</v>
      </c>
      <c r="AD1719" t="s">
        <v>649</v>
      </c>
      <c r="AE1719">
        <v>25</v>
      </c>
      <c r="AF1719">
        <v>18</v>
      </c>
      <c r="AG1719">
        <v>3</v>
      </c>
      <c r="AH1719" t="s">
        <v>492</v>
      </c>
      <c r="AJ1719" t="s">
        <v>84</v>
      </c>
      <c r="AK1719" t="s">
        <v>194</v>
      </c>
      <c r="AM1719">
        <v>2114</v>
      </c>
      <c r="AN1719">
        <v>533</v>
      </c>
    </row>
    <row r="1720" spans="1:40" x14ac:dyDescent="0.25">
      <c r="A1720" t="s">
        <v>551</v>
      </c>
      <c r="B1720" t="s">
        <v>551</v>
      </c>
      <c r="C1720" t="s">
        <v>551</v>
      </c>
      <c r="D1720" t="s">
        <v>551</v>
      </c>
      <c r="E1720" t="s">
        <v>551</v>
      </c>
      <c r="F1720" t="s">
        <v>551</v>
      </c>
      <c r="G1720" t="s">
        <v>551</v>
      </c>
      <c r="H1720" t="s">
        <v>551</v>
      </c>
      <c r="I1720" t="s">
        <v>551</v>
      </c>
      <c r="J1720" t="s">
        <v>551</v>
      </c>
      <c r="K1720" t="s">
        <v>551</v>
      </c>
      <c r="L1720" t="s">
        <v>551</v>
      </c>
      <c r="M1720" t="s">
        <v>551</v>
      </c>
      <c r="N1720" t="s">
        <v>551</v>
      </c>
      <c r="O1720" t="s">
        <v>551</v>
      </c>
      <c r="P1720" t="s">
        <v>551</v>
      </c>
      <c r="Q1720" t="s">
        <v>551</v>
      </c>
      <c r="R1720" t="s">
        <v>551</v>
      </c>
      <c r="S1720" t="s">
        <v>551</v>
      </c>
      <c r="T1720" t="s">
        <v>551</v>
      </c>
      <c r="U1720" t="s">
        <v>551</v>
      </c>
      <c r="V1720" t="s">
        <v>551</v>
      </c>
      <c r="W1720" t="s">
        <v>551</v>
      </c>
      <c r="X1720" t="s">
        <v>551</v>
      </c>
      <c r="Y1720" t="s">
        <v>551</v>
      </c>
      <c r="Z1720" t="s">
        <v>551</v>
      </c>
      <c r="AA1720" t="s">
        <v>551</v>
      </c>
      <c r="AB1720" t="s">
        <v>551</v>
      </c>
      <c r="AC1720" t="s">
        <v>650</v>
      </c>
      <c r="AD1720" t="s">
        <v>649</v>
      </c>
      <c r="AE1720">
        <v>25</v>
      </c>
      <c r="AF1720">
        <v>19</v>
      </c>
      <c r="AH1720" t="s">
        <v>498</v>
      </c>
      <c r="AJ1720" t="s">
        <v>91</v>
      </c>
      <c r="AK1720" t="s">
        <v>203</v>
      </c>
      <c r="AM1720">
        <v>2239</v>
      </c>
      <c r="AN1720">
        <v>2799</v>
      </c>
    </row>
    <row r="1721" spans="1:40" x14ac:dyDescent="0.25">
      <c r="A1721" t="s">
        <v>551</v>
      </c>
      <c r="B1721" t="s">
        <v>551</v>
      </c>
      <c r="C1721" t="s">
        <v>551</v>
      </c>
      <c r="D1721" t="s">
        <v>551</v>
      </c>
      <c r="E1721" t="s">
        <v>551</v>
      </c>
      <c r="F1721" t="s">
        <v>551</v>
      </c>
      <c r="G1721" t="s">
        <v>551</v>
      </c>
      <c r="H1721" t="s">
        <v>551</v>
      </c>
      <c r="I1721" t="s">
        <v>551</v>
      </c>
      <c r="J1721" t="s">
        <v>551</v>
      </c>
      <c r="K1721" t="s">
        <v>551</v>
      </c>
      <c r="L1721" t="s">
        <v>551</v>
      </c>
      <c r="M1721" t="s">
        <v>551</v>
      </c>
      <c r="N1721" t="s">
        <v>551</v>
      </c>
      <c r="O1721" t="s">
        <v>551</v>
      </c>
      <c r="P1721" t="s">
        <v>551</v>
      </c>
      <c r="Q1721" t="s">
        <v>551</v>
      </c>
      <c r="R1721" t="s">
        <v>551</v>
      </c>
      <c r="S1721" t="s">
        <v>551</v>
      </c>
      <c r="T1721" t="s">
        <v>551</v>
      </c>
      <c r="U1721" t="s">
        <v>551</v>
      </c>
      <c r="V1721" t="s">
        <v>551</v>
      </c>
      <c r="W1721" t="s">
        <v>551</v>
      </c>
      <c r="X1721" t="s">
        <v>551</v>
      </c>
      <c r="Y1721" t="s">
        <v>551</v>
      </c>
      <c r="Z1721" t="s">
        <v>551</v>
      </c>
      <c r="AA1721" t="s">
        <v>551</v>
      </c>
      <c r="AB1721" t="s">
        <v>551</v>
      </c>
      <c r="AC1721" t="s">
        <v>650</v>
      </c>
      <c r="AD1721" t="s">
        <v>649</v>
      </c>
      <c r="AE1721">
        <v>25</v>
      </c>
      <c r="AF1721">
        <v>20</v>
      </c>
      <c r="AH1721" t="s">
        <v>494</v>
      </c>
      <c r="AJ1721" t="s">
        <v>86</v>
      </c>
      <c r="AK1721" t="s">
        <v>201</v>
      </c>
      <c r="AM1721">
        <v>2363</v>
      </c>
      <c r="AN1721">
        <v>1196</v>
      </c>
    </row>
    <row r="1722" spans="1:40" x14ac:dyDescent="0.25">
      <c r="A1722" t="s">
        <v>551</v>
      </c>
      <c r="B1722" t="s">
        <v>551</v>
      </c>
      <c r="C1722" t="s">
        <v>551</v>
      </c>
      <c r="D1722" t="s">
        <v>551</v>
      </c>
      <c r="E1722" t="s">
        <v>551</v>
      </c>
      <c r="F1722" t="s">
        <v>551</v>
      </c>
      <c r="G1722" t="s">
        <v>551</v>
      </c>
      <c r="H1722" t="s">
        <v>551</v>
      </c>
      <c r="I1722" t="s">
        <v>551</v>
      </c>
      <c r="J1722" t="s">
        <v>551</v>
      </c>
      <c r="K1722" t="s">
        <v>551</v>
      </c>
      <c r="L1722" t="s">
        <v>551</v>
      </c>
      <c r="M1722" t="s">
        <v>551</v>
      </c>
      <c r="N1722" t="s">
        <v>551</v>
      </c>
      <c r="O1722" t="s">
        <v>551</v>
      </c>
      <c r="P1722" t="s">
        <v>551</v>
      </c>
      <c r="Q1722" t="s">
        <v>551</v>
      </c>
      <c r="R1722" t="s">
        <v>551</v>
      </c>
      <c r="S1722" t="s">
        <v>551</v>
      </c>
      <c r="T1722" t="s">
        <v>551</v>
      </c>
      <c r="U1722" t="s">
        <v>551</v>
      </c>
      <c r="V1722" t="s">
        <v>551</v>
      </c>
      <c r="W1722" t="s">
        <v>551</v>
      </c>
      <c r="X1722" t="s">
        <v>551</v>
      </c>
      <c r="Y1722" t="s">
        <v>551</v>
      </c>
      <c r="Z1722" t="s">
        <v>551</v>
      </c>
      <c r="AA1722" t="s">
        <v>551</v>
      </c>
      <c r="AB1722" t="s">
        <v>551</v>
      </c>
      <c r="AC1722" t="s">
        <v>650</v>
      </c>
      <c r="AD1722" t="s">
        <v>649</v>
      </c>
      <c r="AE1722">
        <v>25</v>
      </c>
      <c r="AF1722">
        <v>21</v>
      </c>
      <c r="AG1722">
        <v>3</v>
      </c>
      <c r="AH1722" t="s">
        <v>492</v>
      </c>
      <c r="AJ1722" t="s">
        <v>84</v>
      </c>
      <c r="AK1722" t="s">
        <v>194</v>
      </c>
      <c r="AM1722">
        <v>1637</v>
      </c>
      <c r="AN1722">
        <v>990</v>
      </c>
    </row>
    <row r="1723" spans="1:40" x14ac:dyDescent="0.25">
      <c r="A1723" t="s">
        <v>551</v>
      </c>
      <c r="B1723" t="s">
        <v>551</v>
      </c>
      <c r="C1723" t="s">
        <v>551</v>
      </c>
      <c r="D1723" t="s">
        <v>551</v>
      </c>
      <c r="E1723" t="s">
        <v>551</v>
      </c>
      <c r="F1723" t="s">
        <v>551</v>
      </c>
      <c r="G1723" t="s">
        <v>551</v>
      </c>
      <c r="H1723" t="s">
        <v>551</v>
      </c>
      <c r="I1723" t="s">
        <v>551</v>
      </c>
      <c r="J1723" t="s">
        <v>551</v>
      </c>
      <c r="K1723" t="s">
        <v>551</v>
      </c>
      <c r="L1723" t="s">
        <v>551</v>
      </c>
      <c r="M1723" t="s">
        <v>551</v>
      </c>
      <c r="N1723" t="s">
        <v>551</v>
      </c>
      <c r="O1723" t="s">
        <v>551</v>
      </c>
      <c r="P1723" t="s">
        <v>551</v>
      </c>
      <c r="Q1723" t="s">
        <v>551</v>
      </c>
      <c r="R1723" t="s">
        <v>551</v>
      </c>
      <c r="S1723" t="s">
        <v>551</v>
      </c>
      <c r="T1723" t="s">
        <v>551</v>
      </c>
      <c r="U1723" t="s">
        <v>551</v>
      </c>
      <c r="V1723" t="s">
        <v>551</v>
      </c>
      <c r="W1723" t="s">
        <v>551</v>
      </c>
      <c r="X1723" t="s">
        <v>551</v>
      </c>
      <c r="Y1723" t="s">
        <v>551</v>
      </c>
      <c r="Z1723" t="s">
        <v>551</v>
      </c>
      <c r="AA1723" t="s">
        <v>551</v>
      </c>
      <c r="AB1723" t="s">
        <v>551</v>
      </c>
      <c r="AC1723" t="s">
        <v>650</v>
      </c>
      <c r="AD1723" t="s">
        <v>649</v>
      </c>
      <c r="AE1723">
        <v>25</v>
      </c>
      <c r="AF1723">
        <v>22</v>
      </c>
      <c r="AG1723">
        <v>3</v>
      </c>
      <c r="AH1723" t="s">
        <v>492</v>
      </c>
      <c r="AJ1723" t="s">
        <v>84</v>
      </c>
      <c r="AK1723" t="s">
        <v>194</v>
      </c>
      <c r="AM1723">
        <v>133</v>
      </c>
      <c r="AN1723">
        <v>2173</v>
      </c>
    </row>
    <row r="1724" spans="1:40" x14ac:dyDescent="0.25">
      <c r="A1724" t="s">
        <v>551</v>
      </c>
      <c r="B1724" t="s">
        <v>551</v>
      </c>
      <c r="C1724" t="s">
        <v>551</v>
      </c>
      <c r="D1724" t="s">
        <v>551</v>
      </c>
      <c r="E1724" t="s">
        <v>551</v>
      </c>
      <c r="F1724" t="s">
        <v>551</v>
      </c>
      <c r="G1724" t="s">
        <v>551</v>
      </c>
      <c r="H1724" t="s">
        <v>551</v>
      </c>
      <c r="I1724" t="s">
        <v>551</v>
      </c>
      <c r="J1724" t="s">
        <v>551</v>
      </c>
      <c r="K1724" t="s">
        <v>551</v>
      </c>
      <c r="L1724" t="s">
        <v>551</v>
      </c>
      <c r="M1724" t="s">
        <v>551</v>
      </c>
      <c r="N1724" t="s">
        <v>551</v>
      </c>
      <c r="O1724" t="s">
        <v>551</v>
      </c>
      <c r="P1724" t="s">
        <v>551</v>
      </c>
      <c r="Q1724" t="s">
        <v>551</v>
      </c>
      <c r="R1724" t="s">
        <v>551</v>
      </c>
      <c r="S1724" t="s">
        <v>551</v>
      </c>
      <c r="T1724" t="s">
        <v>551</v>
      </c>
      <c r="U1724" t="s">
        <v>551</v>
      </c>
      <c r="V1724" t="s">
        <v>551</v>
      </c>
      <c r="W1724" t="s">
        <v>551</v>
      </c>
      <c r="X1724" t="s">
        <v>551</v>
      </c>
      <c r="Y1724" t="s">
        <v>551</v>
      </c>
      <c r="Z1724" t="s">
        <v>551</v>
      </c>
      <c r="AA1724" t="s">
        <v>551</v>
      </c>
      <c r="AB1724" t="s">
        <v>551</v>
      </c>
      <c r="AC1724" t="s">
        <v>650</v>
      </c>
      <c r="AD1724" t="s">
        <v>649</v>
      </c>
      <c r="AE1724">
        <v>25</v>
      </c>
      <c r="AF1724">
        <v>23</v>
      </c>
      <c r="AG1724">
        <v>3</v>
      </c>
      <c r="AH1724" t="s">
        <v>492</v>
      </c>
      <c r="AJ1724" t="s">
        <v>84</v>
      </c>
      <c r="AK1724" t="s">
        <v>194</v>
      </c>
      <c r="AM1724">
        <v>696</v>
      </c>
      <c r="AN1724">
        <v>754</v>
      </c>
    </row>
    <row r="1725" spans="1:40" x14ac:dyDescent="0.25">
      <c r="A1725" t="s">
        <v>551</v>
      </c>
      <c r="B1725" t="s">
        <v>551</v>
      </c>
      <c r="C1725" t="s">
        <v>551</v>
      </c>
      <c r="D1725" t="s">
        <v>551</v>
      </c>
      <c r="E1725" t="s">
        <v>551</v>
      </c>
      <c r="F1725" t="s">
        <v>551</v>
      </c>
      <c r="G1725" t="s">
        <v>551</v>
      </c>
      <c r="H1725" t="s">
        <v>551</v>
      </c>
      <c r="I1725" t="s">
        <v>551</v>
      </c>
      <c r="J1725" t="s">
        <v>551</v>
      </c>
      <c r="K1725" t="s">
        <v>551</v>
      </c>
      <c r="L1725" t="s">
        <v>551</v>
      </c>
      <c r="M1725" t="s">
        <v>551</v>
      </c>
      <c r="N1725" t="s">
        <v>551</v>
      </c>
      <c r="O1725" t="s">
        <v>551</v>
      </c>
      <c r="P1725" t="s">
        <v>551</v>
      </c>
      <c r="Q1725" t="s">
        <v>551</v>
      </c>
      <c r="R1725" t="s">
        <v>551</v>
      </c>
      <c r="S1725" t="s">
        <v>551</v>
      </c>
      <c r="T1725" t="s">
        <v>551</v>
      </c>
      <c r="U1725" t="s">
        <v>551</v>
      </c>
      <c r="V1725" t="s">
        <v>551</v>
      </c>
      <c r="W1725" t="s">
        <v>551</v>
      </c>
      <c r="X1725" t="s">
        <v>551</v>
      </c>
      <c r="Y1725" t="s">
        <v>551</v>
      </c>
      <c r="Z1725" t="s">
        <v>551</v>
      </c>
      <c r="AA1725" t="s">
        <v>551</v>
      </c>
      <c r="AB1725" t="s">
        <v>551</v>
      </c>
      <c r="AC1725" t="s">
        <v>650</v>
      </c>
      <c r="AD1725" t="s">
        <v>649</v>
      </c>
      <c r="AE1725">
        <v>25</v>
      </c>
      <c r="AF1725">
        <v>24</v>
      </c>
      <c r="AG1725">
        <v>3</v>
      </c>
      <c r="AH1725" t="s">
        <v>492</v>
      </c>
      <c r="AJ1725" t="s">
        <v>84</v>
      </c>
      <c r="AK1725" t="s">
        <v>194</v>
      </c>
      <c r="AM1725">
        <v>2518</v>
      </c>
      <c r="AN1725">
        <v>394</v>
      </c>
    </row>
    <row r="1726" spans="1:40" x14ac:dyDescent="0.25">
      <c r="A1726" t="s">
        <v>551</v>
      </c>
      <c r="B1726" t="s">
        <v>551</v>
      </c>
      <c r="C1726" t="s">
        <v>551</v>
      </c>
      <c r="D1726" t="s">
        <v>551</v>
      </c>
      <c r="E1726" t="s">
        <v>551</v>
      </c>
      <c r="F1726" t="s">
        <v>551</v>
      </c>
      <c r="G1726" t="s">
        <v>551</v>
      </c>
      <c r="H1726" t="s">
        <v>551</v>
      </c>
      <c r="I1726" t="s">
        <v>551</v>
      </c>
      <c r="J1726" t="s">
        <v>551</v>
      </c>
      <c r="K1726" t="s">
        <v>551</v>
      </c>
      <c r="L1726" t="s">
        <v>551</v>
      </c>
      <c r="M1726" t="s">
        <v>551</v>
      </c>
      <c r="N1726" t="s">
        <v>551</v>
      </c>
      <c r="O1726" t="s">
        <v>551</v>
      </c>
      <c r="P1726" t="s">
        <v>551</v>
      </c>
      <c r="Q1726" t="s">
        <v>551</v>
      </c>
      <c r="R1726" t="s">
        <v>551</v>
      </c>
      <c r="S1726" t="s">
        <v>551</v>
      </c>
      <c r="T1726" t="s">
        <v>551</v>
      </c>
      <c r="U1726" t="s">
        <v>551</v>
      </c>
      <c r="V1726" t="s">
        <v>551</v>
      </c>
      <c r="W1726" t="s">
        <v>551</v>
      </c>
      <c r="X1726" t="s">
        <v>551</v>
      </c>
      <c r="Y1726" t="s">
        <v>551</v>
      </c>
      <c r="Z1726" t="s">
        <v>551</v>
      </c>
      <c r="AA1726" t="s">
        <v>551</v>
      </c>
      <c r="AB1726" t="s">
        <v>551</v>
      </c>
      <c r="AC1726" t="s">
        <v>650</v>
      </c>
      <c r="AD1726" t="s">
        <v>649</v>
      </c>
      <c r="AE1726">
        <v>25</v>
      </c>
      <c r="AF1726">
        <v>25</v>
      </c>
      <c r="AH1726" t="s">
        <v>493</v>
      </c>
      <c r="AJ1726" t="s">
        <v>85</v>
      </c>
      <c r="AK1726" t="s">
        <v>191</v>
      </c>
      <c r="AM1726">
        <v>3777</v>
      </c>
      <c r="AN1726">
        <v>2659</v>
      </c>
    </row>
    <row r="1727" spans="1:40" x14ac:dyDescent="0.25">
      <c r="A1727" t="s">
        <v>551</v>
      </c>
      <c r="B1727" t="s">
        <v>551</v>
      </c>
      <c r="C1727" t="s">
        <v>551</v>
      </c>
      <c r="D1727" t="s">
        <v>551</v>
      </c>
      <c r="E1727" t="s">
        <v>551</v>
      </c>
      <c r="F1727" t="s">
        <v>551</v>
      </c>
      <c r="G1727" t="s">
        <v>551</v>
      </c>
      <c r="H1727" t="s">
        <v>551</v>
      </c>
      <c r="I1727" t="s">
        <v>551</v>
      </c>
      <c r="J1727" t="s">
        <v>551</v>
      </c>
      <c r="K1727" t="s">
        <v>551</v>
      </c>
      <c r="L1727" t="s">
        <v>551</v>
      </c>
      <c r="M1727" t="s">
        <v>551</v>
      </c>
      <c r="N1727" t="s">
        <v>551</v>
      </c>
      <c r="O1727" t="s">
        <v>551</v>
      </c>
      <c r="P1727" t="s">
        <v>551</v>
      </c>
      <c r="Q1727" t="s">
        <v>551</v>
      </c>
      <c r="R1727" t="s">
        <v>551</v>
      </c>
      <c r="S1727" t="s">
        <v>551</v>
      </c>
      <c r="T1727" t="s">
        <v>551</v>
      </c>
      <c r="U1727" t="s">
        <v>551</v>
      </c>
      <c r="V1727" t="s">
        <v>551</v>
      </c>
      <c r="W1727" t="s">
        <v>551</v>
      </c>
      <c r="X1727" t="s">
        <v>551</v>
      </c>
      <c r="Y1727" t="s">
        <v>551</v>
      </c>
      <c r="Z1727" t="s">
        <v>551</v>
      </c>
      <c r="AA1727" t="s">
        <v>551</v>
      </c>
      <c r="AB1727" t="s">
        <v>551</v>
      </c>
      <c r="AC1727" t="s">
        <v>652</v>
      </c>
      <c r="AD1727" t="s">
        <v>651</v>
      </c>
      <c r="AE1727">
        <v>25</v>
      </c>
      <c r="AF1727">
        <v>1</v>
      </c>
      <c r="AG1727">
        <v>3</v>
      </c>
      <c r="AH1727" t="s">
        <v>491</v>
      </c>
      <c r="AJ1727" t="s">
        <v>82</v>
      </c>
      <c r="AK1727" t="s">
        <v>194</v>
      </c>
      <c r="AM1727">
        <v>101</v>
      </c>
      <c r="AN1727">
        <v>2574</v>
      </c>
    </row>
    <row r="1728" spans="1:40" x14ac:dyDescent="0.25">
      <c r="A1728" t="s">
        <v>551</v>
      </c>
      <c r="B1728" t="s">
        <v>551</v>
      </c>
      <c r="C1728" t="s">
        <v>551</v>
      </c>
      <c r="D1728" t="s">
        <v>551</v>
      </c>
      <c r="E1728" t="s">
        <v>551</v>
      </c>
      <c r="F1728" t="s">
        <v>551</v>
      </c>
      <c r="G1728" t="s">
        <v>551</v>
      </c>
      <c r="H1728" t="s">
        <v>551</v>
      </c>
      <c r="I1728" t="s">
        <v>551</v>
      </c>
      <c r="J1728" t="s">
        <v>551</v>
      </c>
      <c r="K1728" t="s">
        <v>551</v>
      </c>
      <c r="L1728" t="s">
        <v>551</v>
      </c>
      <c r="M1728" t="s">
        <v>551</v>
      </c>
      <c r="N1728" t="s">
        <v>551</v>
      </c>
      <c r="O1728" t="s">
        <v>551</v>
      </c>
      <c r="P1728" t="s">
        <v>551</v>
      </c>
      <c r="Q1728" t="s">
        <v>551</v>
      </c>
      <c r="R1728" t="s">
        <v>551</v>
      </c>
      <c r="S1728" t="s">
        <v>551</v>
      </c>
      <c r="T1728" t="s">
        <v>551</v>
      </c>
      <c r="U1728" t="s">
        <v>551</v>
      </c>
      <c r="V1728" t="s">
        <v>551</v>
      </c>
      <c r="W1728" t="s">
        <v>551</v>
      </c>
      <c r="X1728" t="s">
        <v>551</v>
      </c>
      <c r="Y1728" t="s">
        <v>551</v>
      </c>
      <c r="Z1728" t="s">
        <v>551</v>
      </c>
      <c r="AA1728" t="s">
        <v>551</v>
      </c>
      <c r="AB1728" t="s">
        <v>551</v>
      </c>
      <c r="AC1728" t="s">
        <v>652</v>
      </c>
      <c r="AD1728" t="s">
        <v>651</v>
      </c>
      <c r="AE1728">
        <v>25</v>
      </c>
      <c r="AF1728">
        <v>2</v>
      </c>
      <c r="AG1728">
        <v>3</v>
      </c>
      <c r="AH1728" t="s">
        <v>492</v>
      </c>
      <c r="AJ1728" t="s">
        <v>84</v>
      </c>
      <c r="AK1728" t="s">
        <v>194</v>
      </c>
      <c r="AM1728">
        <v>1821</v>
      </c>
      <c r="AN1728">
        <v>2873</v>
      </c>
    </row>
    <row r="1729" spans="1:40" x14ac:dyDescent="0.25">
      <c r="A1729" t="s">
        <v>551</v>
      </c>
      <c r="B1729" t="s">
        <v>551</v>
      </c>
      <c r="C1729" t="s">
        <v>551</v>
      </c>
      <c r="D1729" t="s">
        <v>551</v>
      </c>
      <c r="E1729" t="s">
        <v>551</v>
      </c>
      <c r="F1729" t="s">
        <v>551</v>
      </c>
      <c r="G1729" t="s">
        <v>551</v>
      </c>
      <c r="H1729" t="s">
        <v>551</v>
      </c>
      <c r="I1729" t="s">
        <v>551</v>
      </c>
      <c r="J1729" t="s">
        <v>551</v>
      </c>
      <c r="K1729" t="s">
        <v>551</v>
      </c>
      <c r="L1729" t="s">
        <v>551</v>
      </c>
      <c r="M1729" t="s">
        <v>551</v>
      </c>
      <c r="N1729" t="s">
        <v>551</v>
      </c>
      <c r="O1729" t="s">
        <v>551</v>
      </c>
      <c r="P1729" t="s">
        <v>551</v>
      </c>
      <c r="Q1729" t="s">
        <v>551</v>
      </c>
      <c r="R1729" t="s">
        <v>551</v>
      </c>
      <c r="S1729" t="s">
        <v>551</v>
      </c>
      <c r="T1729" t="s">
        <v>551</v>
      </c>
      <c r="U1729" t="s">
        <v>551</v>
      </c>
      <c r="V1729" t="s">
        <v>551</v>
      </c>
      <c r="W1729" t="s">
        <v>551</v>
      </c>
      <c r="X1729" t="s">
        <v>551</v>
      </c>
      <c r="Y1729" t="s">
        <v>551</v>
      </c>
      <c r="Z1729" t="s">
        <v>551</v>
      </c>
      <c r="AA1729" t="s">
        <v>551</v>
      </c>
      <c r="AB1729" t="s">
        <v>551</v>
      </c>
      <c r="AC1729" t="s">
        <v>652</v>
      </c>
      <c r="AD1729" t="s">
        <v>651</v>
      </c>
      <c r="AE1729">
        <v>25</v>
      </c>
      <c r="AF1729">
        <v>3</v>
      </c>
      <c r="AG1729">
        <v>3</v>
      </c>
      <c r="AK1729" t="s">
        <v>194</v>
      </c>
      <c r="AM1729">
        <v>3494</v>
      </c>
      <c r="AN1729">
        <v>798</v>
      </c>
    </row>
    <row r="1730" spans="1:40" x14ac:dyDescent="0.25">
      <c r="A1730" t="s">
        <v>551</v>
      </c>
      <c r="B1730" t="s">
        <v>551</v>
      </c>
      <c r="C1730" t="s">
        <v>551</v>
      </c>
      <c r="D1730" t="s">
        <v>551</v>
      </c>
      <c r="E1730" t="s">
        <v>551</v>
      </c>
      <c r="F1730" t="s">
        <v>551</v>
      </c>
      <c r="G1730" t="s">
        <v>551</v>
      </c>
      <c r="H1730" t="s">
        <v>551</v>
      </c>
      <c r="I1730" t="s">
        <v>551</v>
      </c>
      <c r="J1730" t="s">
        <v>551</v>
      </c>
      <c r="K1730" t="s">
        <v>551</v>
      </c>
      <c r="L1730" t="s">
        <v>551</v>
      </c>
      <c r="M1730" t="s">
        <v>551</v>
      </c>
      <c r="N1730" t="s">
        <v>551</v>
      </c>
      <c r="O1730" t="s">
        <v>551</v>
      </c>
      <c r="P1730" t="s">
        <v>551</v>
      </c>
      <c r="Q1730" t="s">
        <v>551</v>
      </c>
      <c r="R1730" t="s">
        <v>551</v>
      </c>
      <c r="S1730" t="s">
        <v>551</v>
      </c>
      <c r="T1730" t="s">
        <v>551</v>
      </c>
      <c r="U1730" t="s">
        <v>551</v>
      </c>
      <c r="V1730" t="s">
        <v>551</v>
      </c>
      <c r="W1730" t="s">
        <v>551</v>
      </c>
      <c r="X1730" t="s">
        <v>551</v>
      </c>
      <c r="Y1730" t="s">
        <v>551</v>
      </c>
      <c r="Z1730" t="s">
        <v>551</v>
      </c>
      <c r="AA1730" t="s">
        <v>551</v>
      </c>
      <c r="AB1730" t="s">
        <v>551</v>
      </c>
      <c r="AC1730" t="s">
        <v>652</v>
      </c>
      <c r="AD1730" t="s">
        <v>651</v>
      </c>
      <c r="AE1730">
        <v>25</v>
      </c>
      <c r="AF1730">
        <v>4</v>
      </c>
      <c r="AG1730">
        <v>3</v>
      </c>
      <c r="AH1730" t="s">
        <v>491</v>
      </c>
      <c r="AJ1730" t="s">
        <v>82</v>
      </c>
      <c r="AK1730" t="s">
        <v>194</v>
      </c>
      <c r="AM1730">
        <v>2808</v>
      </c>
      <c r="AN1730">
        <v>2255</v>
      </c>
    </row>
    <row r="1731" spans="1:40" x14ac:dyDescent="0.25">
      <c r="A1731" t="s">
        <v>551</v>
      </c>
      <c r="B1731" t="s">
        <v>551</v>
      </c>
      <c r="C1731" t="s">
        <v>551</v>
      </c>
      <c r="D1731" t="s">
        <v>551</v>
      </c>
      <c r="E1731" t="s">
        <v>551</v>
      </c>
      <c r="F1731" t="s">
        <v>551</v>
      </c>
      <c r="G1731" t="s">
        <v>551</v>
      </c>
      <c r="H1731" t="s">
        <v>551</v>
      </c>
      <c r="I1731" t="s">
        <v>551</v>
      </c>
      <c r="J1731" t="s">
        <v>551</v>
      </c>
      <c r="K1731" t="s">
        <v>551</v>
      </c>
      <c r="L1731" t="s">
        <v>551</v>
      </c>
      <c r="M1731" t="s">
        <v>551</v>
      </c>
      <c r="N1731" t="s">
        <v>551</v>
      </c>
      <c r="O1731" t="s">
        <v>551</v>
      </c>
      <c r="P1731" t="s">
        <v>551</v>
      </c>
      <c r="Q1731" t="s">
        <v>551</v>
      </c>
      <c r="R1731" t="s">
        <v>551</v>
      </c>
      <c r="S1731" t="s">
        <v>551</v>
      </c>
      <c r="T1731" t="s">
        <v>551</v>
      </c>
      <c r="U1731" t="s">
        <v>551</v>
      </c>
      <c r="V1731" t="s">
        <v>551</v>
      </c>
      <c r="W1731" t="s">
        <v>551</v>
      </c>
      <c r="X1731" t="s">
        <v>551</v>
      </c>
      <c r="Y1731" t="s">
        <v>551</v>
      </c>
      <c r="Z1731" t="s">
        <v>551</v>
      </c>
      <c r="AA1731" t="s">
        <v>551</v>
      </c>
      <c r="AB1731" t="s">
        <v>551</v>
      </c>
      <c r="AC1731" t="s">
        <v>652</v>
      </c>
      <c r="AD1731" t="s">
        <v>651</v>
      </c>
      <c r="AE1731">
        <v>25</v>
      </c>
      <c r="AF1731">
        <v>5</v>
      </c>
      <c r="AH1731" t="s">
        <v>494</v>
      </c>
      <c r="AJ1731" t="s">
        <v>86</v>
      </c>
      <c r="AK1731" t="s">
        <v>201</v>
      </c>
      <c r="AM1731">
        <v>3937</v>
      </c>
      <c r="AN1731">
        <v>461</v>
      </c>
    </row>
    <row r="1732" spans="1:40" x14ac:dyDescent="0.25">
      <c r="A1732" t="s">
        <v>551</v>
      </c>
      <c r="B1732" t="s">
        <v>551</v>
      </c>
      <c r="C1732" t="s">
        <v>551</v>
      </c>
      <c r="D1732" t="s">
        <v>551</v>
      </c>
      <c r="E1732" t="s">
        <v>551</v>
      </c>
      <c r="F1732" t="s">
        <v>551</v>
      </c>
      <c r="G1732" t="s">
        <v>551</v>
      </c>
      <c r="H1732" t="s">
        <v>551</v>
      </c>
      <c r="I1732" t="s">
        <v>551</v>
      </c>
      <c r="J1732" t="s">
        <v>551</v>
      </c>
      <c r="K1732" t="s">
        <v>551</v>
      </c>
      <c r="L1732" t="s">
        <v>551</v>
      </c>
      <c r="M1732" t="s">
        <v>551</v>
      </c>
      <c r="N1732" t="s">
        <v>551</v>
      </c>
      <c r="O1732" t="s">
        <v>551</v>
      </c>
      <c r="P1732" t="s">
        <v>551</v>
      </c>
      <c r="Q1732" t="s">
        <v>551</v>
      </c>
      <c r="R1732" t="s">
        <v>551</v>
      </c>
      <c r="S1732" t="s">
        <v>551</v>
      </c>
      <c r="T1732" t="s">
        <v>551</v>
      </c>
      <c r="U1732" t="s">
        <v>551</v>
      </c>
      <c r="V1732" t="s">
        <v>551</v>
      </c>
      <c r="W1732" t="s">
        <v>551</v>
      </c>
      <c r="X1732" t="s">
        <v>551</v>
      </c>
      <c r="Y1732" t="s">
        <v>551</v>
      </c>
      <c r="Z1732" t="s">
        <v>551</v>
      </c>
      <c r="AA1732" t="s">
        <v>551</v>
      </c>
      <c r="AB1732" t="s">
        <v>551</v>
      </c>
      <c r="AC1732" t="s">
        <v>652</v>
      </c>
      <c r="AD1732" t="s">
        <v>651</v>
      </c>
      <c r="AE1732">
        <v>25</v>
      </c>
      <c r="AF1732">
        <v>6</v>
      </c>
      <c r="AH1732" t="s">
        <v>494</v>
      </c>
      <c r="AJ1732" t="s">
        <v>86</v>
      </c>
      <c r="AK1732" t="s">
        <v>201</v>
      </c>
      <c r="AM1732">
        <v>2094</v>
      </c>
      <c r="AN1732">
        <v>1293</v>
      </c>
    </row>
    <row r="1733" spans="1:40" x14ac:dyDescent="0.25">
      <c r="A1733" t="s">
        <v>551</v>
      </c>
      <c r="B1733" t="s">
        <v>551</v>
      </c>
      <c r="C1733" t="s">
        <v>551</v>
      </c>
      <c r="D1733" t="s">
        <v>551</v>
      </c>
      <c r="E1733" t="s">
        <v>551</v>
      </c>
      <c r="F1733" t="s">
        <v>551</v>
      </c>
      <c r="G1733" t="s">
        <v>551</v>
      </c>
      <c r="H1733" t="s">
        <v>551</v>
      </c>
      <c r="I1733" t="s">
        <v>551</v>
      </c>
      <c r="J1733" t="s">
        <v>551</v>
      </c>
      <c r="K1733" t="s">
        <v>551</v>
      </c>
      <c r="L1733" t="s">
        <v>551</v>
      </c>
      <c r="M1733" t="s">
        <v>551</v>
      </c>
      <c r="N1733" t="s">
        <v>551</v>
      </c>
      <c r="O1733" t="s">
        <v>551</v>
      </c>
      <c r="P1733" t="s">
        <v>551</v>
      </c>
      <c r="Q1733" t="s">
        <v>551</v>
      </c>
      <c r="R1733" t="s">
        <v>551</v>
      </c>
      <c r="S1733" t="s">
        <v>551</v>
      </c>
      <c r="T1733" t="s">
        <v>551</v>
      </c>
      <c r="U1733" t="s">
        <v>551</v>
      </c>
      <c r="V1733" t="s">
        <v>551</v>
      </c>
      <c r="W1733" t="s">
        <v>551</v>
      </c>
      <c r="X1733" t="s">
        <v>551</v>
      </c>
      <c r="Y1733" t="s">
        <v>551</v>
      </c>
      <c r="Z1733" t="s">
        <v>551</v>
      </c>
      <c r="AA1733" t="s">
        <v>551</v>
      </c>
      <c r="AB1733" t="s">
        <v>551</v>
      </c>
      <c r="AC1733" t="s">
        <v>652</v>
      </c>
      <c r="AD1733" t="s">
        <v>651</v>
      </c>
      <c r="AE1733">
        <v>25</v>
      </c>
      <c r="AF1733">
        <v>7</v>
      </c>
      <c r="AK1733" t="s">
        <v>201</v>
      </c>
      <c r="AM1733">
        <v>1225</v>
      </c>
      <c r="AN1733">
        <v>305</v>
      </c>
    </row>
    <row r="1734" spans="1:40" x14ac:dyDescent="0.25">
      <c r="A1734" t="s">
        <v>551</v>
      </c>
      <c r="B1734" t="s">
        <v>551</v>
      </c>
      <c r="C1734" t="s">
        <v>551</v>
      </c>
      <c r="D1734" t="s">
        <v>551</v>
      </c>
      <c r="E1734" t="s">
        <v>551</v>
      </c>
      <c r="F1734" t="s">
        <v>551</v>
      </c>
      <c r="G1734" t="s">
        <v>551</v>
      </c>
      <c r="H1734" t="s">
        <v>551</v>
      </c>
      <c r="I1734" t="s">
        <v>551</v>
      </c>
      <c r="J1734" t="s">
        <v>551</v>
      </c>
      <c r="K1734" t="s">
        <v>551</v>
      </c>
      <c r="L1734" t="s">
        <v>551</v>
      </c>
      <c r="M1734" t="s">
        <v>551</v>
      </c>
      <c r="N1734" t="s">
        <v>551</v>
      </c>
      <c r="O1734" t="s">
        <v>551</v>
      </c>
      <c r="P1734" t="s">
        <v>551</v>
      </c>
      <c r="Q1734" t="s">
        <v>551</v>
      </c>
      <c r="R1734" t="s">
        <v>551</v>
      </c>
      <c r="S1734" t="s">
        <v>551</v>
      </c>
      <c r="T1734" t="s">
        <v>551</v>
      </c>
      <c r="U1734" t="s">
        <v>551</v>
      </c>
      <c r="V1734" t="s">
        <v>551</v>
      </c>
      <c r="W1734" t="s">
        <v>551</v>
      </c>
      <c r="X1734" t="s">
        <v>551</v>
      </c>
      <c r="Y1734" t="s">
        <v>551</v>
      </c>
      <c r="Z1734" t="s">
        <v>551</v>
      </c>
      <c r="AA1734" t="s">
        <v>551</v>
      </c>
      <c r="AB1734" t="s">
        <v>551</v>
      </c>
      <c r="AC1734" t="s">
        <v>652</v>
      </c>
      <c r="AD1734" t="s">
        <v>651</v>
      </c>
      <c r="AE1734">
        <v>25</v>
      </c>
      <c r="AF1734">
        <v>8</v>
      </c>
      <c r="AH1734" t="s">
        <v>494</v>
      </c>
      <c r="AJ1734" t="s">
        <v>86</v>
      </c>
      <c r="AK1734" t="s">
        <v>201</v>
      </c>
      <c r="AM1734">
        <v>3558</v>
      </c>
      <c r="AN1734">
        <v>242</v>
      </c>
    </row>
    <row r="1735" spans="1:40" x14ac:dyDescent="0.25">
      <c r="A1735" t="s">
        <v>551</v>
      </c>
      <c r="B1735" t="s">
        <v>551</v>
      </c>
      <c r="C1735" t="s">
        <v>551</v>
      </c>
      <c r="D1735" t="s">
        <v>551</v>
      </c>
      <c r="E1735" t="s">
        <v>551</v>
      </c>
      <c r="F1735" t="s">
        <v>551</v>
      </c>
      <c r="G1735" t="s">
        <v>551</v>
      </c>
      <c r="H1735" t="s">
        <v>551</v>
      </c>
      <c r="I1735" t="s">
        <v>551</v>
      </c>
      <c r="J1735" t="s">
        <v>551</v>
      </c>
      <c r="K1735" t="s">
        <v>551</v>
      </c>
      <c r="L1735" t="s">
        <v>551</v>
      </c>
      <c r="M1735" t="s">
        <v>551</v>
      </c>
      <c r="N1735" t="s">
        <v>551</v>
      </c>
      <c r="O1735" t="s">
        <v>551</v>
      </c>
      <c r="P1735" t="s">
        <v>551</v>
      </c>
      <c r="Q1735" t="s">
        <v>551</v>
      </c>
      <c r="R1735" t="s">
        <v>551</v>
      </c>
      <c r="S1735" t="s">
        <v>551</v>
      </c>
      <c r="T1735" t="s">
        <v>551</v>
      </c>
      <c r="U1735" t="s">
        <v>551</v>
      </c>
      <c r="V1735" t="s">
        <v>551</v>
      </c>
      <c r="W1735" t="s">
        <v>551</v>
      </c>
      <c r="X1735" t="s">
        <v>551</v>
      </c>
      <c r="Y1735" t="s">
        <v>551</v>
      </c>
      <c r="Z1735" t="s">
        <v>551</v>
      </c>
      <c r="AA1735" t="s">
        <v>551</v>
      </c>
      <c r="AB1735" t="s">
        <v>551</v>
      </c>
      <c r="AC1735" t="s">
        <v>652</v>
      </c>
      <c r="AD1735" t="s">
        <v>651</v>
      </c>
      <c r="AE1735">
        <v>25</v>
      </c>
      <c r="AF1735">
        <v>9</v>
      </c>
      <c r="AH1735" t="s">
        <v>494</v>
      </c>
      <c r="AJ1735" t="s">
        <v>86</v>
      </c>
      <c r="AK1735" t="s">
        <v>201</v>
      </c>
      <c r="AM1735">
        <v>223</v>
      </c>
      <c r="AN1735">
        <v>2468</v>
      </c>
    </row>
    <row r="1736" spans="1:40" x14ac:dyDescent="0.25">
      <c r="A1736" t="s">
        <v>551</v>
      </c>
      <c r="B1736" t="s">
        <v>551</v>
      </c>
      <c r="C1736" t="s">
        <v>551</v>
      </c>
      <c r="D1736" t="s">
        <v>551</v>
      </c>
      <c r="E1736" t="s">
        <v>551</v>
      </c>
      <c r="F1736" t="s">
        <v>551</v>
      </c>
      <c r="G1736" t="s">
        <v>551</v>
      </c>
      <c r="H1736" t="s">
        <v>551</v>
      </c>
      <c r="I1736" t="s">
        <v>551</v>
      </c>
      <c r="J1736" t="s">
        <v>551</v>
      </c>
      <c r="K1736" t="s">
        <v>551</v>
      </c>
      <c r="L1736" t="s">
        <v>551</v>
      </c>
      <c r="M1736" t="s">
        <v>551</v>
      </c>
      <c r="N1736" t="s">
        <v>551</v>
      </c>
      <c r="O1736" t="s">
        <v>551</v>
      </c>
      <c r="P1736" t="s">
        <v>551</v>
      </c>
      <c r="Q1736" t="s">
        <v>551</v>
      </c>
      <c r="R1736" t="s">
        <v>551</v>
      </c>
      <c r="S1736" t="s">
        <v>551</v>
      </c>
      <c r="T1736" t="s">
        <v>551</v>
      </c>
      <c r="U1736" t="s">
        <v>551</v>
      </c>
      <c r="V1736" t="s">
        <v>551</v>
      </c>
      <c r="W1736" t="s">
        <v>551</v>
      </c>
      <c r="X1736" t="s">
        <v>551</v>
      </c>
      <c r="Y1736" t="s">
        <v>551</v>
      </c>
      <c r="Z1736" t="s">
        <v>551</v>
      </c>
      <c r="AA1736" t="s">
        <v>551</v>
      </c>
      <c r="AB1736" t="s">
        <v>551</v>
      </c>
      <c r="AC1736" t="s">
        <v>652</v>
      </c>
      <c r="AD1736" t="s">
        <v>651</v>
      </c>
      <c r="AE1736">
        <v>25</v>
      </c>
      <c r="AF1736">
        <v>10</v>
      </c>
      <c r="AH1736" t="s">
        <v>494</v>
      </c>
      <c r="AJ1736" t="s">
        <v>86</v>
      </c>
      <c r="AK1736" t="s">
        <v>201</v>
      </c>
      <c r="AM1736">
        <v>632</v>
      </c>
      <c r="AN1736">
        <v>2630</v>
      </c>
    </row>
    <row r="1737" spans="1:40" x14ac:dyDescent="0.25">
      <c r="A1737" t="s">
        <v>551</v>
      </c>
      <c r="B1737" t="s">
        <v>551</v>
      </c>
      <c r="C1737" t="s">
        <v>551</v>
      </c>
      <c r="D1737" t="s">
        <v>551</v>
      </c>
      <c r="E1737" t="s">
        <v>551</v>
      </c>
      <c r="F1737" t="s">
        <v>551</v>
      </c>
      <c r="G1737" t="s">
        <v>551</v>
      </c>
      <c r="H1737" t="s">
        <v>551</v>
      </c>
      <c r="I1737" t="s">
        <v>551</v>
      </c>
      <c r="J1737" t="s">
        <v>551</v>
      </c>
      <c r="K1737" t="s">
        <v>551</v>
      </c>
      <c r="L1737" t="s">
        <v>551</v>
      </c>
      <c r="M1737" t="s">
        <v>551</v>
      </c>
      <c r="N1737" t="s">
        <v>551</v>
      </c>
      <c r="O1737" t="s">
        <v>551</v>
      </c>
      <c r="P1737" t="s">
        <v>551</v>
      </c>
      <c r="Q1737" t="s">
        <v>551</v>
      </c>
      <c r="R1737" t="s">
        <v>551</v>
      </c>
      <c r="S1737" t="s">
        <v>551</v>
      </c>
      <c r="T1737" t="s">
        <v>551</v>
      </c>
      <c r="U1737" t="s">
        <v>551</v>
      </c>
      <c r="V1737" t="s">
        <v>551</v>
      </c>
      <c r="W1737" t="s">
        <v>551</v>
      </c>
      <c r="X1737" t="s">
        <v>551</v>
      </c>
      <c r="Y1737" t="s">
        <v>551</v>
      </c>
      <c r="Z1737" t="s">
        <v>551</v>
      </c>
      <c r="AA1737" t="s">
        <v>551</v>
      </c>
      <c r="AB1737" t="s">
        <v>551</v>
      </c>
      <c r="AC1737" t="s">
        <v>652</v>
      </c>
      <c r="AD1737" t="s">
        <v>651</v>
      </c>
      <c r="AE1737">
        <v>25</v>
      </c>
      <c r="AF1737">
        <v>11</v>
      </c>
      <c r="AH1737" t="s">
        <v>503</v>
      </c>
      <c r="AJ1737" t="s">
        <v>96</v>
      </c>
      <c r="AK1737" t="s">
        <v>201</v>
      </c>
      <c r="AM1737">
        <v>612</v>
      </c>
      <c r="AN1737">
        <v>1108</v>
      </c>
    </row>
    <row r="1738" spans="1:40" x14ac:dyDescent="0.25">
      <c r="A1738" t="s">
        <v>551</v>
      </c>
      <c r="B1738" t="s">
        <v>551</v>
      </c>
      <c r="C1738" t="s">
        <v>551</v>
      </c>
      <c r="D1738" t="s">
        <v>551</v>
      </c>
      <c r="E1738" t="s">
        <v>551</v>
      </c>
      <c r="F1738" t="s">
        <v>551</v>
      </c>
      <c r="G1738" t="s">
        <v>551</v>
      </c>
      <c r="H1738" t="s">
        <v>551</v>
      </c>
      <c r="I1738" t="s">
        <v>551</v>
      </c>
      <c r="J1738" t="s">
        <v>551</v>
      </c>
      <c r="K1738" t="s">
        <v>551</v>
      </c>
      <c r="L1738" t="s">
        <v>551</v>
      </c>
      <c r="M1738" t="s">
        <v>551</v>
      </c>
      <c r="N1738" t="s">
        <v>551</v>
      </c>
      <c r="O1738" t="s">
        <v>551</v>
      </c>
      <c r="P1738" t="s">
        <v>551</v>
      </c>
      <c r="Q1738" t="s">
        <v>551</v>
      </c>
      <c r="R1738" t="s">
        <v>551</v>
      </c>
      <c r="S1738" t="s">
        <v>551</v>
      </c>
      <c r="T1738" t="s">
        <v>551</v>
      </c>
      <c r="U1738" t="s">
        <v>551</v>
      </c>
      <c r="V1738" t="s">
        <v>551</v>
      </c>
      <c r="W1738" t="s">
        <v>551</v>
      </c>
      <c r="X1738" t="s">
        <v>551</v>
      </c>
      <c r="Y1738" t="s">
        <v>551</v>
      </c>
      <c r="Z1738" t="s">
        <v>551</v>
      </c>
      <c r="AA1738" t="s">
        <v>551</v>
      </c>
      <c r="AB1738" t="s">
        <v>551</v>
      </c>
      <c r="AC1738" t="s">
        <v>652</v>
      </c>
      <c r="AD1738" t="s">
        <v>651</v>
      </c>
      <c r="AE1738">
        <v>25</v>
      </c>
      <c r="AF1738">
        <v>12</v>
      </c>
      <c r="AH1738" t="s">
        <v>503</v>
      </c>
      <c r="AJ1738" t="s">
        <v>96</v>
      </c>
      <c r="AK1738" t="s">
        <v>201</v>
      </c>
      <c r="AM1738">
        <v>2742</v>
      </c>
      <c r="AN1738">
        <v>496</v>
      </c>
    </row>
    <row r="1739" spans="1:40" x14ac:dyDescent="0.25">
      <c r="A1739" t="s">
        <v>551</v>
      </c>
      <c r="B1739" t="s">
        <v>551</v>
      </c>
      <c r="C1739" t="s">
        <v>551</v>
      </c>
      <c r="D1739" t="s">
        <v>551</v>
      </c>
      <c r="E1739" t="s">
        <v>551</v>
      </c>
      <c r="F1739" t="s">
        <v>551</v>
      </c>
      <c r="G1739" t="s">
        <v>551</v>
      </c>
      <c r="H1739" t="s">
        <v>551</v>
      </c>
      <c r="I1739" t="s">
        <v>551</v>
      </c>
      <c r="J1739" t="s">
        <v>551</v>
      </c>
      <c r="K1739" t="s">
        <v>551</v>
      </c>
      <c r="L1739" t="s">
        <v>551</v>
      </c>
      <c r="M1739" t="s">
        <v>551</v>
      </c>
      <c r="N1739" t="s">
        <v>551</v>
      </c>
      <c r="O1739" t="s">
        <v>551</v>
      </c>
      <c r="P1739" t="s">
        <v>551</v>
      </c>
      <c r="Q1739" t="s">
        <v>551</v>
      </c>
      <c r="R1739" t="s">
        <v>551</v>
      </c>
      <c r="S1739" t="s">
        <v>551</v>
      </c>
      <c r="T1739" t="s">
        <v>551</v>
      </c>
      <c r="U1739" t="s">
        <v>551</v>
      </c>
      <c r="V1739" t="s">
        <v>551</v>
      </c>
      <c r="W1739" t="s">
        <v>551</v>
      </c>
      <c r="X1739" t="s">
        <v>551</v>
      </c>
      <c r="Y1739" t="s">
        <v>551</v>
      </c>
      <c r="Z1739" t="s">
        <v>551</v>
      </c>
      <c r="AA1739" t="s">
        <v>551</v>
      </c>
      <c r="AB1739" t="s">
        <v>551</v>
      </c>
      <c r="AC1739" t="s">
        <v>652</v>
      </c>
      <c r="AD1739" t="s">
        <v>651</v>
      </c>
      <c r="AE1739">
        <v>25</v>
      </c>
      <c r="AF1739">
        <v>13</v>
      </c>
      <c r="AH1739" t="s">
        <v>503</v>
      </c>
      <c r="AJ1739" t="s">
        <v>96</v>
      </c>
      <c r="AK1739" t="s">
        <v>201</v>
      </c>
      <c r="AM1739">
        <v>1597</v>
      </c>
      <c r="AN1739">
        <v>635</v>
      </c>
    </row>
    <row r="1740" spans="1:40" x14ac:dyDescent="0.25">
      <c r="A1740" t="s">
        <v>551</v>
      </c>
      <c r="B1740" t="s">
        <v>551</v>
      </c>
      <c r="C1740" t="s">
        <v>551</v>
      </c>
      <c r="D1740" t="s">
        <v>551</v>
      </c>
      <c r="E1740" t="s">
        <v>551</v>
      </c>
      <c r="F1740" t="s">
        <v>551</v>
      </c>
      <c r="G1740" t="s">
        <v>551</v>
      </c>
      <c r="H1740" t="s">
        <v>551</v>
      </c>
      <c r="I1740" t="s">
        <v>551</v>
      </c>
      <c r="J1740" t="s">
        <v>551</v>
      </c>
      <c r="K1740" t="s">
        <v>551</v>
      </c>
      <c r="L1740" t="s">
        <v>551</v>
      </c>
      <c r="M1740" t="s">
        <v>551</v>
      </c>
      <c r="N1740" t="s">
        <v>551</v>
      </c>
      <c r="O1740" t="s">
        <v>551</v>
      </c>
      <c r="P1740" t="s">
        <v>551</v>
      </c>
      <c r="Q1740" t="s">
        <v>551</v>
      </c>
      <c r="R1740" t="s">
        <v>551</v>
      </c>
      <c r="S1740" t="s">
        <v>551</v>
      </c>
      <c r="T1740" t="s">
        <v>551</v>
      </c>
      <c r="U1740" t="s">
        <v>551</v>
      </c>
      <c r="V1740" t="s">
        <v>551</v>
      </c>
      <c r="W1740" t="s">
        <v>551</v>
      </c>
      <c r="X1740" t="s">
        <v>551</v>
      </c>
      <c r="Y1740" t="s">
        <v>551</v>
      </c>
      <c r="Z1740" t="s">
        <v>551</v>
      </c>
      <c r="AA1740" t="s">
        <v>551</v>
      </c>
      <c r="AB1740" t="s">
        <v>551</v>
      </c>
      <c r="AC1740" t="s">
        <v>652</v>
      </c>
      <c r="AD1740" t="s">
        <v>651</v>
      </c>
      <c r="AE1740">
        <v>25</v>
      </c>
      <c r="AF1740">
        <v>14</v>
      </c>
      <c r="AH1740" t="s">
        <v>503</v>
      </c>
      <c r="AJ1740" t="s">
        <v>96</v>
      </c>
      <c r="AK1740" t="s">
        <v>201</v>
      </c>
      <c r="AM1740">
        <v>2227</v>
      </c>
      <c r="AN1740">
        <v>1</v>
      </c>
    </row>
    <row r="1741" spans="1:40" x14ac:dyDescent="0.25">
      <c r="A1741" t="s">
        <v>551</v>
      </c>
      <c r="B1741" t="s">
        <v>551</v>
      </c>
      <c r="C1741" t="s">
        <v>551</v>
      </c>
      <c r="D1741" t="s">
        <v>551</v>
      </c>
      <c r="E1741" t="s">
        <v>551</v>
      </c>
      <c r="F1741" t="s">
        <v>551</v>
      </c>
      <c r="G1741" t="s">
        <v>551</v>
      </c>
      <c r="H1741" t="s">
        <v>551</v>
      </c>
      <c r="I1741" t="s">
        <v>551</v>
      </c>
      <c r="J1741" t="s">
        <v>551</v>
      </c>
      <c r="K1741" t="s">
        <v>551</v>
      </c>
      <c r="L1741" t="s">
        <v>551</v>
      </c>
      <c r="M1741" t="s">
        <v>551</v>
      </c>
      <c r="N1741" t="s">
        <v>551</v>
      </c>
      <c r="O1741" t="s">
        <v>551</v>
      </c>
      <c r="P1741" t="s">
        <v>551</v>
      </c>
      <c r="Q1741" t="s">
        <v>551</v>
      </c>
      <c r="R1741" t="s">
        <v>551</v>
      </c>
      <c r="S1741" t="s">
        <v>551</v>
      </c>
      <c r="T1741" t="s">
        <v>551</v>
      </c>
      <c r="U1741" t="s">
        <v>551</v>
      </c>
      <c r="V1741" t="s">
        <v>551</v>
      </c>
      <c r="W1741" t="s">
        <v>551</v>
      </c>
      <c r="X1741" t="s">
        <v>551</v>
      </c>
      <c r="Y1741" t="s">
        <v>551</v>
      </c>
      <c r="Z1741" t="s">
        <v>551</v>
      </c>
      <c r="AA1741" t="s">
        <v>551</v>
      </c>
      <c r="AB1741" t="s">
        <v>551</v>
      </c>
      <c r="AC1741" t="s">
        <v>652</v>
      </c>
      <c r="AD1741" t="s">
        <v>651</v>
      </c>
      <c r="AE1741">
        <v>25</v>
      </c>
      <c r="AF1741">
        <v>15</v>
      </c>
      <c r="AH1741" t="s">
        <v>494</v>
      </c>
      <c r="AJ1741" t="s">
        <v>86</v>
      </c>
      <c r="AK1741" t="s">
        <v>201</v>
      </c>
      <c r="AM1741">
        <v>3568</v>
      </c>
      <c r="AN1741">
        <v>2072</v>
      </c>
    </row>
    <row r="1742" spans="1:40" x14ac:dyDescent="0.25">
      <c r="A1742" t="s">
        <v>551</v>
      </c>
      <c r="B1742" t="s">
        <v>551</v>
      </c>
      <c r="C1742" t="s">
        <v>551</v>
      </c>
      <c r="D1742" t="s">
        <v>551</v>
      </c>
      <c r="E1742" t="s">
        <v>551</v>
      </c>
      <c r="F1742" t="s">
        <v>551</v>
      </c>
      <c r="G1742" t="s">
        <v>551</v>
      </c>
      <c r="H1742" t="s">
        <v>551</v>
      </c>
      <c r="I1742" t="s">
        <v>551</v>
      </c>
      <c r="J1742" t="s">
        <v>551</v>
      </c>
      <c r="K1742" t="s">
        <v>551</v>
      </c>
      <c r="L1742" t="s">
        <v>551</v>
      </c>
      <c r="M1742" t="s">
        <v>551</v>
      </c>
      <c r="N1742" t="s">
        <v>551</v>
      </c>
      <c r="O1742" t="s">
        <v>551</v>
      </c>
      <c r="P1742" t="s">
        <v>551</v>
      </c>
      <c r="Q1742" t="s">
        <v>551</v>
      </c>
      <c r="R1742" t="s">
        <v>551</v>
      </c>
      <c r="S1742" t="s">
        <v>551</v>
      </c>
      <c r="T1742" t="s">
        <v>551</v>
      </c>
      <c r="U1742" t="s">
        <v>551</v>
      </c>
      <c r="V1742" t="s">
        <v>551</v>
      </c>
      <c r="W1742" t="s">
        <v>551</v>
      </c>
      <c r="X1742" t="s">
        <v>551</v>
      </c>
      <c r="Y1742" t="s">
        <v>551</v>
      </c>
      <c r="Z1742" t="s">
        <v>551</v>
      </c>
      <c r="AA1742" t="s">
        <v>551</v>
      </c>
      <c r="AB1742" t="s">
        <v>551</v>
      </c>
      <c r="AC1742" t="s">
        <v>652</v>
      </c>
      <c r="AD1742" t="s">
        <v>651</v>
      </c>
      <c r="AE1742">
        <v>25</v>
      </c>
      <c r="AF1742">
        <v>16</v>
      </c>
      <c r="AH1742" t="s">
        <v>494</v>
      </c>
      <c r="AJ1742" t="s">
        <v>86</v>
      </c>
      <c r="AK1742" t="s">
        <v>201</v>
      </c>
      <c r="AM1742">
        <v>2953</v>
      </c>
      <c r="AN1742">
        <v>828</v>
      </c>
    </row>
    <row r="1743" spans="1:40" x14ac:dyDescent="0.25">
      <c r="A1743" t="s">
        <v>551</v>
      </c>
      <c r="B1743" t="s">
        <v>551</v>
      </c>
      <c r="C1743" t="s">
        <v>551</v>
      </c>
      <c r="D1743" t="s">
        <v>551</v>
      </c>
      <c r="E1743" t="s">
        <v>551</v>
      </c>
      <c r="F1743" t="s">
        <v>551</v>
      </c>
      <c r="G1743" t="s">
        <v>551</v>
      </c>
      <c r="H1743" t="s">
        <v>551</v>
      </c>
      <c r="I1743" t="s">
        <v>551</v>
      </c>
      <c r="J1743" t="s">
        <v>551</v>
      </c>
      <c r="K1743" t="s">
        <v>551</v>
      </c>
      <c r="L1743" t="s">
        <v>551</v>
      </c>
      <c r="M1743" t="s">
        <v>551</v>
      </c>
      <c r="N1743" t="s">
        <v>551</v>
      </c>
      <c r="O1743" t="s">
        <v>551</v>
      </c>
      <c r="P1743" t="s">
        <v>551</v>
      </c>
      <c r="Q1743" t="s">
        <v>551</v>
      </c>
      <c r="R1743" t="s">
        <v>551</v>
      </c>
      <c r="S1743" t="s">
        <v>551</v>
      </c>
      <c r="T1743" t="s">
        <v>551</v>
      </c>
      <c r="U1743" t="s">
        <v>551</v>
      </c>
      <c r="V1743" t="s">
        <v>551</v>
      </c>
      <c r="W1743" t="s">
        <v>551</v>
      </c>
      <c r="X1743" t="s">
        <v>551</v>
      </c>
      <c r="Y1743" t="s">
        <v>551</v>
      </c>
      <c r="Z1743" t="s">
        <v>551</v>
      </c>
      <c r="AA1743" t="s">
        <v>551</v>
      </c>
      <c r="AB1743" t="s">
        <v>551</v>
      </c>
      <c r="AC1743" t="s">
        <v>652</v>
      </c>
      <c r="AD1743" t="s">
        <v>651</v>
      </c>
      <c r="AE1743">
        <v>25</v>
      </c>
      <c r="AF1743">
        <v>17</v>
      </c>
      <c r="AH1743" t="s">
        <v>494</v>
      </c>
      <c r="AJ1743" t="s">
        <v>86</v>
      </c>
      <c r="AK1743" t="s">
        <v>201</v>
      </c>
      <c r="AM1743">
        <v>3695</v>
      </c>
      <c r="AN1743">
        <v>839</v>
      </c>
    </row>
    <row r="1744" spans="1:40" x14ac:dyDescent="0.25">
      <c r="A1744" t="s">
        <v>551</v>
      </c>
      <c r="B1744" t="s">
        <v>551</v>
      </c>
      <c r="C1744" t="s">
        <v>551</v>
      </c>
      <c r="D1744" t="s">
        <v>551</v>
      </c>
      <c r="E1744" t="s">
        <v>551</v>
      </c>
      <c r="F1744" t="s">
        <v>551</v>
      </c>
      <c r="G1744" t="s">
        <v>551</v>
      </c>
      <c r="H1744" t="s">
        <v>551</v>
      </c>
      <c r="I1744" t="s">
        <v>551</v>
      </c>
      <c r="J1744" t="s">
        <v>551</v>
      </c>
      <c r="K1744" t="s">
        <v>551</v>
      </c>
      <c r="L1744" t="s">
        <v>551</v>
      </c>
      <c r="M1744" t="s">
        <v>551</v>
      </c>
      <c r="N1744" t="s">
        <v>551</v>
      </c>
      <c r="O1744" t="s">
        <v>551</v>
      </c>
      <c r="P1744" t="s">
        <v>551</v>
      </c>
      <c r="Q1744" t="s">
        <v>551</v>
      </c>
      <c r="R1744" t="s">
        <v>551</v>
      </c>
      <c r="S1744" t="s">
        <v>551</v>
      </c>
      <c r="T1744" t="s">
        <v>551</v>
      </c>
      <c r="U1744" t="s">
        <v>551</v>
      </c>
      <c r="V1744" t="s">
        <v>551</v>
      </c>
      <c r="W1744" t="s">
        <v>551</v>
      </c>
      <c r="X1744" t="s">
        <v>551</v>
      </c>
      <c r="Y1744" t="s">
        <v>551</v>
      </c>
      <c r="Z1744" t="s">
        <v>551</v>
      </c>
      <c r="AA1744" t="s">
        <v>551</v>
      </c>
      <c r="AB1744" t="s">
        <v>551</v>
      </c>
      <c r="AC1744" t="s">
        <v>652</v>
      </c>
      <c r="AD1744" t="s">
        <v>651</v>
      </c>
      <c r="AE1744">
        <v>25</v>
      </c>
      <c r="AF1744">
        <v>18</v>
      </c>
      <c r="AH1744" t="s">
        <v>503</v>
      </c>
      <c r="AJ1744" t="s">
        <v>96</v>
      </c>
      <c r="AK1744" t="s">
        <v>201</v>
      </c>
      <c r="AM1744">
        <v>3118</v>
      </c>
      <c r="AN1744">
        <v>2035</v>
      </c>
    </row>
    <row r="1745" spans="1:40" x14ac:dyDescent="0.25">
      <c r="A1745" t="s">
        <v>551</v>
      </c>
      <c r="B1745" t="s">
        <v>551</v>
      </c>
      <c r="C1745" t="s">
        <v>551</v>
      </c>
      <c r="D1745" t="s">
        <v>551</v>
      </c>
      <c r="E1745" t="s">
        <v>551</v>
      </c>
      <c r="F1745" t="s">
        <v>551</v>
      </c>
      <c r="G1745" t="s">
        <v>551</v>
      </c>
      <c r="H1745" t="s">
        <v>551</v>
      </c>
      <c r="I1745" t="s">
        <v>551</v>
      </c>
      <c r="J1745" t="s">
        <v>551</v>
      </c>
      <c r="K1745" t="s">
        <v>551</v>
      </c>
      <c r="L1745" t="s">
        <v>551</v>
      </c>
      <c r="M1745" t="s">
        <v>551</v>
      </c>
      <c r="N1745" t="s">
        <v>551</v>
      </c>
      <c r="O1745" t="s">
        <v>551</v>
      </c>
      <c r="P1745" t="s">
        <v>551</v>
      </c>
      <c r="Q1745" t="s">
        <v>551</v>
      </c>
      <c r="R1745" t="s">
        <v>551</v>
      </c>
      <c r="S1745" t="s">
        <v>551</v>
      </c>
      <c r="T1745" t="s">
        <v>551</v>
      </c>
      <c r="U1745" t="s">
        <v>551</v>
      </c>
      <c r="V1745" t="s">
        <v>551</v>
      </c>
      <c r="W1745" t="s">
        <v>551</v>
      </c>
      <c r="X1745" t="s">
        <v>551</v>
      </c>
      <c r="Y1745" t="s">
        <v>551</v>
      </c>
      <c r="Z1745" t="s">
        <v>551</v>
      </c>
      <c r="AA1745" t="s">
        <v>551</v>
      </c>
      <c r="AB1745" t="s">
        <v>551</v>
      </c>
      <c r="AC1745" t="s">
        <v>652</v>
      </c>
      <c r="AD1745" t="s">
        <v>651</v>
      </c>
      <c r="AE1745">
        <v>25</v>
      </c>
      <c r="AF1745">
        <v>19</v>
      </c>
      <c r="AH1745" t="s">
        <v>494</v>
      </c>
      <c r="AJ1745" t="s">
        <v>86</v>
      </c>
      <c r="AK1745" t="s">
        <v>201</v>
      </c>
      <c r="AM1745">
        <v>382</v>
      </c>
      <c r="AN1745">
        <v>1806</v>
      </c>
    </row>
    <row r="1746" spans="1:40" x14ac:dyDescent="0.25">
      <c r="A1746" t="s">
        <v>551</v>
      </c>
      <c r="B1746" t="s">
        <v>551</v>
      </c>
      <c r="C1746" t="s">
        <v>551</v>
      </c>
      <c r="D1746" t="s">
        <v>551</v>
      </c>
      <c r="E1746" t="s">
        <v>551</v>
      </c>
      <c r="F1746" t="s">
        <v>551</v>
      </c>
      <c r="G1746" t="s">
        <v>551</v>
      </c>
      <c r="H1746" t="s">
        <v>551</v>
      </c>
      <c r="I1746" t="s">
        <v>551</v>
      </c>
      <c r="J1746" t="s">
        <v>551</v>
      </c>
      <c r="K1746" t="s">
        <v>551</v>
      </c>
      <c r="L1746" t="s">
        <v>551</v>
      </c>
      <c r="M1746" t="s">
        <v>551</v>
      </c>
      <c r="N1746" t="s">
        <v>551</v>
      </c>
      <c r="O1746" t="s">
        <v>551</v>
      </c>
      <c r="P1746" t="s">
        <v>551</v>
      </c>
      <c r="Q1746" t="s">
        <v>551</v>
      </c>
      <c r="R1746" t="s">
        <v>551</v>
      </c>
      <c r="S1746" t="s">
        <v>551</v>
      </c>
      <c r="T1746" t="s">
        <v>551</v>
      </c>
      <c r="U1746" t="s">
        <v>551</v>
      </c>
      <c r="V1746" t="s">
        <v>551</v>
      </c>
      <c r="W1746" t="s">
        <v>551</v>
      </c>
      <c r="X1746" t="s">
        <v>551</v>
      </c>
      <c r="Y1746" t="s">
        <v>551</v>
      </c>
      <c r="Z1746" t="s">
        <v>551</v>
      </c>
      <c r="AA1746" t="s">
        <v>551</v>
      </c>
      <c r="AB1746" t="s">
        <v>551</v>
      </c>
      <c r="AC1746" t="s">
        <v>652</v>
      </c>
      <c r="AD1746" t="s">
        <v>651</v>
      </c>
      <c r="AE1746">
        <v>25</v>
      </c>
      <c r="AF1746">
        <v>20</v>
      </c>
      <c r="AH1746" t="s">
        <v>494</v>
      </c>
      <c r="AJ1746" t="s">
        <v>86</v>
      </c>
      <c r="AK1746" t="s">
        <v>201</v>
      </c>
      <c r="AM1746">
        <v>3651</v>
      </c>
      <c r="AN1746">
        <v>2426</v>
      </c>
    </row>
    <row r="1747" spans="1:40" x14ac:dyDescent="0.25">
      <c r="A1747" t="s">
        <v>551</v>
      </c>
      <c r="B1747" t="s">
        <v>551</v>
      </c>
      <c r="C1747" t="s">
        <v>551</v>
      </c>
      <c r="D1747" t="s">
        <v>551</v>
      </c>
      <c r="E1747" t="s">
        <v>551</v>
      </c>
      <c r="F1747" t="s">
        <v>551</v>
      </c>
      <c r="G1747" t="s">
        <v>551</v>
      </c>
      <c r="H1747" t="s">
        <v>551</v>
      </c>
      <c r="I1747" t="s">
        <v>551</v>
      </c>
      <c r="J1747" t="s">
        <v>551</v>
      </c>
      <c r="K1747" t="s">
        <v>551</v>
      </c>
      <c r="L1747" t="s">
        <v>551</v>
      </c>
      <c r="M1747" t="s">
        <v>551</v>
      </c>
      <c r="N1747" t="s">
        <v>551</v>
      </c>
      <c r="O1747" t="s">
        <v>551</v>
      </c>
      <c r="P1747" t="s">
        <v>551</v>
      </c>
      <c r="Q1747" t="s">
        <v>551</v>
      </c>
      <c r="R1747" t="s">
        <v>551</v>
      </c>
      <c r="S1747" t="s">
        <v>551</v>
      </c>
      <c r="T1747" t="s">
        <v>551</v>
      </c>
      <c r="U1747" t="s">
        <v>551</v>
      </c>
      <c r="V1747" t="s">
        <v>551</v>
      </c>
      <c r="W1747" t="s">
        <v>551</v>
      </c>
      <c r="X1747" t="s">
        <v>551</v>
      </c>
      <c r="Y1747" t="s">
        <v>551</v>
      </c>
      <c r="Z1747" t="s">
        <v>551</v>
      </c>
      <c r="AA1747" t="s">
        <v>551</v>
      </c>
      <c r="AB1747" t="s">
        <v>551</v>
      </c>
      <c r="AC1747" t="s">
        <v>652</v>
      </c>
      <c r="AD1747" t="s">
        <v>651</v>
      </c>
      <c r="AE1747">
        <v>25</v>
      </c>
      <c r="AF1747">
        <v>21</v>
      </c>
      <c r="AH1747" t="s">
        <v>494</v>
      </c>
      <c r="AJ1747" t="s">
        <v>86</v>
      </c>
      <c r="AK1747" t="s">
        <v>201</v>
      </c>
      <c r="AM1747">
        <v>2621</v>
      </c>
      <c r="AN1747">
        <v>1610</v>
      </c>
    </row>
    <row r="1748" spans="1:40" x14ac:dyDescent="0.25">
      <c r="A1748" t="s">
        <v>551</v>
      </c>
      <c r="B1748" t="s">
        <v>551</v>
      </c>
      <c r="C1748" t="s">
        <v>551</v>
      </c>
      <c r="D1748" t="s">
        <v>551</v>
      </c>
      <c r="E1748" t="s">
        <v>551</v>
      </c>
      <c r="F1748" t="s">
        <v>551</v>
      </c>
      <c r="G1748" t="s">
        <v>551</v>
      </c>
      <c r="H1748" t="s">
        <v>551</v>
      </c>
      <c r="I1748" t="s">
        <v>551</v>
      </c>
      <c r="J1748" t="s">
        <v>551</v>
      </c>
      <c r="K1748" t="s">
        <v>551</v>
      </c>
      <c r="L1748" t="s">
        <v>551</v>
      </c>
      <c r="M1748" t="s">
        <v>551</v>
      </c>
      <c r="N1748" t="s">
        <v>551</v>
      </c>
      <c r="O1748" t="s">
        <v>551</v>
      </c>
      <c r="P1748" t="s">
        <v>551</v>
      </c>
      <c r="Q1748" t="s">
        <v>551</v>
      </c>
      <c r="R1748" t="s">
        <v>551</v>
      </c>
      <c r="S1748" t="s">
        <v>551</v>
      </c>
      <c r="T1748" t="s">
        <v>551</v>
      </c>
      <c r="U1748" t="s">
        <v>551</v>
      </c>
      <c r="V1748" t="s">
        <v>551</v>
      </c>
      <c r="W1748" t="s">
        <v>551</v>
      </c>
      <c r="X1748" t="s">
        <v>551</v>
      </c>
      <c r="Y1748" t="s">
        <v>551</v>
      </c>
      <c r="Z1748" t="s">
        <v>551</v>
      </c>
      <c r="AA1748" t="s">
        <v>551</v>
      </c>
      <c r="AB1748" t="s">
        <v>551</v>
      </c>
      <c r="AC1748" t="s">
        <v>652</v>
      </c>
      <c r="AD1748" t="s">
        <v>651</v>
      </c>
      <c r="AE1748">
        <v>25</v>
      </c>
      <c r="AF1748">
        <v>22</v>
      </c>
      <c r="AH1748" t="s">
        <v>503</v>
      </c>
      <c r="AJ1748" t="s">
        <v>96</v>
      </c>
      <c r="AK1748" t="s">
        <v>201</v>
      </c>
      <c r="AM1748">
        <v>735</v>
      </c>
      <c r="AN1748">
        <v>2222</v>
      </c>
    </row>
    <row r="1749" spans="1:40" x14ac:dyDescent="0.25">
      <c r="A1749" t="s">
        <v>551</v>
      </c>
      <c r="B1749" t="s">
        <v>551</v>
      </c>
      <c r="C1749" t="s">
        <v>551</v>
      </c>
      <c r="D1749" t="s">
        <v>551</v>
      </c>
      <c r="E1749" t="s">
        <v>551</v>
      </c>
      <c r="F1749" t="s">
        <v>551</v>
      </c>
      <c r="G1749" t="s">
        <v>551</v>
      </c>
      <c r="H1749" t="s">
        <v>551</v>
      </c>
      <c r="I1749" t="s">
        <v>551</v>
      </c>
      <c r="J1749" t="s">
        <v>551</v>
      </c>
      <c r="K1749" t="s">
        <v>551</v>
      </c>
      <c r="L1749" t="s">
        <v>551</v>
      </c>
      <c r="M1749" t="s">
        <v>551</v>
      </c>
      <c r="N1749" t="s">
        <v>551</v>
      </c>
      <c r="O1749" t="s">
        <v>551</v>
      </c>
      <c r="P1749" t="s">
        <v>551</v>
      </c>
      <c r="Q1749" t="s">
        <v>551</v>
      </c>
      <c r="R1749" t="s">
        <v>551</v>
      </c>
      <c r="S1749" t="s">
        <v>551</v>
      </c>
      <c r="T1749" t="s">
        <v>551</v>
      </c>
      <c r="U1749" t="s">
        <v>551</v>
      </c>
      <c r="V1749" t="s">
        <v>551</v>
      </c>
      <c r="W1749" t="s">
        <v>551</v>
      </c>
      <c r="X1749" t="s">
        <v>551</v>
      </c>
      <c r="Y1749" t="s">
        <v>551</v>
      </c>
      <c r="Z1749" t="s">
        <v>551</v>
      </c>
      <c r="AA1749" t="s">
        <v>551</v>
      </c>
      <c r="AB1749" t="s">
        <v>551</v>
      </c>
      <c r="AC1749" t="s">
        <v>652</v>
      </c>
      <c r="AD1749" t="s">
        <v>651</v>
      </c>
      <c r="AE1749">
        <v>25</v>
      </c>
      <c r="AF1749">
        <v>23</v>
      </c>
      <c r="AH1749" t="s">
        <v>494</v>
      </c>
      <c r="AJ1749" t="s">
        <v>86</v>
      </c>
      <c r="AK1749" t="s">
        <v>201</v>
      </c>
      <c r="AM1749">
        <v>3750</v>
      </c>
      <c r="AN1749">
        <v>790</v>
      </c>
    </row>
    <row r="1750" spans="1:40" x14ac:dyDescent="0.25">
      <c r="A1750" t="s">
        <v>551</v>
      </c>
      <c r="B1750" t="s">
        <v>551</v>
      </c>
      <c r="C1750" t="s">
        <v>551</v>
      </c>
      <c r="D1750" t="s">
        <v>551</v>
      </c>
      <c r="E1750" t="s">
        <v>551</v>
      </c>
      <c r="F1750" t="s">
        <v>551</v>
      </c>
      <c r="G1750" t="s">
        <v>551</v>
      </c>
      <c r="H1750" t="s">
        <v>551</v>
      </c>
      <c r="I1750" t="s">
        <v>551</v>
      </c>
      <c r="J1750" t="s">
        <v>551</v>
      </c>
      <c r="K1750" t="s">
        <v>551</v>
      </c>
      <c r="L1750" t="s">
        <v>551</v>
      </c>
      <c r="M1750" t="s">
        <v>551</v>
      </c>
      <c r="N1750" t="s">
        <v>551</v>
      </c>
      <c r="O1750" t="s">
        <v>551</v>
      </c>
      <c r="P1750" t="s">
        <v>551</v>
      </c>
      <c r="Q1750" t="s">
        <v>551</v>
      </c>
      <c r="R1750" t="s">
        <v>551</v>
      </c>
      <c r="S1750" t="s">
        <v>551</v>
      </c>
      <c r="T1750" t="s">
        <v>551</v>
      </c>
      <c r="U1750" t="s">
        <v>551</v>
      </c>
      <c r="V1750" t="s">
        <v>551</v>
      </c>
      <c r="W1750" t="s">
        <v>551</v>
      </c>
      <c r="X1750" t="s">
        <v>551</v>
      </c>
      <c r="Y1750" t="s">
        <v>551</v>
      </c>
      <c r="Z1750" t="s">
        <v>551</v>
      </c>
      <c r="AA1750" t="s">
        <v>551</v>
      </c>
      <c r="AB1750" t="s">
        <v>551</v>
      </c>
      <c r="AC1750" t="s">
        <v>652</v>
      </c>
      <c r="AD1750" t="s">
        <v>651</v>
      </c>
      <c r="AE1750">
        <v>25</v>
      </c>
      <c r="AF1750">
        <v>24</v>
      </c>
      <c r="AH1750" t="s">
        <v>503</v>
      </c>
      <c r="AJ1750" t="s">
        <v>96</v>
      </c>
      <c r="AK1750" t="s">
        <v>201</v>
      </c>
      <c r="AM1750">
        <v>782</v>
      </c>
      <c r="AN1750">
        <v>1677</v>
      </c>
    </row>
    <row r="1751" spans="1:40" x14ac:dyDescent="0.25">
      <c r="A1751" t="s">
        <v>551</v>
      </c>
      <c r="B1751" t="s">
        <v>551</v>
      </c>
      <c r="C1751" t="s">
        <v>551</v>
      </c>
      <c r="D1751" t="s">
        <v>551</v>
      </c>
      <c r="E1751" t="s">
        <v>551</v>
      </c>
      <c r="F1751" t="s">
        <v>551</v>
      </c>
      <c r="G1751" t="s">
        <v>551</v>
      </c>
      <c r="H1751" t="s">
        <v>551</v>
      </c>
      <c r="I1751" t="s">
        <v>551</v>
      </c>
      <c r="J1751" t="s">
        <v>551</v>
      </c>
      <c r="K1751" t="s">
        <v>551</v>
      </c>
      <c r="L1751" t="s">
        <v>551</v>
      </c>
      <c r="M1751" t="s">
        <v>551</v>
      </c>
      <c r="N1751" t="s">
        <v>551</v>
      </c>
      <c r="O1751" t="s">
        <v>551</v>
      </c>
      <c r="P1751" t="s">
        <v>551</v>
      </c>
      <c r="Q1751" t="s">
        <v>551</v>
      </c>
      <c r="R1751" t="s">
        <v>551</v>
      </c>
      <c r="S1751" t="s">
        <v>551</v>
      </c>
      <c r="T1751" t="s">
        <v>551</v>
      </c>
      <c r="U1751" t="s">
        <v>551</v>
      </c>
      <c r="V1751" t="s">
        <v>551</v>
      </c>
      <c r="W1751" t="s">
        <v>551</v>
      </c>
      <c r="X1751" t="s">
        <v>551</v>
      </c>
      <c r="Y1751" t="s">
        <v>551</v>
      </c>
      <c r="Z1751" t="s">
        <v>551</v>
      </c>
      <c r="AA1751" t="s">
        <v>551</v>
      </c>
      <c r="AB1751" t="s">
        <v>551</v>
      </c>
      <c r="AC1751" t="s">
        <v>652</v>
      </c>
      <c r="AD1751" t="s">
        <v>651</v>
      </c>
      <c r="AE1751">
        <v>25</v>
      </c>
      <c r="AF1751">
        <v>25</v>
      </c>
      <c r="AH1751" t="s">
        <v>503</v>
      </c>
      <c r="AJ1751" t="s">
        <v>96</v>
      </c>
      <c r="AK1751" t="s">
        <v>201</v>
      </c>
      <c r="AM1751">
        <v>2628</v>
      </c>
      <c r="AN1751">
        <v>951</v>
      </c>
    </row>
    <row r="1752" spans="1:40" x14ac:dyDescent="0.25">
      <c r="A1752" t="s">
        <v>551</v>
      </c>
      <c r="B1752" t="s">
        <v>551</v>
      </c>
      <c r="C1752" t="s">
        <v>551</v>
      </c>
      <c r="D1752" t="s">
        <v>551</v>
      </c>
      <c r="E1752" t="s">
        <v>551</v>
      </c>
      <c r="F1752" t="s">
        <v>551</v>
      </c>
      <c r="G1752" t="s">
        <v>551</v>
      </c>
      <c r="H1752" t="s">
        <v>551</v>
      </c>
      <c r="I1752" t="s">
        <v>551</v>
      </c>
      <c r="J1752" t="s">
        <v>551</v>
      </c>
      <c r="K1752" t="s">
        <v>551</v>
      </c>
      <c r="L1752" t="s">
        <v>551</v>
      </c>
      <c r="M1752" t="s">
        <v>551</v>
      </c>
      <c r="N1752" t="s">
        <v>551</v>
      </c>
      <c r="O1752" t="s">
        <v>551</v>
      </c>
      <c r="P1752" t="s">
        <v>551</v>
      </c>
      <c r="Q1752" t="s">
        <v>551</v>
      </c>
      <c r="R1752" t="s">
        <v>551</v>
      </c>
      <c r="S1752" t="s">
        <v>551</v>
      </c>
      <c r="T1752" t="s">
        <v>551</v>
      </c>
      <c r="U1752" t="s">
        <v>551</v>
      </c>
      <c r="V1752" t="s">
        <v>551</v>
      </c>
      <c r="W1752" t="s">
        <v>551</v>
      </c>
      <c r="X1752" t="s">
        <v>551</v>
      </c>
      <c r="Y1752" t="s">
        <v>551</v>
      </c>
      <c r="Z1752" t="s">
        <v>551</v>
      </c>
      <c r="AA1752" t="s">
        <v>551</v>
      </c>
      <c r="AB1752" t="s">
        <v>551</v>
      </c>
      <c r="AC1752" t="s">
        <v>654</v>
      </c>
      <c r="AD1752" t="s">
        <v>653</v>
      </c>
      <c r="AE1752">
        <v>25</v>
      </c>
      <c r="AF1752">
        <v>1</v>
      </c>
      <c r="AH1752" t="s">
        <v>493</v>
      </c>
      <c r="AJ1752" t="s">
        <v>85</v>
      </c>
      <c r="AK1752" t="s">
        <v>191</v>
      </c>
      <c r="AM1752">
        <v>1462</v>
      </c>
      <c r="AN1752">
        <v>1434</v>
      </c>
    </row>
    <row r="1753" spans="1:40" x14ac:dyDescent="0.25">
      <c r="A1753" t="s">
        <v>551</v>
      </c>
      <c r="B1753" t="s">
        <v>551</v>
      </c>
      <c r="C1753" t="s">
        <v>551</v>
      </c>
      <c r="D1753" t="s">
        <v>551</v>
      </c>
      <c r="E1753" t="s">
        <v>551</v>
      </c>
      <c r="F1753" t="s">
        <v>551</v>
      </c>
      <c r="G1753" t="s">
        <v>551</v>
      </c>
      <c r="H1753" t="s">
        <v>551</v>
      </c>
      <c r="I1753" t="s">
        <v>551</v>
      </c>
      <c r="J1753" t="s">
        <v>551</v>
      </c>
      <c r="K1753" t="s">
        <v>551</v>
      </c>
      <c r="L1753" t="s">
        <v>551</v>
      </c>
      <c r="M1753" t="s">
        <v>551</v>
      </c>
      <c r="N1753" t="s">
        <v>551</v>
      </c>
      <c r="O1753" t="s">
        <v>551</v>
      </c>
      <c r="P1753" t="s">
        <v>551</v>
      </c>
      <c r="Q1753" t="s">
        <v>551</v>
      </c>
      <c r="R1753" t="s">
        <v>551</v>
      </c>
      <c r="S1753" t="s">
        <v>551</v>
      </c>
      <c r="T1753" t="s">
        <v>551</v>
      </c>
      <c r="U1753" t="s">
        <v>551</v>
      </c>
      <c r="V1753" t="s">
        <v>551</v>
      </c>
      <c r="W1753" t="s">
        <v>551</v>
      </c>
      <c r="X1753" t="s">
        <v>551</v>
      </c>
      <c r="Y1753" t="s">
        <v>551</v>
      </c>
      <c r="Z1753" t="s">
        <v>551</v>
      </c>
      <c r="AA1753" t="s">
        <v>551</v>
      </c>
      <c r="AB1753" t="s">
        <v>551</v>
      </c>
      <c r="AC1753" t="s">
        <v>654</v>
      </c>
      <c r="AD1753" t="s">
        <v>653</v>
      </c>
      <c r="AE1753">
        <v>25</v>
      </c>
      <c r="AF1753">
        <v>2</v>
      </c>
      <c r="AH1753" t="s">
        <v>503</v>
      </c>
      <c r="AJ1753" t="s">
        <v>96</v>
      </c>
      <c r="AK1753" t="s">
        <v>201</v>
      </c>
      <c r="AM1753">
        <v>2089</v>
      </c>
      <c r="AN1753">
        <v>578</v>
      </c>
    </row>
    <row r="1754" spans="1:40" x14ac:dyDescent="0.25">
      <c r="A1754" t="s">
        <v>551</v>
      </c>
      <c r="B1754" t="s">
        <v>551</v>
      </c>
      <c r="C1754" t="s">
        <v>551</v>
      </c>
      <c r="D1754" t="s">
        <v>551</v>
      </c>
      <c r="E1754" t="s">
        <v>551</v>
      </c>
      <c r="F1754" t="s">
        <v>551</v>
      </c>
      <c r="G1754" t="s">
        <v>551</v>
      </c>
      <c r="H1754" t="s">
        <v>551</v>
      </c>
      <c r="I1754" t="s">
        <v>551</v>
      </c>
      <c r="J1754" t="s">
        <v>551</v>
      </c>
      <c r="K1754" t="s">
        <v>551</v>
      </c>
      <c r="L1754" t="s">
        <v>551</v>
      </c>
      <c r="M1754" t="s">
        <v>551</v>
      </c>
      <c r="N1754" t="s">
        <v>551</v>
      </c>
      <c r="O1754" t="s">
        <v>551</v>
      </c>
      <c r="P1754" t="s">
        <v>551</v>
      </c>
      <c r="Q1754" t="s">
        <v>551</v>
      </c>
      <c r="R1754" t="s">
        <v>551</v>
      </c>
      <c r="S1754" t="s">
        <v>551</v>
      </c>
      <c r="T1754" t="s">
        <v>551</v>
      </c>
      <c r="U1754" t="s">
        <v>551</v>
      </c>
      <c r="V1754" t="s">
        <v>551</v>
      </c>
      <c r="W1754" t="s">
        <v>551</v>
      </c>
      <c r="X1754" t="s">
        <v>551</v>
      </c>
      <c r="Y1754" t="s">
        <v>551</v>
      </c>
      <c r="Z1754" t="s">
        <v>551</v>
      </c>
      <c r="AA1754" t="s">
        <v>551</v>
      </c>
      <c r="AB1754" t="s">
        <v>551</v>
      </c>
      <c r="AC1754" t="s">
        <v>654</v>
      </c>
      <c r="AD1754" t="s">
        <v>653</v>
      </c>
      <c r="AE1754">
        <v>25</v>
      </c>
      <c r="AF1754">
        <v>3</v>
      </c>
      <c r="AG1754">
        <v>3</v>
      </c>
      <c r="AH1754" t="s">
        <v>491</v>
      </c>
      <c r="AJ1754" t="s">
        <v>82</v>
      </c>
      <c r="AK1754" t="s">
        <v>194</v>
      </c>
      <c r="AM1754">
        <v>2394</v>
      </c>
      <c r="AN1754">
        <v>431</v>
      </c>
    </row>
    <row r="1755" spans="1:40" x14ac:dyDescent="0.25">
      <c r="A1755" t="s">
        <v>551</v>
      </c>
      <c r="B1755" t="s">
        <v>551</v>
      </c>
      <c r="C1755" t="s">
        <v>551</v>
      </c>
      <c r="D1755" t="s">
        <v>551</v>
      </c>
      <c r="E1755" t="s">
        <v>551</v>
      </c>
      <c r="F1755" t="s">
        <v>551</v>
      </c>
      <c r="G1755" t="s">
        <v>551</v>
      </c>
      <c r="H1755" t="s">
        <v>551</v>
      </c>
      <c r="I1755" t="s">
        <v>551</v>
      </c>
      <c r="J1755" t="s">
        <v>551</v>
      </c>
      <c r="K1755" t="s">
        <v>551</v>
      </c>
      <c r="L1755" t="s">
        <v>551</v>
      </c>
      <c r="M1755" t="s">
        <v>551</v>
      </c>
      <c r="N1755" t="s">
        <v>551</v>
      </c>
      <c r="O1755" t="s">
        <v>551</v>
      </c>
      <c r="P1755" t="s">
        <v>551</v>
      </c>
      <c r="Q1755" t="s">
        <v>551</v>
      </c>
      <c r="R1755" t="s">
        <v>551</v>
      </c>
      <c r="S1755" t="s">
        <v>551</v>
      </c>
      <c r="T1755" t="s">
        <v>551</v>
      </c>
      <c r="U1755" t="s">
        <v>551</v>
      </c>
      <c r="V1755" t="s">
        <v>551</v>
      </c>
      <c r="W1755" t="s">
        <v>551</v>
      </c>
      <c r="X1755" t="s">
        <v>551</v>
      </c>
      <c r="Y1755" t="s">
        <v>551</v>
      </c>
      <c r="Z1755" t="s">
        <v>551</v>
      </c>
      <c r="AA1755" t="s">
        <v>551</v>
      </c>
      <c r="AB1755" t="s">
        <v>551</v>
      </c>
      <c r="AC1755" t="s">
        <v>654</v>
      </c>
      <c r="AD1755" t="s">
        <v>653</v>
      </c>
      <c r="AE1755">
        <v>25</v>
      </c>
      <c r="AF1755">
        <v>4</v>
      </c>
      <c r="AG1755">
        <v>3</v>
      </c>
      <c r="AH1755" t="s">
        <v>492</v>
      </c>
      <c r="AJ1755" t="s">
        <v>84</v>
      </c>
      <c r="AK1755" t="s">
        <v>194</v>
      </c>
      <c r="AM1755">
        <v>2107</v>
      </c>
      <c r="AN1755">
        <v>1636</v>
      </c>
    </row>
    <row r="1756" spans="1:40" x14ac:dyDescent="0.25">
      <c r="A1756" t="s">
        <v>551</v>
      </c>
      <c r="B1756" t="s">
        <v>551</v>
      </c>
      <c r="C1756" t="s">
        <v>551</v>
      </c>
      <c r="D1756" t="s">
        <v>551</v>
      </c>
      <c r="E1756" t="s">
        <v>551</v>
      </c>
      <c r="F1756" t="s">
        <v>551</v>
      </c>
      <c r="G1756" t="s">
        <v>551</v>
      </c>
      <c r="H1756" t="s">
        <v>551</v>
      </c>
      <c r="I1756" t="s">
        <v>551</v>
      </c>
      <c r="J1756" t="s">
        <v>551</v>
      </c>
      <c r="K1756" t="s">
        <v>551</v>
      </c>
      <c r="L1756" t="s">
        <v>551</v>
      </c>
      <c r="M1756" t="s">
        <v>551</v>
      </c>
      <c r="N1756" t="s">
        <v>551</v>
      </c>
      <c r="O1756" t="s">
        <v>551</v>
      </c>
      <c r="P1756" t="s">
        <v>551</v>
      </c>
      <c r="Q1756" t="s">
        <v>551</v>
      </c>
      <c r="R1756" t="s">
        <v>551</v>
      </c>
      <c r="S1756" t="s">
        <v>551</v>
      </c>
      <c r="T1756" t="s">
        <v>551</v>
      </c>
      <c r="U1756" t="s">
        <v>551</v>
      </c>
      <c r="V1756" t="s">
        <v>551</v>
      </c>
      <c r="W1756" t="s">
        <v>551</v>
      </c>
      <c r="X1756" t="s">
        <v>551</v>
      </c>
      <c r="Y1756" t="s">
        <v>551</v>
      </c>
      <c r="Z1756" t="s">
        <v>551</v>
      </c>
      <c r="AA1756" t="s">
        <v>551</v>
      </c>
      <c r="AB1756" t="s">
        <v>551</v>
      </c>
      <c r="AC1756" t="s">
        <v>654</v>
      </c>
      <c r="AD1756" t="s">
        <v>653</v>
      </c>
      <c r="AE1756">
        <v>25</v>
      </c>
      <c r="AF1756">
        <v>5</v>
      </c>
      <c r="AG1756">
        <v>1</v>
      </c>
      <c r="AH1756" t="s">
        <v>655</v>
      </c>
      <c r="AJ1756" t="s">
        <v>181</v>
      </c>
      <c r="AK1756" t="s">
        <v>189</v>
      </c>
      <c r="AL1756" t="s">
        <v>182</v>
      </c>
      <c r="AM1756">
        <v>666</v>
      </c>
      <c r="AN1756">
        <v>2093</v>
      </c>
    </row>
    <row r="1757" spans="1:40" x14ac:dyDescent="0.25">
      <c r="A1757" t="s">
        <v>551</v>
      </c>
      <c r="B1757" t="s">
        <v>551</v>
      </c>
      <c r="C1757" t="s">
        <v>551</v>
      </c>
      <c r="D1757" t="s">
        <v>551</v>
      </c>
      <c r="E1757" t="s">
        <v>551</v>
      </c>
      <c r="F1757" t="s">
        <v>551</v>
      </c>
      <c r="G1757" t="s">
        <v>551</v>
      </c>
      <c r="H1757" t="s">
        <v>551</v>
      </c>
      <c r="I1757" t="s">
        <v>551</v>
      </c>
      <c r="J1757" t="s">
        <v>551</v>
      </c>
      <c r="K1757" t="s">
        <v>551</v>
      </c>
      <c r="L1757" t="s">
        <v>551</v>
      </c>
      <c r="M1757" t="s">
        <v>551</v>
      </c>
      <c r="N1757" t="s">
        <v>551</v>
      </c>
      <c r="O1757" t="s">
        <v>551</v>
      </c>
      <c r="P1757" t="s">
        <v>551</v>
      </c>
      <c r="Q1757" t="s">
        <v>551</v>
      </c>
      <c r="R1757" t="s">
        <v>551</v>
      </c>
      <c r="S1757" t="s">
        <v>551</v>
      </c>
      <c r="T1757" t="s">
        <v>551</v>
      </c>
      <c r="U1757" t="s">
        <v>551</v>
      </c>
      <c r="V1757" t="s">
        <v>551</v>
      </c>
      <c r="W1757" t="s">
        <v>551</v>
      </c>
      <c r="X1757" t="s">
        <v>551</v>
      </c>
      <c r="Y1757" t="s">
        <v>551</v>
      </c>
      <c r="Z1757" t="s">
        <v>551</v>
      </c>
      <c r="AA1757" t="s">
        <v>551</v>
      </c>
      <c r="AB1757" t="s">
        <v>551</v>
      </c>
      <c r="AC1757" t="s">
        <v>654</v>
      </c>
      <c r="AD1757" t="s">
        <v>653</v>
      </c>
      <c r="AE1757">
        <v>25</v>
      </c>
      <c r="AF1757">
        <v>6</v>
      </c>
      <c r="AH1757" t="s">
        <v>493</v>
      </c>
      <c r="AJ1757" t="s">
        <v>85</v>
      </c>
      <c r="AK1757" t="s">
        <v>191</v>
      </c>
      <c r="AM1757">
        <v>561</v>
      </c>
      <c r="AN1757">
        <v>212</v>
      </c>
    </row>
    <row r="1758" spans="1:40" x14ac:dyDescent="0.25">
      <c r="A1758" t="s">
        <v>551</v>
      </c>
      <c r="B1758" t="s">
        <v>551</v>
      </c>
      <c r="C1758" t="s">
        <v>551</v>
      </c>
      <c r="D1758" t="s">
        <v>551</v>
      </c>
      <c r="E1758" t="s">
        <v>551</v>
      </c>
      <c r="F1758" t="s">
        <v>551</v>
      </c>
      <c r="G1758" t="s">
        <v>551</v>
      </c>
      <c r="H1758" t="s">
        <v>551</v>
      </c>
      <c r="I1758" t="s">
        <v>551</v>
      </c>
      <c r="J1758" t="s">
        <v>551</v>
      </c>
      <c r="K1758" t="s">
        <v>551</v>
      </c>
      <c r="L1758" t="s">
        <v>551</v>
      </c>
      <c r="M1758" t="s">
        <v>551</v>
      </c>
      <c r="N1758" t="s">
        <v>551</v>
      </c>
      <c r="O1758" t="s">
        <v>551</v>
      </c>
      <c r="P1758" t="s">
        <v>551</v>
      </c>
      <c r="Q1758" t="s">
        <v>551</v>
      </c>
      <c r="R1758" t="s">
        <v>551</v>
      </c>
      <c r="S1758" t="s">
        <v>551</v>
      </c>
      <c r="T1758" t="s">
        <v>551</v>
      </c>
      <c r="U1758" t="s">
        <v>551</v>
      </c>
      <c r="V1758" t="s">
        <v>551</v>
      </c>
      <c r="W1758" t="s">
        <v>551</v>
      </c>
      <c r="X1758" t="s">
        <v>551</v>
      </c>
      <c r="Y1758" t="s">
        <v>551</v>
      </c>
      <c r="Z1758" t="s">
        <v>551</v>
      </c>
      <c r="AA1758" t="s">
        <v>551</v>
      </c>
      <c r="AB1758" t="s">
        <v>551</v>
      </c>
      <c r="AC1758" t="s">
        <v>654</v>
      </c>
      <c r="AD1758" t="s">
        <v>653</v>
      </c>
      <c r="AE1758">
        <v>25</v>
      </c>
      <c r="AF1758">
        <v>7</v>
      </c>
      <c r="AH1758" t="s">
        <v>494</v>
      </c>
      <c r="AJ1758" t="s">
        <v>86</v>
      </c>
      <c r="AK1758" t="s">
        <v>201</v>
      </c>
      <c r="AM1758">
        <v>1460</v>
      </c>
      <c r="AN1758">
        <v>2786</v>
      </c>
    </row>
    <row r="1759" spans="1:40" x14ac:dyDescent="0.25">
      <c r="A1759" t="s">
        <v>551</v>
      </c>
      <c r="B1759" t="s">
        <v>551</v>
      </c>
      <c r="C1759" t="s">
        <v>551</v>
      </c>
      <c r="D1759" t="s">
        <v>551</v>
      </c>
      <c r="E1759" t="s">
        <v>551</v>
      </c>
      <c r="F1759" t="s">
        <v>551</v>
      </c>
      <c r="G1759" t="s">
        <v>551</v>
      </c>
      <c r="H1759" t="s">
        <v>551</v>
      </c>
      <c r="I1759" t="s">
        <v>551</v>
      </c>
      <c r="J1759" t="s">
        <v>551</v>
      </c>
      <c r="K1759" t="s">
        <v>551</v>
      </c>
      <c r="L1759" t="s">
        <v>551</v>
      </c>
      <c r="M1759" t="s">
        <v>551</v>
      </c>
      <c r="N1759" t="s">
        <v>551</v>
      </c>
      <c r="O1759" t="s">
        <v>551</v>
      </c>
      <c r="P1759" t="s">
        <v>551</v>
      </c>
      <c r="Q1759" t="s">
        <v>551</v>
      </c>
      <c r="R1759" t="s">
        <v>551</v>
      </c>
      <c r="S1759" t="s">
        <v>551</v>
      </c>
      <c r="T1759" t="s">
        <v>551</v>
      </c>
      <c r="U1759" t="s">
        <v>551</v>
      </c>
      <c r="V1759" t="s">
        <v>551</v>
      </c>
      <c r="W1759" t="s">
        <v>551</v>
      </c>
      <c r="X1759" t="s">
        <v>551</v>
      </c>
      <c r="Y1759" t="s">
        <v>551</v>
      </c>
      <c r="Z1759" t="s">
        <v>551</v>
      </c>
      <c r="AA1759" t="s">
        <v>551</v>
      </c>
      <c r="AB1759" t="s">
        <v>551</v>
      </c>
      <c r="AC1759" t="s">
        <v>654</v>
      </c>
      <c r="AD1759" t="s">
        <v>653</v>
      </c>
      <c r="AE1759">
        <v>25</v>
      </c>
      <c r="AF1759">
        <v>8</v>
      </c>
      <c r="AH1759" t="s">
        <v>493</v>
      </c>
      <c r="AJ1759" t="s">
        <v>85</v>
      </c>
      <c r="AK1759" t="s">
        <v>191</v>
      </c>
      <c r="AM1759">
        <v>2569</v>
      </c>
      <c r="AN1759">
        <v>2341</v>
      </c>
    </row>
    <row r="1760" spans="1:40" x14ac:dyDescent="0.25">
      <c r="A1760" t="s">
        <v>551</v>
      </c>
      <c r="B1760" t="s">
        <v>551</v>
      </c>
      <c r="C1760" t="s">
        <v>551</v>
      </c>
      <c r="D1760" t="s">
        <v>551</v>
      </c>
      <c r="E1760" t="s">
        <v>551</v>
      </c>
      <c r="F1760" t="s">
        <v>551</v>
      </c>
      <c r="G1760" t="s">
        <v>551</v>
      </c>
      <c r="H1760" t="s">
        <v>551</v>
      </c>
      <c r="I1760" t="s">
        <v>551</v>
      </c>
      <c r="J1760" t="s">
        <v>551</v>
      </c>
      <c r="K1760" t="s">
        <v>551</v>
      </c>
      <c r="L1760" t="s">
        <v>551</v>
      </c>
      <c r="M1760" t="s">
        <v>551</v>
      </c>
      <c r="N1760" t="s">
        <v>551</v>
      </c>
      <c r="O1760" t="s">
        <v>551</v>
      </c>
      <c r="P1760" t="s">
        <v>551</v>
      </c>
      <c r="Q1760" t="s">
        <v>551</v>
      </c>
      <c r="R1760" t="s">
        <v>551</v>
      </c>
      <c r="S1760" t="s">
        <v>551</v>
      </c>
      <c r="T1760" t="s">
        <v>551</v>
      </c>
      <c r="U1760" t="s">
        <v>551</v>
      </c>
      <c r="V1760" t="s">
        <v>551</v>
      </c>
      <c r="W1760" t="s">
        <v>551</v>
      </c>
      <c r="X1760" t="s">
        <v>551</v>
      </c>
      <c r="Y1760" t="s">
        <v>551</v>
      </c>
      <c r="Z1760" t="s">
        <v>551</v>
      </c>
      <c r="AA1760" t="s">
        <v>551</v>
      </c>
      <c r="AB1760" t="s">
        <v>551</v>
      </c>
      <c r="AC1760" t="s">
        <v>654</v>
      </c>
      <c r="AD1760" t="s">
        <v>653</v>
      </c>
      <c r="AE1760">
        <v>25</v>
      </c>
      <c r="AF1760">
        <v>9</v>
      </c>
      <c r="AG1760">
        <v>3</v>
      </c>
      <c r="AH1760" t="s">
        <v>492</v>
      </c>
      <c r="AJ1760" t="s">
        <v>84</v>
      </c>
      <c r="AK1760" t="s">
        <v>194</v>
      </c>
      <c r="AM1760">
        <v>1543</v>
      </c>
      <c r="AN1760">
        <v>2255</v>
      </c>
    </row>
    <row r="1761" spans="1:40" x14ac:dyDescent="0.25">
      <c r="A1761" t="s">
        <v>551</v>
      </c>
      <c r="B1761" t="s">
        <v>551</v>
      </c>
      <c r="C1761" t="s">
        <v>551</v>
      </c>
      <c r="D1761" t="s">
        <v>551</v>
      </c>
      <c r="E1761" t="s">
        <v>551</v>
      </c>
      <c r="F1761" t="s">
        <v>551</v>
      </c>
      <c r="G1761" t="s">
        <v>551</v>
      </c>
      <c r="H1761" t="s">
        <v>551</v>
      </c>
      <c r="I1761" t="s">
        <v>551</v>
      </c>
      <c r="J1761" t="s">
        <v>551</v>
      </c>
      <c r="K1761" t="s">
        <v>551</v>
      </c>
      <c r="L1761" t="s">
        <v>551</v>
      </c>
      <c r="M1761" t="s">
        <v>551</v>
      </c>
      <c r="N1761" t="s">
        <v>551</v>
      </c>
      <c r="O1761" t="s">
        <v>551</v>
      </c>
      <c r="P1761" t="s">
        <v>551</v>
      </c>
      <c r="Q1761" t="s">
        <v>551</v>
      </c>
      <c r="R1761" t="s">
        <v>551</v>
      </c>
      <c r="S1761" t="s">
        <v>551</v>
      </c>
      <c r="T1761" t="s">
        <v>551</v>
      </c>
      <c r="U1761" t="s">
        <v>551</v>
      </c>
      <c r="V1761" t="s">
        <v>551</v>
      </c>
      <c r="W1761" t="s">
        <v>551</v>
      </c>
      <c r="X1761" t="s">
        <v>551</v>
      </c>
      <c r="Y1761" t="s">
        <v>551</v>
      </c>
      <c r="Z1761" t="s">
        <v>551</v>
      </c>
      <c r="AA1761" t="s">
        <v>551</v>
      </c>
      <c r="AB1761" t="s">
        <v>551</v>
      </c>
      <c r="AC1761" t="s">
        <v>654</v>
      </c>
      <c r="AD1761" t="s">
        <v>653</v>
      </c>
      <c r="AE1761">
        <v>25</v>
      </c>
      <c r="AF1761">
        <v>10</v>
      </c>
      <c r="AG1761">
        <v>3</v>
      </c>
      <c r="AH1761" t="s">
        <v>492</v>
      </c>
      <c r="AJ1761" t="s">
        <v>84</v>
      </c>
      <c r="AK1761" t="s">
        <v>194</v>
      </c>
      <c r="AM1761">
        <v>3239</v>
      </c>
      <c r="AN1761">
        <v>2361</v>
      </c>
    </row>
    <row r="1762" spans="1:40" x14ac:dyDescent="0.25">
      <c r="A1762" t="s">
        <v>551</v>
      </c>
      <c r="B1762" t="s">
        <v>551</v>
      </c>
      <c r="C1762" t="s">
        <v>551</v>
      </c>
      <c r="D1762" t="s">
        <v>551</v>
      </c>
      <c r="E1762" t="s">
        <v>551</v>
      </c>
      <c r="F1762" t="s">
        <v>551</v>
      </c>
      <c r="G1762" t="s">
        <v>551</v>
      </c>
      <c r="H1762" t="s">
        <v>551</v>
      </c>
      <c r="I1762" t="s">
        <v>551</v>
      </c>
      <c r="J1762" t="s">
        <v>551</v>
      </c>
      <c r="K1762" t="s">
        <v>551</v>
      </c>
      <c r="L1762" t="s">
        <v>551</v>
      </c>
      <c r="M1762" t="s">
        <v>551</v>
      </c>
      <c r="N1762" t="s">
        <v>551</v>
      </c>
      <c r="O1762" t="s">
        <v>551</v>
      </c>
      <c r="P1762" t="s">
        <v>551</v>
      </c>
      <c r="Q1762" t="s">
        <v>551</v>
      </c>
      <c r="R1762" t="s">
        <v>551</v>
      </c>
      <c r="S1762" t="s">
        <v>551</v>
      </c>
      <c r="T1762" t="s">
        <v>551</v>
      </c>
      <c r="U1762" t="s">
        <v>551</v>
      </c>
      <c r="V1762" t="s">
        <v>551</v>
      </c>
      <c r="W1762" t="s">
        <v>551</v>
      </c>
      <c r="X1762" t="s">
        <v>551</v>
      </c>
      <c r="Y1762" t="s">
        <v>551</v>
      </c>
      <c r="Z1762" t="s">
        <v>551</v>
      </c>
      <c r="AA1762" t="s">
        <v>551</v>
      </c>
      <c r="AB1762" t="s">
        <v>551</v>
      </c>
      <c r="AC1762" t="s">
        <v>654</v>
      </c>
      <c r="AD1762" t="s">
        <v>653</v>
      </c>
      <c r="AE1762">
        <v>25</v>
      </c>
      <c r="AF1762">
        <v>11</v>
      </c>
      <c r="AH1762" t="s">
        <v>493</v>
      </c>
      <c r="AJ1762" t="s">
        <v>85</v>
      </c>
      <c r="AK1762" t="s">
        <v>191</v>
      </c>
      <c r="AM1762">
        <v>1467</v>
      </c>
      <c r="AN1762">
        <v>1121</v>
      </c>
    </row>
    <row r="1763" spans="1:40" x14ac:dyDescent="0.25">
      <c r="A1763" t="s">
        <v>551</v>
      </c>
      <c r="B1763" t="s">
        <v>551</v>
      </c>
      <c r="C1763" t="s">
        <v>551</v>
      </c>
      <c r="D1763" t="s">
        <v>551</v>
      </c>
      <c r="E1763" t="s">
        <v>551</v>
      </c>
      <c r="F1763" t="s">
        <v>551</v>
      </c>
      <c r="G1763" t="s">
        <v>551</v>
      </c>
      <c r="H1763" t="s">
        <v>551</v>
      </c>
      <c r="I1763" t="s">
        <v>551</v>
      </c>
      <c r="J1763" t="s">
        <v>551</v>
      </c>
      <c r="K1763" t="s">
        <v>551</v>
      </c>
      <c r="L1763" t="s">
        <v>551</v>
      </c>
      <c r="M1763" t="s">
        <v>551</v>
      </c>
      <c r="N1763" t="s">
        <v>551</v>
      </c>
      <c r="O1763" t="s">
        <v>551</v>
      </c>
      <c r="P1763" t="s">
        <v>551</v>
      </c>
      <c r="Q1763" t="s">
        <v>551</v>
      </c>
      <c r="R1763" t="s">
        <v>551</v>
      </c>
      <c r="S1763" t="s">
        <v>551</v>
      </c>
      <c r="T1763" t="s">
        <v>551</v>
      </c>
      <c r="U1763" t="s">
        <v>551</v>
      </c>
      <c r="V1763" t="s">
        <v>551</v>
      </c>
      <c r="W1763" t="s">
        <v>551</v>
      </c>
      <c r="X1763" t="s">
        <v>551</v>
      </c>
      <c r="Y1763" t="s">
        <v>551</v>
      </c>
      <c r="Z1763" t="s">
        <v>551</v>
      </c>
      <c r="AA1763" t="s">
        <v>551</v>
      </c>
      <c r="AB1763" t="s">
        <v>551</v>
      </c>
      <c r="AC1763" t="s">
        <v>654</v>
      </c>
      <c r="AD1763" t="s">
        <v>653</v>
      </c>
      <c r="AE1763">
        <v>25</v>
      </c>
      <c r="AF1763">
        <v>12</v>
      </c>
      <c r="AH1763" t="s">
        <v>494</v>
      </c>
      <c r="AJ1763" t="s">
        <v>86</v>
      </c>
      <c r="AK1763" t="s">
        <v>201</v>
      </c>
      <c r="AM1763">
        <v>1789</v>
      </c>
      <c r="AN1763">
        <v>61</v>
      </c>
    </row>
    <row r="1764" spans="1:40" x14ac:dyDescent="0.25">
      <c r="A1764" t="s">
        <v>551</v>
      </c>
      <c r="B1764" t="s">
        <v>551</v>
      </c>
      <c r="C1764" t="s">
        <v>551</v>
      </c>
      <c r="D1764" t="s">
        <v>551</v>
      </c>
      <c r="E1764" t="s">
        <v>551</v>
      </c>
      <c r="F1764" t="s">
        <v>551</v>
      </c>
      <c r="G1764" t="s">
        <v>551</v>
      </c>
      <c r="H1764" t="s">
        <v>551</v>
      </c>
      <c r="I1764" t="s">
        <v>551</v>
      </c>
      <c r="J1764" t="s">
        <v>551</v>
      </c>
      <c r="K1764" t="s">
        <v>551</v>
      </c>
      <c r="L1764" t="s">
        <v>551</v>
      </c>
      <c r="M1764" t="s">
        <v>551</v>
      </c>
      <c r="N1764" t="s">
        <v>551</v>
      </c>
      <c r="O1764" t="s">
        <v>551</v>
      </c>
      <c r="P1764" t="s">
        <v>551</v>
      </c>
      <c r="Q1764" t="s">
        <v>551</v>
      </c>
      <c r="R1764" t="s">
        <v>551</v>
      </c>
      <c r="S1764" t="s">
        <v>551</v>
      </c>
      <c r="T1764" t="s">
        <v>551</v>
      </c>
      <c r="U1764" t="s">
        <v>551</v>
      </c>
      <c r="V1764" t="s">
        <v>551</v>
      </c>
      <c r="W1764" t="s">
        <v>551</v>
      </c>
      <c r="X1764" t="s">
        <v>551</v>
      </c>
      <c r="Y1764" t="s">
        <v>551</v>
      </c>
      <c r="Z1764" t="s">
        <v>551</v>
      </c>
      <c r="AA1764" t="s">
        <v>551</v>
      </c>
      <c r="AB1764" t="s">
        <v>551</v>
      </c>
      <c r="AC1764" t="s">
        <v>654</v>
      </c>
      <c r="AD1764" t="s">
        <v>653</v>
      </c>
      <c r="AE1764">
        <v>25</v>
      </c>
      <c r="AF1764">
        <v>13</v>
      </c>
      <c r="AH1764" t="s">
        <v>493</v>
      </c>
      <c r="AJ1764" t="s">
        <v>85</v>
      </c>
      <c r="AK1764" t="s">
        <v>191</v>
      </c>
      <c r="AM1764">
        <v>693</v>
      </c>
      <c r="AN1764">
        <v>1032</v>
      </c>
    </row>
    <row r="1765" spans="1:40" x14ac:dyDescent="0.25">
      <c r="A1765" t="s">
        <v>551</v>
      </c>
      <c r="B1765" t="s">
        <v>551</v>
      </c>
      <c r="C1765" t="s">
        <v>551</v>
      </c>
      <c r="D1765" t="s">
        <v>551</v>
      </c>
      <c r="E1765" t="s">
        <v>551</v>
      </c>
      <c r="F1765" t="s">
        <v>551</v>
      </c>
      <c r="G1765" t="s">
        <v>551</v>
      </c>
      <c r="H1765" t="s">
        <v>551</v>
      </c>
      <c r="I1765" t="s">
        <v>551</v>
      </c>
      <c r="J1765" t="s">
        <v>551</v>
      </c>
      <c r="K1765" t="s">
        <v>551</v>
      </c>
      <c r="L1765" t="s">
        <v>551</v>
      </c>
      <c r="M1765" t="s">
        <v>551</v>
      </c>
      <c r="N1765" t="s">
        <v>551</v>
      </c>
      <c r="O1765" t="s">
        <v>551</v>
      </c>
      <c r="P1765" t="s">
        <v>551</v>
      </c>
      <c r="Q1765" t="s">
        <v>551</v>
      </c>
      <c r="R1765" t="s">
        <v>551</v>
      </c>
      <c r="S1765" t="s">
        <v>551</v>
      </c>
      <c r="T1765" t="s">
        <v>551</v>
      </c>
      <c r="U1765" t="s">
        <v>551</v>
      </c>
      <c r="V1765" t="s">
        <v>551</v>
      </c>
      <c r="W1765" t="s">
        <v>551</v>
      </c>
      <c r="X1765" t="s">
        <v>551</v>
      </c>
      <c r="Y1765" t="s">
        <v>551</v>
      </c>
      <c r="Z1765" t="s">
        <v>551</v>
      </c>
      <c r="AA1765" t="s">
        <v>551</v>
      </c>
      <c r="AB1765" t="s">
        <v>551</v>
      </c>
      <c r="AC1765" t="s">
        <v>654</v>
      </c>
      <c r="AD1765" t="s">
        <v>653</v>
      </c>
      <c r="AE1765">
        <v>25</v>
      </c>
      <c r="AF1765">
        <v>14</v>
      </c>
      <c r="AH1765" t="s">
        <v>494</v>
      </c>
      <c r="AJ1765" t="s">
        <v>86</v>
      </c>
      <c r="AK1765" t="s">
        <v>201</v>
      </c>
      <c r="AM1765">
        <v>3394</v>
      </c>
      <c r="AN1765">
        <v>1469</v>
      </c>
    </row>
    <row r="1766" spans="1:40" x14ac:dyDescent="0.25">
      <c r="A1766" t="s">
        <v>551</v>
      </c>
      <c r="B1766" t="s">
        <v>551</v>
      </c>
      <c r="C1766" t="s">
        <v>551</v>
      </c>
      <c r="D1766" t="s">
        <v>551</v>
      </c>
      <c r="E1766" t="s">
        <v>551</v>
      </c>
      <c r="F1766" t="s">
        <v>551</v>
      </c>
      <c r="G1766" t="s">
        <v>551</v>
      </c>
      <c r="H1766" t="s">
        <v>551</v>
      </c>
      <c r="I1766" t="s">
        <v>551</v>
      </c>
      <c r="J1766" t="s">
        <v>551</v>
      </c>
      <c r="K1766" t="s">
        <v>551</v>
      </c>
      <c r="L1766" t="s">
        <v>551</v>
      </c>
      <c r="M1766" t="s">
        <v>551</v>
      </c>
      <c r="N1766" t="s">
        <v>551</v>
      </c>
      <c r="O1766" t="s">
        <v>551</v>
      </c>
      <c r="P1766" t="s">
        <v>551</v>
      </c>
      <c r="Q1766" t="s">
        <v>551</v>
      </c>
      <c r="R1766" t="s">
        <v>551</v>
      </c>
      <c r="S1766" t="s">
        <v>551</v>
      </c>
      <c r="T1766" t="s">
        <v>551</v>
      </c>
      <c r="U1766" t="s">
        <v>551</v>
      </c>
      <c r="V1766" t="s">
        <v>551</v>
      </c>
      <c r="W1766" t="s">
        <v>551</v>
      </c>
      <c r="X1766" t="s">
        <v>551</v>
      </c>
      <c r="Y1766" t="s">
        <v>551</v>
      </c>
      <c r="Z1766" t="s">
        <v>551</v>
      </c>
      <c r="AA1766" t="s">
        <v>551</v>
      </c>
      <c r="AB1766" t="s">
        <v>551</v>
      </c>
      <c r="AC1766" t="s">
        <v>654</v>
      </c>
      <c r="AD1766" t="s">
        <v>653</v>
      </c>
      <c r="AE1766">
        <v>25</v>
      </c>
      <c r="AF1766">
        <v>15</v>
      </c>
      <c r="AG1766">
        <v>3</v>
      </c>
      <c r="AH1766" t="s">
        <v>491</v>
      </c>
      <c r="AJ1766" t="s">
        <v>82</v>
      </c>
      <c r="AK1766" t="s">
        <v>194</v>
      </c>
      <c r="AM1766">
        <v>2176</v>
      </c>
      <c r="AN1766">
        <v>43</v>
      </c>
    </row>
    <row r="1767" spans="1:40" x14ac:dyDescent="0.25">
      <c r="A1767" t="s">
        <v>551</v>
      </c>
      <c r="B1767" t="s">
        <v>551</v>
      </c>
      <c r="C1767" t="s">
        <v>551</v>
      </c>
      <c r="D1767" t="s">
        <v>551</v>
      </c>
      <c r="E1767" t="s">
        <v>551</v>
      </c>
      <c r="F1767" t="s">
        <v>551</v>
      </c>
      <c r="G1767" t="s">
        <v>551</v>
      </c>
      <c r="H1767" t="s">
        <v>551</v>
      </c>
      <c r="I1767" t="s">
        <v>551</v>
      </c>
      <c r="J1767" t="s">
        <v>551</v>
      </c>
      <c r="K1767" t="s">
        <v>551</v>
      </c>
      <c r="L1767" t="s">
        <v>551</v>
      </c>
      <c r="M1767" t="s">
        <v>551</v>
      </c>
      <c r="N1767" t="s">
        <v>551</v>
      </c>
      <c r="O1767" t="s">
        <v>551</v>
      </c>
      <c r="P1767" t="s">
        <v>551</v>
      </c>
      <c r="Q1767" t="s">
        <v>551</v>
      </c>
      <c r="R1767" t="s">
        <v>551</v>
      </c>
      <c r="S1767" t="s">
        <v>551</v>
      </c>
      <c r="T1767" t="s">
        <v>551</v>
      </c>
      <c r="U1767" t="s">
        <v>551</v>
      </c>
      <c r="V1767" t="s">
        <v>551</v>
      </c>
      <c r="W1767" t="s">
        <v>551</v>
      </c>
      <c r="X1767" t="s">
        <v>551</v>
      </c>
      <c r="Y1767" t="s">
        <v>551</v>
      </c>
      <c r="Z1767" t="s">
        <v>551</v>
      </c>
      <c r="AA1767" t="s">
        <v>551</v>
      </c>
      <c r="AB1767" t="s">
        <v>551</v>
      </c>
      <c r="AC1767" t="s">
        <v>654</v>
      </c>
      <c r="AD1767" t="s">
        <v>653</v>
      </c>
      <c r="AE1767">
        <v>25</v>
      </c>
      <c r="AF1767">
        <v>16</v>
      </c>
      <c r="AH1767" t="s">
        <v>494</v>
      </c>
      <c r="AJ1767" t="s">
        <v>86</v>
      </c>
      <c r="AK1767" t="s">
        <v>201</v>
      </c>
      <c r="AM1767">
        <v>3840</v>
      </c>
      <c r="AN1767">
        <v>106</v>
      </c>
    </row>
    <row r="1768" spans="1:40" x14ac:dyDescent="0.25">
      <c r="A1768" t="s">
        <v>551</v>
      </c>
      <c r="B1768" t="s">
        <v>551</v>
      </c>
      <c r="C1768" t="s">
        <v>551</v>
      </c>
      <c r="D1768" t="s">
        <v>551</v>
      </c>
      <c r="E1768" t="s">
        <v>551</v>
      </c>
      <c r="F1768" t="s">
        <v>551</v>
      </c>
      <c r="G1768" t="s">
        <v>551</v>
      </c>
      <c r="H1768" t="s">
        <v>551</v>
      </c>
      <c r="I1768" t="s">
        <v>551</v>
      </c>
      <c r="J1768" t="s">
        <v>551</v>
      </c>
      <c r="K1768" t="s">
        <v>551</v>
      </c>
      <c r="L1768" t="s">
        <v>551</v>
      </c>
      <c r="M1768" t="s">
        <v>551</v>
      </c>
      <c r="N1768" t="s">
        <v>551</v>
      </c>
      <c r="O1768" t="s">
        <v>551</v>
      </c>
      <c r="P1768" t="s">
        <v>551</v>
      </c>
      <c r="Q1768" t="s">
        <v>551</v>
      </c>
      <c r="R1768" t="s">
        <v>551</v>
      </c>
      <c r="S1768" t="s">
        <v>551</v>
      </c>
      <c r="T1768" t="s">
        <v>551</v>
      </c>
      <c r="U1768" t="s">
        <v>551</v>
      </c>
      <c r="V1768" t="s">
        <v>551</v>
      </c>
      <c r="W1768" t="s">
        <v>551</v>
      </c>
      <c r="X1768" t="s">
        <v>551</v>
      </c>
      <c r="Y1768" t="s">
        <v>551</v>
      </c>
      <c r="Z1768" t="s">
        <v>551</v>
      </c>
      <c r="AA1768" t="s">
        <v>551</v>
      </c>
      <c r="AB1768" t="s">
        <v>551</v>
      </c>
      <c r="AC1768" t="s">
        <v>654</v>
      </c>
      <c r="AD1768" t="s">
        <v>653</v>
      </c>
      <c r="AE1768">
        <v>25</v>
      </c>
      <c r="AF1768">
        <v>17</v>
      </c>
      <c r="AH1768" t="s">
        <v>494</v>
      </c>
      <c r="AJ1768" t="s">
        <v>86</v>
      </c>
      <c r="AK1768" t="s">
        <v>201</v>
      </c>
      <c r="AM1768">
        <v>2684</v>
      </c>
      <c r="AN1768">
        <v>1572</v>
      </c>
    </row>
    <row r="1769" spans="1:40" x14ac:dyDescent="0.25">
      <c r="A1769" t="s">
        <v>551</v>
      </c>
      <c r="B1769" t="s">
        <v>551</v>
      </c>
      <c r="C1769" t="s">
        <v>551</v>
      </c>
      <c r="D1769" t="s">
        <v>551</v>
      </c>
      <c r="E1769" t="s">
        <v>551</v>
      </c>
      <c r="F1769" t="s">
        <v>551</v>
      </c>
      <c r="G1769" t="s">
        <v>551</v>
      </c>
      <c r="H1769" t="s">
        <v>551</v>
      </c>
      <c r="I1769" t="s">
        <v>551</v>
      </c>
      <c r="J1769" t="s">
        <v>551</v>
      </c>
      <c r="K1769" t="s">
        <v>551</v>
      </c>
      <c r="L1769" t="s">
        <v>551</v>
      </c>
      <c r="M1769" t="s">
        <v>551</v>
      </c>
      <c r="N1769" t="s">
        <v>551</v>
      </c>
      <c r="O1769" t="s">
        <v>551</v>
      </c>
      <c r="P1769" t="s">
        <v>551</v>
      </c>
      <c r="Q1769" t="s">
        <v>551</v>
      </c>
      <c r="R1769" t="s">
        <v>551</v>
      </c>
      <c r="S1769" t="s">
        <v>551</v>
      </c>
      <c r="T1769" t="s">
        <v>551</v>
      </c>
      <c r="U1769" t="s">
        <v>551</v>
      </c>
      <c r="V1769" t="s">
        <v>551</v>
      </c>
      <c r="W1769" t="s">
        <v>551</v>
      </c>
      <c r="X1769" t="s">
        <v>551</v>
      </c>
      <c r="Y1769" t="s">
        <v>551</v>
      </c>
      <c r="Z1769" t="s">
        <v>551</v>
      </c>
      <c r="AA1769" t="s">
        <v>551</v>
      </c>
      <c r="AB1769" t="s">
        <v>551</v>
      </c>
      <c r="AC1769" t="s">
        <v>654</v>
      </c>
      <c r="AD1769" t="s">
        <v>653</v>
      </c>
      <c r="AE1769">
        <v>25</v>
      </c>
      <c r="AF1769">
        <v>18</v>
      </c>
      <c r="AG1769">
        <v>3</v>
      </c>
      <c r="AH1769" t="s">
        <v>492</v>
      </c>
      <c r="AJ1769" t="s">
        <v>84</v>
      </c>
      <c r="AK1769" t="s">
        <v>194</v>
      </c>
      <c r="AM1769">
        <v>1254</v>
      </c>
      <c r="AN1769">
        <v>1675</v>
      </c>
    </row>
    <row r="1770" spans="1:40" x14ac:dyDescent="0.25">
      <c r="A1770" t="s">
        <v>551</v>
      </c>
      <c r="B1770" t="s">
        <v>551</v>
      </c>
      <c r="C1770" t="s">
        <v>551</v>
      </c>
      <c r="D1770" t="s">
        <v>551</v>
      </c>
      <c r="E1770" t="s">
        <v>551</v>
      </c>
      <c r="F1770" t="s">
        <v>551</v>
      </c>
      <c r="G1770" t="s">
        <v>551</v>
      </c>
      <c r="H1770" t="s">
        <v>551</v>
      </c>
      <c r="I1770" t="s">
        <v>551</v>
      </c>
      <c r="J1770" t="s">
        <v>551</v>
      </c>
      <c r="K1770" t="s">
        <v>551</v>
      </c>
      <c r="L1770" t="s">
        <v>551</v>
      </c>
      <c r="M1770" t="s">
        <v>551</v>
      </c>
      <c r="N1770" t="s">
        <v>551</v>
      </c>
      <c r="O1770" t="s">
        <v>551</v>
      </c>
      <c r="P1770" t="s">
        <v>551</v>
      </c>
      <c r="Q1770" t="s">
        <v>551</v>
      </c>
      <c r="R1770" t="s">
        <v>551</v>
      </c>
      <c r="S1770" t="s">
        <v>551</v>
      </c>
      <c r="T1770" t="s">
        <v>551</v>
      </c>
      <c r="U1770" t="s">
        <v>551</v>
      </c>
      <c r="V1770" t="s">
        <v>551</v>
      </c>
      <c r="W1770" t="s">
        <v>551</v>
      </c>
      <c r="X1770" t="s">
        <v>551</v>
      </c>
      <c r="Y1770" t="s">
        <v>551</v>
      </c>
      <c r="Z1770" t="s">
        <v>551</v>
      </c>
      <c r="AA1770" t="s">
        <v>551</v>
      </c>
      <c r="AB1770" t="s">
        <v>551</v>
      </c>
      <c r="AC1770" t="s">
        <v>654</v>
      </c>
      <c r="AD1770" t="s">
        <v>653</v>
      </c>
      <c r="AE1770">
        <v>25</v>
      </c>
      <c r="AF1770">
        <v>19</v>
      </c>
      <c r="AG1770">
        <v>3</v>
      </c>
      <c r="AH1770" t="s">
        <v>492</v>
      </c>
      <c r="AJ1770" t="s">
        <v>84</v>
      </c>
      <c r="AK1770" t="s">
        <v>194</v>
      </c>
      <c r="AM1770">
        <v>2221</v>
      </c>
      <c r="AN1770">
        <v>2011</v>
      </c>
    </row>
    <row r="1771" spans="1:40" x14ac:dyDescent="0.25">
      <c r="A1771" t="s">
        <v>551</v>
      </c>
      <c r="B1771" t="s">
        <v>551</v>
      </c>
      <c r="C1771" t="s">
        <v>551</v>
      </c>
      <c r="D1771" t="s">
        <v>551</v>
      </c>
      <c r="E1771" t="s">
        <v>551</v>
      </c>
      <c r="F1771" t="s">
        <v>551</v>
      </c>
      <c r="G1771" t="s">
        <v>551</v>
      </c>
      <c r="H1771" t="s">
        <v>551</v>
      </c>
      <c r="I1771" t="s">
        <v>551</v>
      </c>
      <c r="J1771" t="s">
        <v>551</v>
      </c>
      <c r="K1771" t="s">
        <v>551</v>
      </c>
      <c r="L1771" t="s">
        <v>551</v>
      </c>
      <c r="M1771" t="s">
        <v>551</v>
      </c>
      <c r="N1771" t="s">
        <v>551</v>
      </c>
      <c r="O1771" t="s">
        <v>551</v>
      </c>
      <c r="P1771" t="s">
        <v>551</v>
      </c>
      <c r="Q1771" t="s">
        <v>551</v>
      </c>
      <c r="R1771" t="s">
        <v>551</v>
      </c>
      <c r="S1771" t="s">
        <v>551</v>
      </c>
      <c r="T1771" t="s">
        <v>551</v>
      </c>
      <c r="U1771" t="s">
        <v>551</v>
      </c>
      <c r="V1771" t="s">
        <v>551</v>
      </c>
      <c r="W1771" t="s">
        <v>551</v>
      </c>
      <c r="X1771" t="s">
        <v>551</v>
      </c>
      <c r="Y1771" t="s">
        <v>551</v>
      </c>
      <c r="Z1771" t="s">
        <v>551</v>
      </c>
      <c r="AA1771" t="s">
        <v>551</v>
      </c>
      <c r="AB1771" t="s">
        <v>551</v>
      </c>
      <c r="AC1771" t="s">
        <v>654</v>
      </c>
      <c r="AD1771" t="s">
        <v>653</v>
      </c>
      <c r="AE1771">
        <v>25</v>
      </c>
      <c r="AF1771">
        <v>20</v>
      </c>
      <c r="AH1771" t="s">
        <v>494</v>
      </c>
      <c r="AJ1771" t="s">
        <v>86</v>
      </c>
      <c r="AK1771" t="s">
        <v>201</v>
      </c>
      <c r="AM1771">
        <v>3608</v>
      </c>
      <c r="AN1771">
        <v>2940</v>
      </c>
    </row>
    <row r="1772" spans="1:40" x14ac:dyDescent="0.25">
      <c r="A1772" t="s">
        <v>551</v>
      </c>
      <c r="B1772" t="s">
        <v>551</v>
      </c>
      <c r="C1772" t="s">
        <v>551</v>
      </c>
      <c r="D1772" t="s">
        <v>551</v>
      </c>
      <c r="E1772" t="s">
        <v>551</v>
      </c>
      <c r="F1772" t="s">
        <v>551</v>
      </c>
      <c r="G1772" t="s">
        <v>551</v>
      </c>
      <c r="H1772" t="s">
        <v>551</v>
      </c>
      <c r="I1772" t="s">
        <v>551</v>
      </c>
      <c r="J1772" t="s">
        <v>551</v>
      </c>
      <c r="K1772" t="s">
        <v>551</v>
      </c>
      <c r="L1772" t="s">
        <v>551</v>
      </c>
      <c r="M1772" t="s">
        <v>551</v>
      </c>
      <c r="N1772" t="s">
        <v>551</v>
      </c>
      <c r="O1772" t="s">
        <v>551</v>
      </c>
      <c r="P1772" t="s">
        <v>551</v>
      </c>
      <c r="Q1772" t="s">
        <v>551</v>
      </c>
      <c r="R1772" t="s">
        <v>551</v>
      </c>
      <c r="S1772" t="s">
        <v>551</v>
      </c>
      <c r="T1772" t="s">
        <v>551</v>
      </c>
      <c r="U1772" t="s">
        <v>551</v>
      </c>
      <c r="V1772" t="s">
        <v>551</v>
      </c>
      <c r="W1772" t="s">
        <v>551</v>
      </c>
      <c r="X1772" t="s">
        <v>551</v>
      </c>
      <c r="Y1772" t="s">
        <v>551</v>
      </c>
      <c r="Z1772" t="s">
        <v>551</v>
      </c>
      <c r="AA1772" t="s">
        <v>551</v>
      </c>
      <c r="AB1772" t="s">
        <v>551</v>
      </c>
      <c r="AC1772" t="s">
        <v>654</v>
      </c>
      <c r="AD1772" t="s">
        <v>653</v>
      </c>
      <c r="AE1772">
        <v>25</v>
      </c>
      <c r="AF1772">
        <v>21</v>
      </c>
      <c r="AH1772" t="s">
        <v>493</v>
      </c>
      <c r="AJ1772" t="s">
        <v>85</v>
      </c>
      <c r="AK1772" t="s">
        <v>191</v>
      </c>
      <c r="AM1772">
        <v>1181</v>
      </c>
      <c r="AN1772">
        <v>27</v>
      </c>
    </row>
    <row r="1773" spans="1:40" x14ac:dyDescent="0.25">
      <c r="A1773" t="s">
        <v>551</v>
      </c>
      <c r="B1773" t="s">
        <v>551</v>
      </c>
      <c r="C1773" t="s">
        <v>551</v>
      </c>
      <c r="D1773" t="s">
        <v>551</v>
      </c>
      <c r="E1773" t="s">
        <v>551</v>
      </c>
      <c r="F1773" t="s">
        <v>551</v>
      </c>
      <c r="G1773" t="s">
        <v>551</v>
      </c>
      <c r="H1773" t="s">
        <v>551</v>
      </c>
      <c r="I1773" t="s">
        <v>551</v>
      </c>
      <c r="J1773" t="s">
        <v>551</v>
      </c>
      <c r="K1773" t="s">
        <v>551</v>
      </c>
      <c r="L1773" t="s">
        <v>551</v>
      </c>
      <c r="M1773" t="s">
        <v>551</v>
      </c>
      <c r="N1773" t="s">
        <v>551</v>
      </c>
      <c r="O1773" t="s">
        <v>551</v>
      </c>
      <c r="P1773" t="s">
        <v>551</v>
      </c>
      <c r="Q1773" t="s">
        <v>551</v>
      </c>
      <c r="R1773" t="s">
        <v>551</v>
      </c>
      <c r="S1773" t="s">
        <v>551</v>
      </c>
      <c r="T1773" t="s">
        <v>551</v>
      </c>
      <c r="U1773" t="s">
        <v>551</v>
      </c>
      <c r="V1773" t="s">
        <v>551</v>
      </c>
      <c r="W1773" t="s">
        <v>551</v>
      </c>
      <c r="X1773" t="s">
        <v>551</v>
      </c>
      <c r="Y1773" t="s">
        <v>551</v>
      </c>
      <c r="Z1773" t="s">
        <v>551</v>
      </c>
      <c r="AA1773" t="s">
        <v>551</v>
      </c>
      <c r="AB1773" t="s">
        <v>551</v>
      </c>
      <c r="AC1773" t="s">
        <v>654</v>
      </c>
      <c r="AD1773" t="s">
        <v>653</v>
      </c>
      <c r="AE1773">
        <v>25</v>
      </c>
      <c r="AF1773">
        <v>22</v>
      </c>
      <c r="AH1773" t="s">
        <v>493</v>
      </c>
      <c r="AJ1773" t="s">
        <v>85</v>
      </c>
      <c r="AK1773" t="s">
        <v>191</v>
      </c>
      <c r="AM1773">
        <v>1789</v>
      </c>
      <c r="AN1773">
        <v>1661</v>
      </c>
    </row>
    <row r="1774" spans="1:40" x14ac:dyDescent="0.25">
      <c r="A1774" t="s">
        <v>551</v>
      </c>
      <c r="B1774" t="s">
        <v>551</v>
      </c>
      <c r="C1774" t="s">
        <v>551</v>
      </c>
      <c r="D1774" t="s">
        <v>551</v>
      </c>
      <c r="E1774" t="s">
        <v>551</v>
      </c>
      <c r="F1774" t="s">
        <v>551</v>
      </c>
      <c r="G1774" t="s">
        <v>551</v>
      </c>
      <c r="H1774" t="s">
        <v>551</v>
      </c>
      <c r="I1774" t="s">
        <v>551</v>
      </c>
      <c r="J1774" t="s">
        <v>551</v>
      </c>
      <c r="K1774" t="s">
        <v>551</v>
      </c>
      <c r="L1774" t="s">
        <v>551</v>
      </c>
      <c r="M1774" t="s">
        <v>551</v>
      </c>
      <c r="N1774" t="s">
        <v>551</v>
      </c>
      <c r="O1774" t="s">
        <v>551</v>
      </c>
      <c r="P1774" t="s">
        <v>551</v>
      </c>
      <c r="Q1774" t="s">
        <v>551</v>
      </c>
      <c r="R1774" t="s">
        <v>551</v>
      </c>
      <c r="S1774" t="s">
        <v>551</v>
      </c>
      <c r="T1774" t="s">
        <v>551</v>
      </c>
      <c r="U1774" t="s">
        <v>551</v>
      </c>
      <c r="V1774" t="s">
        <v>551</v>
      </c>
      <c r="W1774" t="s">
        <v>551</v>
      </c>
      <c r="X1774" t="s">
        <v>551</v>
      </c>
      <c r="Y1774" t="s">
        <v>551</v>
      </c>
      <c r="Z1774" t="s">
        <v>551</v>
      </c>
      <c r="AA1774" t="s">
        <v>551</v>
      </c>
      <c r="AB1774" t="s">
        <v>551</v>
      </c>
      <c r="AC1774" t="s">
        <v>654</v>
      </c>
      <c r="AD1774" t="s">
        <v>653</v>
      </c>
      <c r="AE1774">
        <v>25</v>
      </c>
      <c r="AF1774">
        <v>23</v>
      </c>
      <c r="AH1774" t="s">
        <v>494</v>
      </c>
      <c r="AJ1774" t="s">
        <v>86</v>
      </c>
      <c r="AK1774" t="s">
        <v>201</v>
      </c>
      <c r="AM1774">
        <v>2846</v>
      </c>
      <c r="AN1774">
        <v>475</v>
      </c>
    </row>
    <row r="1775" spans="1:40" x14ac:dyDescent="0.25">
      <c r="A1775" t="s">
        <v>551</v>
      </c>
      <c r="B1775" t="s">
        <v>551</v>
      </c>
      <c r="C1775" t="s">
        <v>551</v>
      </c>
      <c r="D1775" t="s">
        <v>551</v>
      </c>
      <c r="E1775" t="s">
        <v>551</v>
      </c>
      <c r="F1775" t="s">
        <v>551</v>
      </c>
      <c r="G1775" t="s">
        <v>551</v>
      </c>
      <c r="H1775" t="s">
        <v>551</v>
      </c>
      <c r="I1775" t="s">
        <v>551</v>
      </c>
      <c r="J1775" t="s">
        <v>551</v>
      </c>
      <c r="K1775" t="s">
        <v>551</v>
      </c>
      <c r="L1775" t="s">
        <v>551</v>
      </c>
      <c r="M1775" t="s">
        <v>551</v>
      </c>
      <c r="N1775" t="s">
        <v>551</v>
      </c>
      <c r="O1775" t="s">
        <v>551</v>
      </c>
      <c r="P1775" t="s">
        <v>551</v>
      </c>
      <c r="Q1775" t="s">
        <v>551</v>
      </c>
      <c r="R1775" t="s">
        <v>551</v>
      </c>
      <c r="S1775" t="s">
        <v>551</v>
      </c>
      <c r="T1775" t="s">
        <v>551</v>
      </c>
      <c r="U1775" t="s">
        <v>551</v>
      </c>
      <c r="V1775" t="s">
        <v>551</v>
      </c>
      <c r="W1775" t="s">
        <v>551</v>
      </c>
      <c r="X1775" t="s">
        <v>551</v>
      </c>
      <c r="Y1775" t="s">
        <v>551</v>
      </c>
      <c r="Z1775" t="s">
        <v>551</v>
      </c>
      <c r="AA1775" t="s">
        <v>551</v>
      </c>
      <c r="AB1775" t="s">
        <v>551</v>
      </c>
      <c r="AC1775" t="s">
        <v>654</v>
      </c>
      <c r="AD1775" t="s">
        <v>653</v>
      </c>
      <c r="AE1775">
        <v>25</v>
      </c>
      <c r="AF1775">
        <v>24</v>
      </c>
      <c r="AH1775" t="s">
        <v>493</v>
      </c>
      <c r="AJ1775" t="s">
        <v>85</v>
      </c>
      <c r="AK1775" t="s">
        <v>191</v>
      </c>
      <c r="AM1775">
        <v>1843</v>
      </c>
      <c r="AN1775">
        <v>2029</v>
      </c>
    </row>
    <row r="1776" spans="1:40" x14ac:dyDescent="0.25">
      <c r="A1776" t="s">
        <v>551</v>
      </c>
      <c r="B1776" t="s">
        <v>551</v>
      </c>
      <c r="C1776" t="s">
        <v>551</v>
      </c>
      <c r="D1776" t="s">
        <v>551</v>
      </c>
      <c r="E1776" t="s">
        <v>551</v>
      </c>
      <c r="F1776" t="s">
        <v>551</v>
      </c>
      <c r="G1776" t="s">
        <v>551</v>
      </c>
      <c r="H1776" t="s">
        <v>551</v>
      </c>
      <c r="I1776" t="s">
        <v>551</v>
      </c>
      <c r="J1776" t="s">
        <v>551</v>
      </c>
      <c r="K1776" t="s">
        <v>551</v>
      </c>
      <c r="L1776" t="s">
        <v>551</v>
      </c>
      <c r="M1776" t="s">
        <v>551</v>
      </c>
      <c r="N1776" t="s">
        <v>551</v>
      </c>
      <c r="O1776" t="s">
        <v>551</v>
      </c>
      <c r="P1776" t="s">
        <v>551</v>
      </c>
      <c r="Q1776" t="s">
        <v>551</v>
      </c>
      <c r="R1776" t="s">
        <v>551</v>
      </c>
      <c r="S1776" t="s">
        <v>551</v>
      </c>
      <c r="T1776" t="s">
        <v>551</v>
      </c>
      <c r="U1776" t="s">
        <v>551</v>
      </c>
      <c r="V1776" t="s">
        <v>551</v>
      </c>
      <c r="W1776" t="s">
        <v>551</v>
      </c>
      <c r="X1776" t="s">
        <v>551</v>
      </c>
      <c r="Y1776" t="s">
        <v>551</v>
      </c>
      <c r="Z1776" t="s">
        <v>551</v>
      </c>
      <c r="AA1776" t="s">
        <v>551</v>
      </c>
      <c r="AB1776" t="s">
        <v>551</v>
      </c>
      <c r="AC1776" t="s">
        <v>654</v>
      </c>
      <c r="AD1776" t="s">
        <v>653</v>
      </c>
      <c r="AE1776">
        <v>25</v>
      </c>
      <c r="AF1776">
        <v>25</v>
      </c>
      <c r="AG1776">
        <v>3</v>
      </c>
      <c r="AH1776" t="s">
        <v>492</v>
      </c>
      <c r="AJ1776" t="s">
        <v>84</v>
      </c>
      <c r="AK1776" t="s">
        <v>194</v>
      </c>
      <c r="AM1776">
        <v>2859</v>
      </c>
      <c r="AN1776">
        <v>1315</v>
      </c>
    </row>
    <row r="1777" spans="1:40" x14ac:dyDescent="0.25">
      <c r="A1777" t="s">
        <v>551</v>
      </c>
      <c r="B1777" t="s">
        <v>551</v>
      </c>
      <c r="C1777" t="s">
        <v>551</v>
      </c>
      <c r="D1777" t="s">
        <v>551</v>
      </c>
      <c r="E1777" t="s">
        <v>551</v>
      </c>
      <c r="F1777" t="s">
        <v>551</v>
      </c>
      <c r="G1777" t="s">
        <v>551</v>
      </c>
      <c r="H1777" t="s">
        <v>551</v>
      </c>
      <c r="I1777" t="s">
        <v>551</v>
      </c>
      <c r="J1777" t="s">
        <v>551</v>
      </c>
      <c r="K1777" t="s">
        <v>551</v>
      </c>
      <c r="L1777" t="s">
        <v>551</v>
      </c>
      <c r="M1777" t="s">
        <v>551</v>
      </c>
      <c r="N1777" t="s">
        <v>551</v>
      </c>
      <c r="O1777" t="s">
        <v>551</v>
      </c>
      <c r="P1777" t="s">
        <v>551</v>
      </c>
      <c r="Q1777" t="s">
        <v>551</v>
      </c>
      <c r="R1777" t="s">
        <v>551</v>
      </c>
      <c r="S1777" t="s">
        <v>551</v>
      </c>
      <c r="T1777" t="s">
        <v>551</v>
      </c>
      <c r="U1777" t="s">
        <v>551</v>
      </c>
      <c r="V1777" t="s">
        <v>551</v>
      </c>
      <c r="W1777" t="s">
        <v>551</v>
      </c>
      <c r="X1777" t="s">
        <v>551</v>
      </c>
      <c r="Y1777" t="s">
        <v>551</v>
      </c>
      <c r="Z1777" t="s">
        <v>551</v>
      </c>
      <c r="AA1777" t="s">
        <v>551</v>
      </c>
      <c r="AB1777" t="s">
        <v>551</v>
      </c>
      <c r="AC1777" t="s">
        <v>657</v>
      </c>
      <c r="AD1777" t="s">
        <v>656</v>
      </c>
      <c r="AE1777">
        <v>25</v>
      </c>
      <c r="AF1777">
        <v>1</v>
      </c>
      <c r="AG1777">
        <v>3</v>
      </c>
      <c r="AH1777" t="s">
        <v>491</v>
      </c>
      <c r="AJ1777" t="s">
        <v>82</v>
      </c>
      <c r="AK1777" t="s">
        <v>194</v>
      </c>
      <c r="AM1777">
        <v>2528</v>
      </c>
      <c r="AN1777">
        <v>749</v>
      </c>
    </row>
    <row r="1778" spans="1:40" x14ac:dyDescent="0.25">
      <c r="A1778" t="s">
        <v>551</v>
      </c>
      <c r="B1778" t="s">
        <v>551</v>
      </c>
      <c r="C1778" t="s">
        <v>551</v>
      </c>
      <c r="D1778" t="s">
        <v>551</v>
      </c>
      <c r="E1778" t="s">
        <v>551</v>
      </c>
      <c r="F1778" t="s">
        <v>551</v>
      </c>
      <c r="G1778" t="s">
        <v>551</v>
      </c>
      <c r="H1778" t="s">
        <v>551</v>
      </c>
      <c r="I1778" t="s">
        <v>551</v>
      </c>
      <c r="J1778" t="s">
        <v>551</v>
      </c>
      <c r="K1778" t="s">
        <v>551</v>
      </c>
      <c r="L1778" t="s">
        <v>551</v>
      </c>
      <c r="M1778" t="s">
        <v>551</v>
      </c>
      <c r="N1778" t="s">
        <v>551</v>
      </c>
      <c r="O1778" t="s">
        <v>551</v>
      </c>
      <c r="P1778" t="s">
        <v>551</v>
      </c>
      <c r="Q1778" t="s">
        <v>551</v>
      </c>
      <c r="R1778" t="s">
        <v>551</v>
      </c>
      <c r="S1778" t="s">
        <v>551</v>
      </c>
      <c r="T1778" t="s">
        <v>551</v>
      </c>
      <c r="U1778" t="s">
        <v>551</v>
      </c>
      <c r="V1778" t="s">
        <v>551</v>
      </c>
      <c r="W1778" t="s">
        <v>551</v>
      </c>
      <c r="X1778" t="s">
        <v>551</v>
      </c>
      <c r="Y1778" t="s">
        <v>551</v>
      </c>
      <c r="Z1778" t="s">
        <v>551</v>
      </c>
      <c r="AA1778" t="s">
        <v>551</v>
      </c>
      <c r="AB1778" t="s">
        <v>551</v>
      </c>
      <c r="AC1778" t="s">
        <v>657</v>
      </c>
      <c r="AD1778" t="s">
        <v>656</v>
      </c>
      <c r="AE1778">
        <v>25</v>
      </c>
      <c r="AF1778">
        <v>2</v>
      </c>
      <c r="AG1778">
        <v>3</v>
      </c>
      <c r="AH1778" t="s">
        <v>491</v>
      </c>
      <c r="AJ1778" t="s">
        <v>82</v>
      </c>
      <c r="AK1778" t="s">
        <v>194</v>
      </c>
      <c r="AM1778">
        <v>3257</v>
      </c>
      <c r="AN1778">
        <v>209</v>
      </c>
    </row>
    <row r="1779" spans="1:40" x14ac:dyDescent="0.25">
      <c r="A1779" t="s">
        <v>551</v>
      </c>
      <c r="B1779" t="s">
        <v>551</v>
      </c>
      <c r="C1779" t="s">
        <v>551</v>
      </c>
      <c r="D1779" t="s">
        <v>551</v>
      </c>
      <c r="E1779" t="s">
        <v>551</v>
      </c>
      <c r="F1779" t="s">
        <v>551</v>
      </c>
      <c r="G1779" t="s">
        <v>551</v>
      </c>
      <c r="H1779" t="s">
        <v>551</v>
      </c>
      <c r="I1779" t="s">
        <v>551</v>
      </c>
      <c r="J1779" t="s">
        <v>551</v>
      </c>
      <c r="K1779" t="s">
        <v>551</v>
      </c>
      <c r="L1779" t="s">
        <v>551</v>
      </c>
      <c r="M1779" t="s">
        <v>551</v>
      </c>
      <c r="N1779" t="s">
        <v>551</v>
      </c>
      <c r="O1779" t="s">
        <v>551</v>
      </c>
      <c r="P1779" t="s">
        <v>551</v>
      </c>
      <c r="Q1779" t="s">
        <v>551</v>
      </c>
      <c r="R1779" t="s">
        <v>551</v>
      </c>
      <c r="S1779" t="s">
        <v>551</v>
      </c>
      <c r="T1779" t="s">
        <v>551</v>
      </c>
      <c r="U1779" t="s">
        <v>551</v>
      </c>
      <c r="V1779" t="s">
        <v>551</v>
      </c>
      <c r="W1779" t="s">
        <v>551</v>
      </c>
      <c r="X1779" t="s">
        <v>551</v>
      </c>
      <c r="Y1779" t="s">
        <v>551</v>
      </c>
      <c r="Z1779" t="s">
        <v>551</v>
      </c>
      <c r="AA1779" t="s">
        <v>551</v>
      </c>
      <c r="AB1779" t="s">
        <v>551</v>
      </c>
      <c r="AC1779" t="s">
        <v>657</v>
      </c>
      <c r="AD1779" t="s">
        <v>656</v>
      </c>
      <c r="AE1779">
        <v>25</v>
      </c>
      <c r="AF1779">
        <v>3</v>
      </c>
      <c r="AH1779" t="s">
        <v>494</v>
      </c>
      <c r="AJ1779" t="s">
        <v>86</v>
      </c>
      <c r="AK1779" t="s">
        <v>201</v>
      </c>
      <c r="AM1779">
        <v>2934</v>
      </c>
      <c r="AN1779">
        <v>1382</v>
      </c>
    </row>
    <row r="1780" spans="1:40" x14ac:dyDescent="0.25">
      <c r="A1780" t="s">
        <v>551</v>
      </c>
      <c r="B1780" t="s">
        <v>551</v>
      </c>
      <c r="C1780" t="s">
        <v>551</v>
      </c>
      <c r="D1780" t="s">
        <v>551</v>
      </c>
      <c r="E1780" t="s">
        <v>551</v>
      </c>
      <c r="F1780" t="s">
        <v>551</v>
      </c>
      <c r="G1780" t="s">
        <v>551</v>
      </c>
      <c r="H1780" t="s">
        <v>551</v>
      </c>
      <c r="I1780" t="s">
        <v>551</v>
      </c>
      <c r="J1780" t="s">
        <v>551</v>
      </c>
      <c r="K1780" t="s">
        <v>551</v>
      </c>
      <c r="L1780" t="s">
        <v>551</v>
      </c>
      <c r="M1780" t="s">
        <v>551</v>
      </c>
      <c r="N1780" t="s">
        <v>551</v>
      </c>
      <c r="O1780" t="s">
        <v>551</v>
      </c>
      <c r="P1780" t="s">
        <v>551</v>
      </c>
      <c r="Q1780" t="s">
        <v>551</v>
      </c>
      <c r="R1780" t="s">
        <v>551</v>
      </c>
      <c r="S1780" t="s">
        <v>551</v>
      </c>
      <c r="T1780" t="s">
        <v>551</v>
      </c>
      <c r="U1780" t="s">
        <v>551</v>
      </c>
      <c r="V1780" t="s">
        <v>551</v>
      </c>
      <c r="W1780" t="s">
        <v>551</v>
      </c>
      <c r="X1780" t="s">
        <v>551</v>
      </c>
      <c r="Y1780" t="s">
        <v>551</v>
      </c>
      <c r="Z1780" t="s">
        <v>551</v>
      </c>
      <c r="AA1780" t="s">
        <v>551</v>
      </c>
      <c r="AB1780" t="s">
        <v>551</v>
      </c>
      <c r="AC1780" t="s">
        <v>657</v>
      </c>
      <c r="AD1780" t="s">
        <v>656</v>
      </c>
      <c r="AE1780">
        <v>25</v>
      </c>
      <c r="AF1780">
        <v>4</v>
      </c>
      <c r="AG1780">
        <v>3</v>
      </c>
      <c r="AH1780" t="s">
        <v>491</v>
      </c>
      <c r="AJ1780" t="s">
        <v>82</v>
      </c>
      <c r="AK1780" t="s">
        <v>194</v>
      </c>
      <c r="AM1780">
        <v>1369</v>
      </c>
      <c r="AN1780">
        <v>1541</v>
      </c>
    </row>
    <row r="1781" spans="1:40" x14ac:dyDescent="0.25">
      <c r="A1781" t="s">
        <v>551</v>
      </c>
      <c r="B1781" t="s">
        <v>551</v>
      </c>
      <c r="C1781" t="s">
        <v>551</v>
      </c>
      <c r="D1781" t="s">
        <v>551</v>
      </c>
      <c r="E1781" t="s">
        <v>551</v>
      </c>
      <c r="F1781" t="s">
        <v>551</v>
      </c>
      <c r="G1781" t="s">
        <v>551</v>
      </c>
      <c r="H1781" t="s">
        <v>551</v>
      </c>
      <c r="I1781" t="s">
        <v>551</v>
      </c>
      <c r="J1781" t="s">
        <v>551</v>
      </c>
      <c r="K1781" t="s">
        <v>551</v>
      </c>
      <c r="L1781" t="s">
        <v>551</v>
      </c>
      <c r="M1781" t="s">
        <v>551</v>
      </c>
      <c r="N1781" t="s">
        <v>551</v>
      </c>
      <c r="O1781" t="s">
        <v>551</v>
      </c>
      <c r="P1781" t="s">
        <v>551</v>
      </c>
      <c r="Q1781" t="s">
        <v>551</v>
      </c>
      <c r="R1781" t="s">
        <v>551</v>
      </c>
      <c r="S1781" t="s">
        <v>551</v>
      </c>
      <c r="T1781" t="s">
        <v>551</v>
      </c>
      <c r="U1781" t="s">
        <v>551</v>
      </c>
      <c r="V1781" t="s">
        <v>551</v>
      </c>
      <c r="W1781" t="s">
        <v>551</v>
      </c>
      <c r="X1781" t="s">
        <v>551</v>
      </c>
      <c r="Y1781" t="s">
        <v>551</v>
      </c>
      <c r="Z1781" t="s">
        <v>551</v>
      </c>
      <c r="AA1781" t="s">
        <v>551</v>
      </c>
      <c r="AB1781" t="s">
        <v>551</v>
      </c>
      <c r="AC1781" t="s">
        <v>657</v>
      </c>
      <c r="AD1781" t="s">
        <v>656</v>
      </c>
      <c r="AE1781">
        <v>25</v>
      </c>
      <c r="AF1781">
        <v>5</v>
      </c>
      <c r="AH1781" t="s">
        <v>494</v>
      </c>
      <c r="AJ1781" t="s">
        <v>86</v>
      </c>
      <c r="AK1781" t="s">
        <v>201</v>
      </c>
      <c r="AM1781">
        <v>2424</v>
      </c>
      <c r="AN1781">
        <v>2059</v>
      </c>
    </row>
    <row r="1782" spans="1:40" x14ac:dyDescent="0.25">
      <c r="A1782" t="s">
        <v>551</v>
      </c>
      <c r="B1782" t="s">
        <v>551</v>
      </c>
      <c r="C1782" t="s">
        <v>551</v>
      </c>
      <c r="D1782" t="s">
        <v>551</v>
      </c>
      <c r="E1782" t="s">
        <v>551</v>
      </c>
      <c r="F1782" t="s">
        <v>551</v>
      </c>
      <c r="G1782" t="s">
        <v>551</v>
      </c>
      <c r="H1782" t="s">
        <v>551</v>
      </c>
      <c r="I1782" t="s">
        <v>551</v>
      </c>
      <c r="J1782" t="s">
        <v>551</v>
      </c>
      <c r="K1782" t="s">
        <v>551</v>
      </c>
      <c r="L1782" t="s">
        <v>551</v>
      </c>
      <c r="M1782" t="s">
        <v>551</v>
      </c>
      <c r="N1782" t="s">
        <v>551</v>
      </c>
      <c r="O1782" t="s">
        <v>551</v>
      </c>
      <c r="P1782" t="s">
        <v>551</v>
      </c>
      <c r="Q1782" t="s">
        <v>551</v>
      </c>
      <c r="R1782" t="s">
        <v>551</v>
      </c>
      <c r="S1782" t="s">
        <v>551</v>
      </c>
      <c r="T1782" t="s">
        <v>551</v>
      </c>
      <c r="U1782" t="s">
        <v>551</v>
      </c>
      <c r="V1782" t="s">
        <v>551</v>
      </c>
      <c r="W1782" t="s">
        <v>551</v>
      </c>
      <c r="X1782" t="s">
        <v>551</v>
      </c>
      <c r="Y1782" t="s">
        <v>551</v>
      </c>
      <c r="Z1782" t="s">
        <v>551</v>
      </c>
      <c r="AA1782" t="s">
        <v>551</v>
      </c>
      <c r="AB1782" t="s">
        <v>551</v>
      </c>
      <c r="AC1782" t="s">
        <v>657</v>
      </c>
      <c r="AD1782" t="s">
        <v>656</v>
      </c>
      <c r="AE1782">
        <v>25</v>
      </c>
      <c r="AF1782">
        <v>6</v>
      </c>
      <c r="AH1782" t="s">
        <v>494</v>
      </c>
      <c r="AJ1782" t="s">
        <v>86</v>
      </c>
      <c r="AK1782" t="s">
        <v>201</v>
      </c>
      <c r="AM1782">
        <v>802</v>
      </c>
      <c r="AN1782">
        <v>1632</v>
      </c>
    </row>
    <row r="1783" spans="1:40" x14ac:dyDescent="0.25">
      <c r="A1783" t="s">
        <v>551</v>
      </c>
      <c r="B1783" t="s">
        <v>551</v>
      </c>
      <c r="C1783" t="s">
        <v>551</v>
      </c>
      <c r="D1783" t="s">
        <v>551</v>
      </c>
      <c r="E1783" t="s">
        <v>551</v>
      </c>
      <c r="F1783" t="s">
        <v>551</v>
      </c>
      <c r="G1783" t="s">
        <v>551</v>
      </c>
      <c r="H1783" t="s">
        <v>551</v>
      </c>
      <c r="I1783" t="s">
        <v>551</v>
      </c>
      <c r="J1783" t="s">
        <v>551</v>
      </c>
      <c r="K1783" t="s">
        <v>551</v>
      </c>
      <c r="L1783" t="s">
        <v>551</v>
      </c>
      <c r="M1783" t="s">
        <v>551</v>
      </c>
      <c r="N1783" t="s">
        <v>551</v>
      </c>
      <c r="O1783" t="s">
        <v>551</v>
      </c>
      <c r="P1783" t="s">
        <v>551</v>
      </c>
      <c r="Q1783" t="s">
        <v>551</v>
      </c>
      <c r="R1783" t="s">
        <v>551</v>
      </c>
      <c r="S1783" t="s">
        <v>551</v>
      </c>
      <c r="T1783" t="s">
        <v>551</v>
      </c>
      <c r="U1783" t="s">
        <v>551</v>
      </c>
      <c r="V1783" t="s">
        <v>551</v>
      </c>
      <c r="W1783" t="s">
        <v>551</v>
      </c>
      <c r="X1783" t="s">
        <v>551</v>
      </c>
      <c r="Y1783" t="s">
        <v>551</v>
      </c>
      <c r="Z1783" t="s">
        <v>551</v>
      </c>
      <c r="AA1783" t="s">
        <v>551</v>
      </c>
      <c r="AB1783" t="s">
        <v>551</v>
      </c>
      <c r="AC1783" t="s">
        <v>657</v>
      </c>
      <c r="AD1783" t="s">
        <v>656</v>
      </c>
      <c r="AE1783">
        <v>25</v>
      </c>
      <c r="AF1783">
        <v>7</v>
      </c>
      <c r="AH1783" t="s">
        <v>494</v>
      </c>
      <c r="AJ1783" t="s">
        <v>86</v>
      </c>
      <c r="AK1783" t="s">
        <v>201</v>
      </c>
      <c r="AM1783">
        <v>829</v>
      </c>
      <c r="AN1783">
        <v>2555</v>
      </c>
    </row>
    <row r="1784" spans="1:40" x14ac:dyDescent="0.25">
      <c r="A1784" t="s">
        <v>551</v>
      </c>
      <c r="B1784" t="s">
        <v>551</v>
      </c>
      <c r="C1784" t="s">
        <v>551</v>
      </c>
      <c r="D1784" t="s">
        <v>551</v>
      </c>
      <c r="E1784" t="s">
        <v>551</v>
      </c>
      <c r="F1784" t="s">
        <v>551</v>
      </c>
      <c r="G1784" t="s">
        <v>551</v>
      </c>
      <c r="H1784" t="s">
        <v>551</v>
      </c>
      <c r="I1784" t="s">
        <v>551</v>
      </c>
      <c r="J1784" t="s">
        <v>551</v>
      </c>
      <c r="K1784" t="s">
        <v>551</v>
      </c>
      <c r="L1784" t="s">
        <v>551</v>
      </c>
      <c r="M1784" t="s">
        <v>551</v>
      </c>
      <c r="N1784" t="s">
        <v>551</v>
      </c>
      <c r="O1784" t="s">
        <v>551</v>
      </c>
      <c r="P1784" t="s">
        <v>551</v>
      </c>
      <c r="Q1784" t="s">
        <v>551</v>
      </c>
      <c r="R1784" t="s">
        <v>551</v>
      </c>
      <c r="S1784" t="s">
        <v>551</v>
      </c>
      <c r="T1784" t="s">
        <v>551</v>
      </c>
      <c r="U1784" t="s">
        <v>551</v>
      </c>
      <c r="V1784" t="s">
        <v>551</v>
      </c>
      <c r="W1784" t="s">
        <v>551</v>
      </c>
      <c r="X1784" t="s">
        <v>551</v>
      </c>
      <c r="Y1784" t="s">
        <v>551</v>
      </c>
      <c r="Z1784" t="s">
        <v>551</v>
      </c>
      <c r="AA1784" t="s">
        <v>551</v>
      </c>
      <c r="AB1784" t="s">
        <v>551</v>
      </c>
      <c r="AC1784" t="s">
        <v>657</v>
      </c>
      <c r="AD1784" t="s">
        <v>656</v>
      </c>
      <c r="AE1784">
        <v>25</v>
      </c>
      <c r="AF1784">
        <v>8</v>
      </c>
      <c r="AH1784" t="s">
        <v>494</v>
      </c>
      <c r="AJ1784" t="s">
        <v>86</v>
      </c>
      <c r="AK1784" t="s">
        <v>201</v>
      </c>
      <c r="AM1784">
        <v>1550</v>
      </c>
      <c r="AN1784">
        <v>2974</v>
      </c>
    </row>
    <row r="1785" spans="1:40" x14ac:dyDescent="0.25">
      <c r="A1785" t="s">
        <v>551</v>
      </c>
      <c r="B1785" t="s">
        <v>551</v>
      </c>
      <c r="C1785" t="s">
        <v>551</v>
      </c>
      <c r="D1785" t="s">
        <v>551</v>
      </c>
      <c r="E1785" t="s">
        <v>551</v>
      </c>
      <c r="F1785" t="s">
        <v>551</v>
      </c>
      <c r="G1785" t="s">
        <v>551</v>
      </c>
      <c r="H1785" t="s">
        <v>551</v>
      </c>
      <c r="I1785" t="s">
        <v>551</v>
      </c>
      <c r="J1785" t="s">
        <v>551</v>
      </c>
      <c r="K1785" t="s">
        <v>551</v>
      </c>
      <c r="L1785" t="s">
        <v>551</v>
      </c>
      <c r="M1785" t="s">
        <v>551</v>
      </c>
      <c r="N1785" t="s">
        <v>551</v>
      </c>
      <c r="O1785" t="s">
        <v>551</v>
      </c>
      <c r="P1785" t="s">
        <v>551</v>
      </c>
      <c r="Q1785" t="s">
        <v>551</v>
      </c>
      <c r="R1785" t="s">
        <v>551</v>
      </c>
      <c r="S1785" t="s">
        <v>551</v>
      </c>
      <c r="T1785" t="s">
        <v>551</v>
      </c>
      <c r="U1785" t="s">
        <v>551</v>
      </c>
      <c r="V1785" t="s">
        <v>551</v>
      </c>
      <c r="W1785" t="s">
        <v>551</v>
      </c>
      <c r="X1785" t="s">
        <v>551</v>
      </c>
      <c r="Y1785" t="s">
        <v>551</v>
      </c>
      <c r="Z1785" t="s">
        <v>551</v>
      </c>
      <c r="AA1785" t="s">
        <v>551</v>
      </c>
      <c r="AB1785" t="s">
        <v>551</v>
      </c>
      <c r="AC1785" t="s">
        <v>657</v>
      </c>
      <c r="AD1785" t="s">
        <v>656</v>
      </c>
      <c r="AE1785">
        <v>25</v>
      </c>
      <c r="AF1785">
        <v>9</v>
      </c>
      <c r="AH1785" t="s">
        <v>494</v>
      </c>
      <c r="AJ1785" t="s">
        <v>86</v>
      </c>
      <c r="AK1785" t="s">
        <v>201</v>
      </c>
      <c r="AM1785">
        <v>2456</v>
      </c>
      <c r="AN1785">
        <v>805</v>
      </c>
    </row>
    <row r="1786" spans="1:40" x14ac:dyDescent="0.25">
      <c r="A1786" t="s">
        <v>551</v>
      </c>
      <c r="B1786" t="s">
        <v>551</v>
      </c>
      <c r="C1786" t="s">
        <v>551</v>
      </c>
      <c r="D1786" t="s">
        <v>551</v>
      </c>
      <c r="E1786" t="s">
        <v>551</v>
      </c>
      <c r="F1786" t="s">
        <v>551</v>
      </c>
      <c r="G1786" t="s">
        <v>551</v>
      </c>
      <c r="H1786" t="s">
        <v>551</v>
      </c>
      <c r="I1786" t="s">
        <v>551</v>
      </c>
      <c r="J1786" t="s">
        <v>551</v>
      </c>
      <c r="K1786" t="s">
        <v>551</v>
      </c>
      <c r="L1786" t="s">
        <v>551</v>
      </c>
      <c r="M1786" t="s">
        <v>551</v>
      </c>
      <c r="N1786" t="s">
        <v>551</v>
      </c>
      <c r="O1786" t="s">
        <v>551</v>
      </c>
      <c r="P1786" t="s">
        <v>551</v>
      </c>
      <c r="Q1786" t="s">
        <v>551</v>
      </c>
      <c r="R1786" t="s">
        <v>551</v>
      </c>
      <c r="S1786" t="s">
        <v>551</v>
      </c>
      <c r="T1786" t="s">
        <v>551</v>
      </c>
      <c r="U1786" t="s">
        <v>551</v>
      </c>
      <c r="V1786" t="s">
        <v>551</v>
      </c>
      <c r="W1786" t="s">
        <v>551</v>
      </c>
      <c r="X1786" t="s">
        <v>551</v>
      </c>
      <c r="Y1786" t="s">
        <v>551</v>
      </c>
      <c r="Z1786" t="s">
        <v>551</v>
      </c>
      <c r="AA1786" t="s">
        <v>551</v>
      </c>
      <c r="AB1786" t="s">
        <v>551</v>
      </c>
      <c r="AC1786" t="s">
        <v>657</v>
      </c>
      <c r="AD1786" t="s">
        <v>656</v>
      </c>
      <c r="AE1786">
        <v>25</v>
      </c>
      <c r="AF1786">
        <v>10</v>
      </c>
      <c r="AH1786" t="s">
        <v>494</v>
      </c>
      <c r="AJ1786" t="s">
        <v>86</v>
      </c>
      <c r="AK1786" t="s">
        <v>201</v>
      </c>
      <c r="AM1786">
        <v>878</v>
      </c>
      <c r="AN1786">
        <v>1626</v>
      </c>
    </row>
    <row r="1787" spans="1:40" x14ac:dyDescent="0.25">
      <c r="A1787" t="s">
        <v>551</v>
      </c>
      <c r="B1787" t="s">
        <v>551</v>
      </c>
      <c r="C1787" t="s">
        <v>551</v>
      </c>
      <c r="D1787" t="s">
        <v>551</v>
      </c>
      <c r="E1787" t="s">
        <v>551</v>
      </c>
      <c r="F1787" t="s">
        <v>551</v>
      </c>
      <c r="G1787" t="s">
        <v>551</v>
      </c>
      <c r="H1787" t="s">
        <v>551</v>
      </c>
      <c r="I1787" t="s">
        <v>551</v>
      </c>
      <c r="J1787" t="s">
        <v>551</v>
      </c>
      <c r="K1787" t="s">
        <v>551</v>
      </c>
      <c r="L1787" t="s">
        <v>551</v>
      </c>
      <c r="M1787" t="s">
        <v>551</v>
      </c>
      <c r="N1787" t="s">
        <v>551</v>
      </c>
      <c r="O1787" t="s">
        <v>551</v>
      </c>
      <c r="P1787" t="s">
        <v>551</v>
      </c>
      <c r="Q1787" t="s">
        <v>551</v>
      </c>
      <c r="R1787" t="s">
        <v>551</v>
      </c>
      <c r="S1787" t="s">
        <v>551</v>
      </c>
      <c r="T1787" t="s">
        <v>551</v>
      </c>
      <c r="U1787" t="s">
        <v>551</v>
      </c>
      <c r="V1787" t="s">
        <v>551</v>
      </c>
      <c r="W1787" t="s">
        <v>551</v>
      </c>
      <c r="X1787" t="s">
        <v>551</v>
      </c>
      <c r="Y1787" t="s">
        <v>551</v>
      </c>
      <c r="Z1787" t="s">
        <v>551</v>
      </c>
      <c r="AA1787" t="s">
        <v>551</v>
      </c>
      <c r="AB1787" t="s">
        <v>551</v>
      </c>
      <c r="AC1787" t="s">
        <v>657</v>
      </c>
      <c r="AD1787" t="s">
        <v>656</v>
      </c>
      <c r="AE1787">
        <v>25</v>
      </c>
      <c r="AF1787">
        <v>11</v>
      </c>
      <c r="AG1787">
        <v>3</v>
      </c>
      <c r="AH1787" t="s">
        <v>491</v>
      </c>
      <c r="AJ1787" t="s">
        <v>82</v>
      </c>
      <c r="AK1787" t="s">
        <v>194</v>
      </c>
      <c r="AM1787">
        <v>3846</v>
      </c>
      <c r="AN1787">
        <v>83</v>
      </c>
    </row>
    <row r="1788" spans="1:40" x14ac:dyDescent="0.25">
      <c r="A1788" t="s">
        <v>551</v>
      </c>
      <c r="B1788" t="s">
        <v>551</v>
      </c>
      <c r="C1788" t="s">
        <v>551</v>
      </c>
      <c r="D1788" t="s">
        <v>551</v>
      </c>
      <c r="E1788" t="s">
        <v>551</v>
      </c>
      <c r="F1788" t="s">
        <v>551</v>
      </c>
      <c r="G1788" t="s">
        <v>551</v>
      </c>
      <c r="H1788" t="s">
        <v>551</v>
      </c>
      <c r="I1788" t="s">
        <v>551</v>
      </c>
      <c r="J1788" t="s">
        <v>551</v>
      </c>
      <c r="K1788" t="s">
        <v>551</v>
      </c>
      <c r="L1788" t="s">
        <v>551</v>
      </c>
      <c r="M1788" t="s">
        <v>551</v>
      </c>
      <c r="N1788" t="s">
        <v>551</v>
      </c>
      <c r="O1788" t="s">
        <v>551</v>
      </c>
      <c r="P1788" t="s">
        <v>551</v>
      </c>
      <c r="Q1788" t="s">
        <v>551</v>
      </c>
      <c r="R1788" t="s">
        <v>551</v>
      </c>
      <c r="S1788" t="s">
        <v>551</v>
      </c>
      <c r="T1788" t="s">
        <v>551</v>
      </c>
      <c r="U1788" t="s">
        <v>551</v>
      </c>
      <c r="V1788" t="s">
        <v>551</v>
      </c>
      <c r="W1788" t="s">
        <v>551</v>
      </c>
      <c r="X1788" t="s">
        <v>551</v>
      </c>
      <c r="Y1788" t="s">
        <v>551</v>
      </c>
      <c r="Z1788" t="s">
        <v>551</v>
      </c>
      <c r="AA1788" t="s">
        <v>551</v>
      </c>
      <c r="AB1788" t="s">
        <v>551</v>
      </c>
      <c r="AC1788" t="s">
        <v>657</v>
      </c>
      <c r="AD1788" t="s">
        <v>656</v>
      </c>
      <c r="AE1788">
        <v>25</v>
      </c>
      <c r="AF1788">
        <v>12</v>
      </c>
      <c r="AH1788" t="s">
        <v>494</v>
      </c>
      <c r="AJ1788" t="s">
        <v>86</v>
      </c>
      <c r="AK1788" t="s">
        <v>201</v>
      </c>
      <c r="AM1788">
        <v>414</v>
      </c>
      <c r="AN1788">
        <v>1786</v>
      </c>
    </row>
    <row r="1789" spans="1:40" x14ac:dyDescent="0.25">
      <c r="A1789" t="s">
        <v>551</v>
      </c>
      <c r="B1789" t="s">
        <v>551</v>
      </c>
      <c r="C1789" t="s">
        <v>551</v>
      </c>
      <c r="D1789" t="s">
        <v>551</v>
      </c>
      <c r="E1789" t="s">
        <v>551</v>
      </c>
      <c r="F1789" t="s">
        <v>551</v>
      </c>
      <c r="G1789" t="s">
        <v>551</v>
      </c>
      <c r="H1789" t="s">
        <v>551</v>
      </c>
      <c r="I1789" t="s">
        <v>551</v>
      </c>
      <c r="J1789" t="s">
        <v>551</v>
      </c>
      <c r="K1789" t="s">
        <v>551</v>
      </c>
      <c r="L1789" t="s">
        <v>551</v>
      </c>
      <c r="M1789" t="s">
        <v>551</v>
      </c>
      <c r="N1789" t="s">
        <v>551</v>
      </c>
      <c r="O1789" t="s">
        <v>551</v>
      </c>
      <c r="P1789" t="s">
        <v>551</v>
      </c>
      <c r="Q1789" t="s">
        <v>551</v>
      </c>
      <c r="R1789" t="s">
        <v>551</v>
      </c>
      <c r="S1789" t="s">
        <v>551</v>
      </c>
      <c r="T1789" t="s">
        <v>551</v>
      </c>
      <c r="U1789" t="s">
        <v>551</v>
      </c>
      <c r="V1789" t="s">
        <v>551</v>
      </c>
      <c r="W1789" t="s">
        <v>551</v>
      </c>
      <c r="X1789" t="s">
        <v>551</v>
      </c>
      <c r="Y1789" t="s">
        <v>551</v>
      </c>
      <c r="Z1789" t="s">
        <v>551</v>
      </c>
      <c r="AA1789" t="s">
        <v>551</v>
      </c>
      <c r="AB1789" t="s">
        <v>551</v>
      </c>
      <c r="AC1789" t="s">
        <v>657</v>
      </c>
      <c r="AD1789" t="s">
        <v>656</v>
      </c>
      <c r="AE1789">
        <v>25</v>
      </c>
      <c r="AF1789">
        <v>13</v>
      </c>
      <c r="AG1789">
        <v>3</v>
      </c>
      <c r="AH1789" t="s">
        <v>491</v>
      </c>
      <c r="AJ1789" t="s">
        <v>82</v>
      </c>
      <c r="AK1789" t="s">
        <v>194</v>
      </c>
      <c r="AM1789">
        <v>3498</v>
      </c>
      <c r="AN1789">
        <v>910</v>
      </c>
    </row>
    <row r="1790" spans="1:40" x14ac:dyDescent="0.25">
      <c r="A1790" t="s">
        <v>551</v>
      </c>
      <c r="B1790" t="s">
        <v>551</v>
      </c>
      <c r="C1790" t="s">
        <v>551</v>
      </c>
      <c r="D1790" t="s">
        <v>551</v>
      </c>
      <c r="E1790" t="s">
        <v>551</v>
      </c>
      <c r="F1790" t="s">
        <v>551</v>
      </c>
      <c r="G1790" t="s">
        <v>551</v>
      </c>
      <c r="H1790" t="s">
        <v>551</v>
      </c>
      <c r="I1790" t="s">
        <v>551</v>
      </c>
      <c r="J1790" t="s">
        <v>551</v>
      </c>
      <c r="K1790" t="s">
        <v>551</v>
      </c>
      <c r="L1790" t="s">
        <v>551</v>
      </c>
      <c r="M1790" t="s">
        <v>551</v>
      </c>
      <c r="N1790" t="s">
        <v>551</v>
      </c>
      <c r="O1790" t="s">
        <v>551</v>
      </c>
      <c r="P1790" t="s">
        <v>551</v>
      </c>
      <c r="Q1790" t="s">
        <v>551</v>
      </c>
      <c r="R1790" t="s">
        <v>551</v>
      </c>
      <c r="S1790" t="s">
        <v>551</v>
      </c>
      <c r="T1790" t="s">
        <v>551</v>
      </c>
      <c r="U1790" t="s">
        <v>551</v>
      </c>
      <c r="V1790" t="s">
        <v>551</v>
      </c>
      <c r="W1790" t="s">
        <v>551</v>
      </c>
      <c r="X1790" t="s">
        <v>551</v>
      </c>
      <c r="Y1790" t="s">
        <v>551</v>
      </c>
      <c r="Z1790" t="s">
        <v>551</v>
      </c>
      <c r="AA1790" t="s">
        <v>551</v>
      </c>
      <c r="AB1790" t="s">
        <v>551</v>
      </c>
      <c r="AC1790" t="s">
        <v>657</v>
      </c>
      <c r="AD1790" t="s">
        <v>656</v>
      </c>
      <c r="AE1790">
        <v>25</v>
      </c>
      <c r="AF1790">
        <v>14</v>
      </c>
      <c r="AH1790" t="s">
        <v>498</v>
      </c>
      <c r="AJ1790" t="s">
        <v>91</v>
      </c>
      <c r="AK1790" t="s">
        <v>203</v>
      </c>
      <c r="AM1790">
        <v>2181</v>
      </c>
      <c r="AN1790">
        <v>2654</v>
      </c>
    </row>
    <row r="1791" spans="1:40" x14ac:dyDescent="0.25">
      <c r="A1791" t="s">
        <v>551</v>
      </c>
      <c r="B1791" t="s">
        <v>551</v>
      </c>
      <c r="C1791" t="s">
        <v>551</v>
      </c>
      <c r="D1791" t="s">
        <v>551</v>
      </c>
      <c r="E1791" t="s">
        <v>551</v>
      </c>
      <c r="F1791" t="s">
        <v>551</v>
      </c>
      <c r="G1791" t="s">
        <v>551</v>
      </c>
      <c r="H1791" t="s">
        <v>551</v>
      </c>
      <c r="I1791" t="s">
        <v>551</v>
      </c>
      <c r="J1791" t="s">
        <v>551</v>
      </c>
      <c r="K1791" t="s">
        <v>551</v>
      </c>
      <c r="L1791" t="s">
        <v>551</v>
      </c>
      <c r="M1791" t="s">
        <v>551</v>
      </c>
      <c r="N1791" t="s">
        <v>551</v>
      </c>
      <c r="O1791" t="s">
        <v>551</v>
      </c>
      <c r="P1791" t="s">
        <v>551</v>
      </c>
      <c r="Q1791" t="s">
        <v>551</v>
      </c>
      <c r="R1791" t="s">
        <v>551</v>
      </c>
      <c r="S1791" t="s">
        <v>551</v>
      </c>
      <c r="T1791" t="s">
        <v>551</v>
      </c>
      <c r="U1791" t="s">
        <v>551</v>
      </c>
      <c r="V1791" t="s">
        <v>551</v>
      </c>
      <c r="W1791" t="s">
        <v>551</v>
      </c>
      <c r="X1791" t="s">
        <v>551</v>
      </c>
      <c r="Y1791" t="s">
        <v>551</v>
      </c>
      <c r="Z1791" t="s">
        <v>551</v>
      </c>
      <c r="AA1791" t="s">
        <v>551</v>
      </c>
      <c r="AB1791" t="s">
        <v>551</v>
      </c>
      <c r="AC1791" t="s">
        <v>657</v>
      </c>
      <c r="AD1791" t="s">
        <v>656</v>
      </c>
      <c r="AE1791">
        <v>25</v>
      </c>
      <c r="AF1791">
        <v>15</v>
      </c>
      <c r="AH1791" t="s">
        <v>494</v>
      </c>
      <c r="AJ1791" t="s">
        <v>86</v>
      </c>
      <c r="AK1791" t="s">
        <v>201</v>
      </c>
      <c r="AM1791">
        <v>1133</v>
      </c>
      <c r="AN1791">
        <v>969</v>
      </c>
    </row>
    <row r="1792" spans="1:40" x14ac:dyDescent="0.25">
      <c r="A1792" t="s">
        <v>551</v>
      </c>
      <c r="B1792" t="s">
        <v>551</v>
      </c>
      <c r="C1792" t="s">
        <v>551</v>
      </c>
      <c r="D1792" t="s">
        <v>551</v>
      </c>
      <c r="E1792" t="s">
        <v>551</v>
      </c>
      <c r="F1792" t="s">
        <v>551</v>
      </c>
      <c r="G1792" t="s">
        <v>551</v>
      </c>
      <c r="H1792" t="s">
        <v>551</v>
      </c>
      <c r="I1792" t="s">
        <v>551</v>
      </c>
      <c r="J1792" t="s">
        <v>551</v>
      </c>
      <c r="K1792" t="s">
        <v>551</v>
      </c>
      <c r="L1792" t="s">
        <v>551</v>
      </c>
      <c r="M1792" t="s">
        <v>551</v>
      </c>
      <c r="N1792" t="s">
        <v>551</v>
      </c>
      <c r="O1792" t="s">
        <v>551</v>
      </c>
      <c r="P1792" t="s">
        <v>551</v>
      </c>
      <c r="Q1792" t="s">
        <v>551</v>
      </c>
      <c r="R1792" t="s">
        <v>551</v>
      </c>
      <c r="S1792" t="s">
        <v>551</v>
      </c>
      <c r="T1792" t="s">
        <v>551</v>
      </c>
      <c r="U1792" t="s">
        <v>551</v>
      </c>
      <c r="V1792" t="s">
        <v>551</v>
      </c>
      <c r="W1792" t="s">
        <v>551</v>
      </c>
      <c r="X1792" t="s">
        <v>551</v>
      </c>
      <c r="Y1792" t="s">
        <v>551</v>
      </c>
      <c r="Z1792" t="s">
        <v>551</v>
      </c>
      <c r="AA1792" t="s">
        <v>551</v>
      </c>
      <c r="AB1792" t="s">
        <v>551</v>
      </c>
      <c r="AC1792" t="s">
        <v>657</v>
      </c>
      <c r="AD1792" t="s">
        <v>656</v>
      </c>
      <c r="AE1792">
        <v>25</v>
      </c>
      <c r="AF1792">
        <v>16</v>
      </c>
      <c r="AH1792" t="s">
        <v>494</v>
      </c>
      <c r="AJ1792" t="s">
        <v>86</v>
      </c>
      <c r="AK1792" t="s">
        <v>201</v>
      </c>
      <c r="AM1792">
        <v>964</v>
      </c>
      <c r="AN1792">
        <v>2167</v>
      </c>
    </row>
    <row r="1793" spans="1:40" x14ac:dyDescent="0.25">
      <c r="A1793" t="s">
        <v>551</v>
      </c>
      <c r="B1793" t="s">
        <v>551</v>
      </c>
      <c r="C1793" t="s">
        <v>551</v>
      </c>
      <c r="D1793" t="s">
        <v>551</v>
      </c>
      <c r="E1793" t="s">
        <v>551</v>
      </c>
      <c r="F1793" t="s">
        <v>551</v>
      </c>
      <c r="G1793" t="s">
        <v>551</v>
      </c>
      <c r="H1793" t="s">
        <v>551</v>
      </c>
      <c r="I1793" t="s">
        <v>551</v>
      </c>
      <c r="J1793" t="s">
        <v>551</v>
      </c>
      <c r="K1793" t="s">
        <v>551</v>
      </c>
      <c r="L1793" t="s">
        <v>551</v>
      </c>
      <c r="M1793" t="s">
        <v>551</v>
      </c>
      <c r="N1793" t="s">
        <v>551</v>
      </c>
      <c r="O1793" t="s">
        <v>551</v>
      </c>
      <c r="P1793" t="s">
        <v>551</v>
      </c>
      <c r="Q1793" t="s">
        <v>551</v>
      </c>
      <c r="R1793" t="s">
        <v>551</v>
      </c>
      <c r="S1793" t="s">
        <v>551</v>
      </c>
      <c r="T1793" t="s">
        <v>551</v>
      </c>
      <c r="U1793" t="s">
        <v>551</v>
      </c>
      <c r="V1793" t="s">
        <v>551</v>
      </c>
      <c r="W1793" t="s">
        <v>551</v>
      </c>
      <c r="X1793" t="s">
        <v>551</v>
      </c>
      <c r="Y1793" t="s">
        <v>551</v>
      </c>
      <c r="Z1793" t="s">
        <v>551</v>
      </c>
      <c r="AA1793" t="s">
        <v>551</v>
      </c>
      <c r="AB1793" t="s">
        <v>551</v>
      </c>
      <c r="AC1793" t="s">
        <v>657</v>
      </c>
      <c r="AD1793" t="s">
        <v>656</v>
      </c>
      <c r="AE1793">
        <v>25</v>
      </c>
      <c r="AF1793">
        <v>17</v>
      </c>
      <c r="AG1793">
        <v>3</v>
      </c>
      <c r="AH1793" t="s">
        <v>491</v>
      </c>
      <c r="AJ1793" t="s">
        <v>82</v>
      </c>
      <c r="AK1793" t="s">
        <v>194</v>
      </c>
      <c r="AM1793">
        <v>3035</v>
      </c>
      <c r="AN1793">
        <v>305</v>
      </c>
    </row>
    <row r="1794" spans="1:40" x14ac:dyDescent="0.25">
      <c r="A1794" t="s">
        <v>551</v>
      </c>
      <c r="B1794" t="s">
        <v>551</v>
      </c>
      <c r="C1794" t="s">
        <v>551</v>
      </c>
      <c r="D1794" t="s">
        <v>551</v>
      </c>
      <c r="E1794" t="s">
        <v>551</v>
      </c>
      <c r="F1794" t="s">
        <v>551</v>
      </c>
      <c r="G1794" t="s">
        <v>551</v>
      </c>
      <c r="H1794" t="s">
        <v>551</v>
      </c>
      <c r="I1794" t="s">
        <v>551</v>
      </c>
      <c r="J1794" t="s">
        <v>551</v>
      </c>
      <c r="K1794" t="s">
        <v>551</v>
      </c>
      <c r="L1794" t="s">
        <v>551</v>
      </c>
      <c r="M1794" t="s">
        <v>551</v>
      </c>
      <c r="N1794" t="s">
        <v>551</v>
      </c>
      <c r="O1794" t="s">
        <v>551</v>
      </c>
      <c r="P1794" t="s">
        <v>551</v>
      </c>
      <c r="Q1794" t="s">
        <v>551</v>
      </c>
      <c r="R1794" t="s">
        <v>551</v>
      </c>
      <c r="S1794" t="s">
        <v>551</v>
      </c>
      <c r="T1794" t="s">
        <v>551</v>
      </c>
      <c r="U1794" t="s">
        <v>551</v>
      </c>
      <c r="V1794" t="s">
        <v>551</v>
      </c>
      <c r="W1794" t="s">
        <v>551</v>
      </c>
      <c r="X1794" t="s">
        <v>551</v>
      </c>
      <c r="Y1794" t="s">
        <v>551</v>
      </c>
      <c r="Z1794" t="s">
        <v>551</v>
      </c>
      <c r="AA1794" t="s">
        <v>551</v>
      </c>
      <c r="AB1794" t="s">
        <v>551</v>
      </c>
      <c r="AC1794" t="s">
        <v>657</v>
      </c>
      <c r="AD1794" t="s">
        <v>656</v>
      </c>
      <c r="AE1794">
        <v>25</v>
      </c>
      <c r="AF1794">
        <v>18</v>
      </c>
      <c r="AH1794" t="s">
        <v>494</v>
      </c>
      <c r="AJ1794" t="s">
        <v>86</v>
      </c>
      <c r="AK1794" t="s">
        <v>201</v>
      </c>
      <c r="AM1794">
        <v>80</v>
      </c>
      <c r="AN1794">
        <v>2992</v>
      </c>
    </row>
    <row r="1795" spans="1:40" x14ac:dyDescent="0.25">
      <c r="A1795" t="s">
        <v>551</v>
      </c>
      <c r="B1795" t="s">
        <v>551</v>
      </c>
      <c r="C1795" t="s">
        <v>551</v>
      </c>
      <c r="D1795" t="s">
        <v>551</v>
      </c>
      <c r="E1795" t="s">
        <v>551</v>
      </c>
      <c r="F1795" t="s">
        <v>551</v>
      </c>
      <c r="G1795" t="s">
        <v>551</v>
      </c>
      <c r="H1795" t="s">
        <v>551</v>
      </c>
      <c r="I1795" t="s">
        <v>551</v>
      </c>
      <c r="J1795" t="s">
        <v>551</v>
      </c>
      <c r="K1795" t="s">
        <v>551</v>
      </c>
      <c r="L1795" t="s">
        <v>551</v>
      </c>
      <c r="M1795" t="s">
        <v>551</v>
      </c>
      <c r="N1795" t="s">
        <v>551</v>
      </c>
      <c r="O1795" t="s">
        <v>551</v>
      </c>
      <c r="P1795" t="s">
        <v>551</v>
      </c>
      <c r="Q1795" t="s">
        <v>551</v>
      </c>
      <c r="R1795" t="s">
        <v>551</v>
      </c>
      <c r="S1795" t="s">
        <v>551</v>
      </c>
      <c r="T1795" t="s">
        <v>551</v>
      </c>
      <c r="U1795" t="s">
        <v>551</v>
      </c>
      <c r="V1795" t="s">
        <v>551</v>
      </c>
      <c r="W1795" t="s">
        <v>551</v>
      </c>
      <c r="X1795" t="s">
        <v>551</v>
      </c>
      <c r="Y1795" t="s">
        <v>551</v>
      </c>
      <c r="Z1795" t="s">
        <v>551</v>
      </c>
      <c r="AA1795" t="s">
        <v>551</v>
      </c>
      <c r="AB1795" t="s">
        <v>551</v>
      </c>
      <c r="AC1795" t="s">
        <v>657</v>
      </c>
      <c r="AD1795" t="s">
        <v>656</v>
      </c>
      <c r="AE1795">
        <v>25</v>
      </c>
      <c r="AF1795">
        <v>19</v>
      </c>
      <c r="AH1795" t="s">
        <v>494</v>
      </c>
      <c r="AJ1795" t="s">
        <v>86</v>
      </c>
      <c r="AK1795" t="s">
        <v>201</v>
      </c>
      <c r="AM1795">
        <v>2822</v>
      </c>
      <c r="AN1795">
        <v>493</v>
      </c>
    </row>
    <row r="1796" spans="1:40" x14ac:dyDescent="0.25">
      <c r="A1796" t="s">
        <v>551</v>
      </c>
      <c r="B1796" t="s">
        <v>551</v>
      </c>
      <c r="C1796" t="s">
        <v>551</v>
      </c>
      <c r="D1796" t="s">
        <v>551</v>
      </c>
      <c r="E1796" t="s">
        <v>551</v>
      </c>
      <c r="F1796" t="s">
        <v>551</v>
      </c>
      <c r="G1796" t="s">
        <v>551</v>
      </c>
      <c r="H1796" t="s">
        <v>551</v>
      </c>
      <c r="I1796" t="s">
        <v>551</v>
      </c>
      <c r="J1796" t="s">
        <v>551</v>
      </c>
      <c r="K1796" t="s">
        <v>551</v>
      </c>
      <c r="L1796" t="s">
        <v>551</v>
      </c>
      <c r="M1796" t="s">
        <v>551</v>
      </c>
      <c r="N1796" t="s">
        <v>551</v>
      </c>
      <c r="O1796" t="s">
        <v>551</v>
      </c>
      <c r="P1796" t="s">
        <v>551</v>
      </c>
      <c r="Q1796" t="s">
        <v>551</v>
      </c>
      <c r="R1796" t="s">
        <v>551</v>
      </c>
      <c r="S1796" t="s">
        <v>551</v>
      </c>
      <c r="T1796" t="s">
        <v>551</v>
      </c>
      <c r="U1796" t="s">
        <v>551</v>
      </c>
      <c r="V1796" t="s">
        <v>551</v>
      </c>
      <c r="W1796" t="s">
        <v>551</v>
      </c>
      <c r="X1796" t="s">
        <v>551</v>
      </c>
      <c r="Y1796" t="s">
        <v>551</v>
      </c>
      <c r="Z1796" t="s">
        <v>551</v>
      </c>
      <c r="AA1796" t="s">
        <v>551</v>
      </c>
      <c r="AB1796" t="s">
        <v>551</v>
      </c>
      <c r="AC1796" t="s">
        <v>657</v>
      </c>
      <c r="AD1796" t="s">
        <v>656</v>
      </c>
      <c r="AE1796">
        <v>25</v>
      </c>
      <c r="AF1796">
        <v>20</v>
      </c>
      <c r="AH1796" t="s">
        <v>494</v>
      </c>
      <c r="AJ1796" t="s">
        <v>86</v>
      </c>
      <c r="AK1796" t="s">
        <v>201</v>
      </c>
      <c r="AM1796">
        <v>356</v>
      </c>
      <c r="AN1796">
        <v>2103</v>
      </c>
    </row>
    <row r="1797" spans="1:40" x14ac:dyDescent="0.25">
      <c r="A1797" t="s">
        <v>551</v>
      </c>
      <c r="B1797" t="s">
        <v>551</v>
      </c>
      <c r="C1797" t="s">
        <v>551</v>
      </c>
      <c r="D1797" t="s">
        <v>551</v>
      </c>
      <c r="E1797" t="s">
        <v>551</v>
      </c>
      <c r="F1797" t="s">
        <v>551</v>
      </c>
      <c r="G1797" t="s">
        <v>551</v>
      </c>
      <c r="H1797" t="s">
        <v>551</v>
      </c>
      <c r="I1797" t="s">
        <v>551</v>
      </c>
      <c r="J1797" t="s">
        <v>551</v>
      </c>
      <c r="K1797" t="s">
        <v>551</v>
      </c>
      <c r="L1797" t="s">
        <v>551</v>
      </c>
      <c r="M1797" t="s">
        <v>551</v>
      </c>
      <c r="N1797" t="s">
        <v>551</v>
      </c>
      <c r="O1797" t="s">
        <v>551</v>
      </c>
      <c r="P1797" t="s">
        <v>551</v>
      </c>
      <c r="Q1797" t="s">
        <v>551</v>
      </c>
      <c r="R1797" t="s">
        <v>551</v>
      </c>
      <c r="S1797" t="s">
        <v>551</v>
      </c>
      <c r="T1797" t="s">
        <v>551</v>
      </c>
      <c r="U1797" t="s">
        <v>551</v>
      </c>
      <c r="V1797" t="s">
        <v>551</v>
      </c>
      <c r="W1797" t="s">
        <v>551</v>
      </c>
      <c r="X1797" t="s">
        <v>551</v>
      </c>
      <c r="Y1797" t="s">
        <v>551</v>
      </c>
      <c r="Z1797" t="s">
        <v>551</v>
      </c>
      <c r="AA1797" t="s">
        <v>551</v>
      </c>
      <c r="AB1797" t="s">
        <v>551</v>
      </c>
      <c r="AC1797" t="s">
        <v>657</v>
      </c>
      <c r="AD1797" t="s">
        <v>656</v>
      </c>
      <c r="AE1797">
        <v>25</v>
      </c>
      <c r="AF1797">
        <v>21</v>
      </c>
      <c r="AH1797" t="s">
        <v>494</v>
      </c>
      <c r="AJ1797" t="s">
        <v>86</v>
      </c>
      <c r="AK1797" t="s">
        <v>201</v>
      </c>
      <c r="AM1797">
        <v>3894</v>
      </c>
      <c r="AN1797">
        <v>2913</v>
      </c>
    </row>
    <row r="1798" spans="1:40" x14ac:dyDescent="0.25">
      <c r="A1798" t="s">
        <v>551</v>
      </c>
      <c r="B1798" t="s">
        <v>551</v>
      </c>
      <c r="C1798" t="s">
        <v>551</v>
      </c>
      <c r="D1798" t="s">
        <v>551</v>
      </c>
      <c r="E1798" t="s">
        <v>551</v>
      </c>
      <c r="F1798" t="s">
        <v>551</v>
      </c>
      <c r="G1798" t="s">
        <v>551</v>
      </c>
      <c r="H1798" t="s">
        <v>551</v>
      </c>
      <c r="I1798" t="s">
        <v>551</v>
      </c>
      <c r="J1798" t="s">
        <v>551</v>
      </c>
      <c r="K1798" t="s">
        <v>551</v>
      </c>
      <c r="L1798" t="s">
        <v>551</v>
      </c>
      <c r="M1798" t="s">
        <v>551</v>
      </c>
      <c r="N1798" t="s">
        <v>551</v>
      </c>
      <c r="O1798" t="s">
        <v>551</v>
      </c>
      <c r="P1798" t="s">
        <v>551</v>
      </c>
      <c r="Q1798" t="s">
        <v>551</v>
      </c>
      <c r="R1798" t="s">
        <v>551</v>
      </c>
      <c r="S1798" t="s">
        <v>551</v>
      </c>
      <c r="T1798" t="s">
        <v>551</v>
      </c>
      <c r="U1798" t="s">
        <v>551</v>
      </c>
      <c r="V1798" t="s">
        <v>551</v>
      </c>
      <c r="W1798" t="s">
        <v>551</v>
      </c>
      <c r="X1798" t="s">
        <v>551</v>
      </c>
      <c r="Y1798" t="s">
        <v>551</v>
      </c>
      <c r="Z1798" t="s">
        <v>551</v>
      </c>
      <c r="AA1798" t="s">
        <v>551</v>
      </c>
      <c r="AB1798" t="s">
        <v>551</v>
      </c>
      <c r="AC1798" t="s">
        <v>657</v>
      </c>
      <c r="AD1798" t="s">
        <v>656</v>
      </c>
      <c r="AE1798">
        <v>25</v>
      </c>
      <c r="AF1798">
        <v>22</v>
      </c>
      <c r="AH1798" t="s">
        <v>494</v>
      </c>
      <c r="AJ1798" t="s">
        <v>86</v>
      </c>
      <c r="AK1798" t="s">
        <v>201</v>
      </c>
      <c r="AM1798">
        <v>1291</v>
      </c>
      <c r="AN1798">
        <v>1421</v>
      </c>
    </row>
    <row r="1799" spans="1:40" x14ac:dyDescent="0.25">
      <c r="A1799" t="s">
        <v>551</v>
      </c>
      <c r="B1799" t="s">
        <v>551</v>
      </c>
      <c r="C1799" t="s">
        <v>551</v>
      </c>
      <c r="D1799" t="s">
        <v>551</v>
      </c>
      <c r="E1799" t="s">
        <v>551</v>
      </c>
      <c r="F1799" t="s">
        <v>551</v>
      </c>
      <c r="G1799" t="s">
        <v>551</v>
      </c>
      <c r="H1799" t="s">
        <v>551</v>
      </c>
      <c r="I1799" t="s">
        <v>551</v>
      </c>
      <c r="J1799" t="s">
        <v>551</v>
      </c>
      <c r="K1799" t="s">
        <v>551</v>
      </c>
      <c r="L1799" t="s">
        <v>551</v>
      </c>
      <c r="M1799" t="s">
        <v>551</v>
      </c>
      <c r="N1799" t="s">
        <v>551</v>
      </c>
      <c r="O1799" t="s">
        <v>551</v>
      </c>
      <c r="P1799" t="s">
        <v>551</v>
      </c>
      <c r="Q1799" t="s">
        <v>551</v>
      </c>
      <c r="R1799" t="s">
        <v>551</v>
      </c>
      <c r="S1799" t="s">
        <v>551</v>
      </c>
      <c r="T1799" t="s">
        <v>551</v>
      </c>
      <c r="U1799" t="s">
        <v>551</v>
      </c>
      <c r="V1799" t="s">
        <v>551</v>
      </c>
      <c r="W1799" t="s">
        <v>551</v>
      </c>
      <c r="X1799" t="s">
        <v>551</v>
      </c>
      <c r="Y1799" t="s">
        <v>551</v>
      </c>
      <c r="Z1799" t="s">
        <v>551</v>
      </c>
      <c r="AA1799" t="s">
        <v>551</v>
      </c>
      <c r="AB1799" t="s">
        <v>551</v>
      </c>
      <c r="AC1799" t="s">
        <v>657</v>
      </c>
      <c r="AD1799" t="s">
        <v>656</v>
      </c>
      <c r="AE1799">
        <v>25</v>
      </c>
      <c r="AF1799">
        <v>23</v>
      </c>
      <c r="AH1799" t="s">
        <v>494</v>
      </c>
      <c r="AJ1799" t="s">
        <v>86</v>
      </c>
      <c r="AK1799" t="s">
        <v>201</v>
      </c>
      <c r="AM1799">
        <v>13</v>
      </c>
      <c r="AN1799">
        <v>994</v>
      </c>
    </row>
    <row r="1800" spans="1:40" x14ac:dyDescent="0.25">
      <c r="A1800" t="s">
        <v>551</v>
      </c>
      <c r="B1800" t="s">
        <v>551</v>
      </c>
      <c r="C1800" t="s">
        <v>551</v>
      </c>
      <c r="D1800" t="s">
        <v>551</v>
      </c>
      <c r="E1800" t="s">
        <v>551</v>
      </c>
      <c r="F1800" t="s">
        <v>551</v>
      </c>
      <c r="G1800" t="s">
        <v>551</v>
      </c>
      <c r="H1800" t="s">
        <v>551</v>
      </c>
      <c r="I1800" t="s">
        <v>551</v>
      </c>
      <c r="J1800" t="s">
        <v>551</v>
      </c>
      <c r="K1800" t="s">
        <v>551</v>
      </c>
      <c r="L1800" t="s">
        <v>551</v>
      </c>
      <c r="M1800" t="s">
        <v>551</v>
      </c>
      <c r="N1800" t="s">
        <v>551</v>
      </c>
      <c r="O1800" t="s">
        <v>551</v>
      </c>
      <c r="P1800" t="s">
        <v>551</v>
      </c>
      <c r="Q1800" t="s">
        <v>551</v>
      </c>
      <c r="R1800" t="s">
        <v>551</v>
      </c>
      <c r="S1800" t="s">
        <v>551</v>
      </c>
      <c r="T1800" t="s">
        <v>551</v>
      </c>
      <c r="U1800" t="s">
        <v>551</v>
      </c>
      <c r="V1800" t="s">
        <v>551</v>
      </c>
      <c r="W1800" t="s">
        <v>551</v>
      </c>
      <c r="X1800" t="s">
        <v>551</v>
      </c>
      <c r="Y1800" t="s">
        <v>551</v>
      </c>
      <c r="Z1800" t="s">
        <v>551</v>
      </c>
      <c r="AA1800" t="s">
        <v>551</v>
      </c>
      <c r="AB1800" t="s">
        <v>551</v>
      </c>
      <c r="AC1800" t="s">
        <v>657</v>
      </c>
      <c r="AD1800" t="s">
        <v>656</v>
      </c>
      <c r="AE1800">
        <v>25</v>
      </c>
      <c r="AF1800">
        <v>24</v>
      </c>
      <c r="AG1800">
        <v>3</v>
      </c>
      <c r="AH1800" t="s">
        <v>491</v>
      </c>
      <c r="AJ1800" t="s">
        <v>82</v>
      </c>
      <c r="AK1800" t="s">
        <v>194</v>
      </c>
      <c r="AM1800">
        <v>2611</v>
      </c>
      <c r="AN1800">
        <v>201</v>
      </c>
    </row>
    <row r="1801" spans="1:40" x14ac:dyDescent="0.25">
      <c r="A1801" t="s">
        <v>551</v>
      </c>
      <c r="B1801" t="s">
        <v>551</v>
      </c>
      <c r="C1801" t="s">
        <v>551</v>
      </c>
      <c r="D1801" t="s">
        <v>551</v>
      </c>
      <c r="E1801" t="s">
        <v>551</v>
      </c>
      <c r="F1801" t="s">
        <v>551</v>
      </c>
      <c r="G1801" t="s">
        <v>551</v>
      </c>
      <c r="H1801" t="s">
        <v>551</v>
      </c>
      <c r="I1801" t="s">
        <v>551</v>
      </c>
      <c r="J1801" t="s">
        <v>551</v>
      </c>
      <c r="K1801" t="s">
        <v>551</v>
      </c>
      <c r="L1801" t="s">
        <v>551</v>
      </c>
      <c r="M1801" t="s">
        <v>551</v>
      </c>
      <c r="N1801" t="s">
        <v>551</v>
      </c>
      <c r="O1801" t="s">
        <v>551</v>
      </c>
      <c r="P1801" t="s">
        <v>551</v>
      </c>
      <c r="Q1801" t="s">
        <v>551</v>
      </c>
      <c r="R1801" t="s">
        <v>551</v>
      </c>
      <c r="S1801" t="s">
        <v>551</v>
      </c>
      <c r="T1801" t="s">
        <v>551</v>
      </c>
      <c r="U1801" t="s">
        <v>551</v>
      </c>
      <c r="V1801" t="s">
        <v>551</v>
      </c>
      <c r="W1801" t="s">
        <v>551</v>
      </c>
      <c r="X1801" t="s">
        <v>551</v>
      </c>
      <c r="Y1801" t="s">
        <v>551</v>
      </c>
      <c r="Z1801" t="s">
        <v>551</v>
      </c>
      <c r="AA1801" t="s">
        <v>551</v>
      </c>
      <c r="AB1801" t="s">
        <v>551</v>
      </c>
      <c r="AC1801" t="s">
        <v>657</v>
      </c>
      <c r="AD1801" t="s">
        <v>656</v>
      </c>
      <c r="AE1801">
        <v>25</v>
      </c>
      <c r="AF1801">
        <v>25</v>
      </c>
      <c r="AH1801" t="s">
        <v>494</v>
      </c>
      <c r="AJ1801" t="s">
        <v>86</v>
      </c>
      <c r="AK1801" t="s">
        <v>201</v>
      </c>
      <c r="AM1801">
        <v>1652</v>
      </c>
      <c r="AN1801">
        <v>2541</v>
      </c>
    </row>
    <row r="1802" spans="1:40" x14ac:dyDescent="0.25">
      <c r="A1802" t="s">
        <v>551</v>
      </c>
      <c r="B1802" t="s">
        <v>551</v>
      </c>
      <c r="C1802" t="s">
        <v>551</v>
      </c>
      <c r="D1802" t="s">
        <v>551</v>
      </c>
      <c r="E1802" t="s">
        <v>551</v>
      </c>
      <c r="F1802" t="s">
        <v>551</v>
      </c>
      <c r="G1802" t="s">
        <v>551</v>
      </c>
      <c r="H1802" t="s">
        <v>551</v>
      </c>
      <c r="I1802" t="s">
        <v>551</v>
      </c>
      <c r="J1802" t="s">
        <v>551</v>
      </c>
      <c r="K1802" t="s">
        <v>551</v>
      </c>
      <c r="L1802" t="s">
        <v>551</v>
      </c>
      <c r="M1802" t="s">
        <v>551</v>
      </c>
      <c r="N1802" t="s">
        <v>551</v>
      </c>
      <c r="O1802" t="s">
        <v>551</v>
      </c>
      <c r="P1802" t="s">
        <v>551</v>
      </c>
      <c r="Q1802" t="s">
        <v>551</v>
      </c>
      <c r="R1802" t="s">
        <v>551</v>
      </c>
      <c r="S1802" t="s">
        <v>551</v>
      </c>
      <c r="T1802" t="s">
        <v>551</v>
      </c>
      <c r="U1802" t="s">
        <v>551</v>
      </c>
      <c r="V1802" t="s">
        <v>551</v>
      </c>
      <c r="W1802" t="s">
        <v>551</v>
      </c>
      <c r="X1802" t="s">
        <v>551</v>
      </c>
      <c r="Y1802" t="s">
        <v>551</v>
      </c>
      <c r="Z1802" t="s">
        <v>551</v>
      </c>
      <c r="AA1802" t="s">
        <v>551</v>
      </c>
      <c r="AB1802" t="s">
        <v>551</v>
      </c>
      <c r="AC1802" t="s">
        <v>659</v>
      </c>
      <c r="AD1802" t="s">
        <v>658</v>
      </c>
      <c r="AE1802">
        <v>25</v>
      </c>
      <c r="AF1802">
        <v>1</v>
      </c>
      <c r="AH1802" t="s">
        <v>494</v>
      </c>
      <c r="AJ1802" t="s">
        <v>86</v>
      </c>
      <c r="AK1802" t="s">
        <v>201</v>
      </c>
      <c r="AM1802">
        <v>1189</v>
      </c>
      <c r="AN1802">
        <v>2542</v>
      </c>
    </row>
    <row r="1803" spans="1:40" x14ac:dyDescent="0.25">
      <c r="A1803" t="s">
        <v>551</v>
      </c>
      <c r="B1803" t="s">
        <v>551</v>
      </c>
      <c r="C1803" t="s">
        <v>551</v>
      </c>
      <c r="D1803" t="s">
        <v>551</v>
      </c>
      <c r="E1803" t="s">
        <v>551</v>
      </c>
      <c r="F1803" t="s">
        <v>551</v>
      </c>
      <c r="G1803" t="s">
        <v>551</v>
      </c>
      <c r="H1803" t="s">
        <v>551</v>
      </c>
      <c r="I1803" t="s">
        <v>551</v>
      </c>
      <c r="J1803" t="s">
        <v>551</v>
      </c>
      <c r="K1803" t="s">
        <v>551</v>
      </c>
      <c r="L1803" t="s">
        <v>551</v>
      </c>
      <c r="M1803" t="s">
        <v>551</v>
      </c>
      <c r="N1803" t="s">
        <v>551</v>
      </c>
      <c r="O1803" t="s">
        <v>551</v>
      </c>
      <c r="P1803" t="s">
        <v>551</v>
      </c>
      <c r="Q1803" t="s">
        <v>551</v>
      </c>
      <c r="R1803" t="s">
        <v>551</v>
      </c>
      <c r="S1803" t="s">
        <v>551</v>
      </c>
      <c r="T1803" t="s">
        <v>551</v>
      </c>
      <c r="U1803" t="s">
        <v>551</v>
      </c>
      <c r="V1803" t="s">
        <v>551</v>
      </c>
      <c r="W1803" t="s">
        <v>551</v>
      </c>
      <c r="X1803" t="s">
        <v>551</v>
      </c>
      <c r="Y1803" t="s">
        <v>551</v>
      </c>
      <c r="Z1803" t="s">
        <v>551</v>
      </c>
      <c r="AA1803" t="s">
        <v>551</v>
      </c>
      <c r="AB1803" t="s">
        <v>551</v>
      </c>
      <c r="AC1803" t="s">
        <v>659</v>
      </c>
      <c r="AD1803" t="s">
        <v>658</v>
      </c>
      <c r="AE1803">
        <v>25</v>
      </c>
      <c r="AF1803">
        <v>2</v>
      </c>
      <c r="AH1803" t="s">
        <v>494</v>
      </c>
      <c r="AJ1803" t="s">
        <v>86</v>
      </c>
      <c r="AK1803" t="s">
        <v>201</v>
      </c>
      <c r="AM1803">
        <v>1501</v>
      </c>
      <c r="AN1803">
        <v>1952</v>
      </c>
    </row>
    <row r="1804" spans="1:40" x14ac:dyDescent="0.25">
      <c r="A1804" t="s">
        <v>551</v>
      </c>
      <c r="B1804" t="s">
        <v>551</v>
      </c>
      <c r="C1804" t="s">
        <v>551</v>
      </c>
      <c r="D1804" t="s">
        <v>551</v>
      </c>
      <c r="E1804" t="s">
        <v>551</v>
      </c>
      <c r="F1804" t="s">
        <v>551</v>
      </c>
      <c r="G1804" t="s">
        <v>551</v>
      </c>
      <c r="H1804" t="s">
        <v>551</v>
      </c>
      <c r="I1804" t="s">
        <v>551</v>
      </c>
      <c r="J1804" t="s">
        <v>551</v>
      </c>
      <c r="K1804" t="s">
        <v>551</v>
      </c>
      <c r="L1804" t="s">
        <v>551</v>
      </c>
      <c r="M1804" t="s">
        <v>551</v>
      </c>
      <c r="N1804" t="s">
        <v>551</v>
      </c>
      <c r="O1804" t="s">
        <v>551</v>
      </c>
      <c r="P1804" t="s">
        <v>551</v>
      </c>
      <c r="Q1804" t="s">
        <v>551</v>
      </c>
      <c r="R1804" t="s">
        <v>551</v>
      </c>
      <c r="S1804" t="s">
        <v>551</v>
      </c>
      <c r="T1804" t="s">
        <v>551</v>
      </c>
      <c r="U1804" t="s">
        <v>551</v>
      </c>
      <c r="V1804" t="s">
        <v>551</v>
      </c>
      <c r="W1804" t="s">
        <v>551</v>
      </c>
      <c r="X1804" t="s">
        <v>551</v>
      </c>
      <c r="Y1804" t="s">
        <v>551</v>
      </c>
      <c r="Z1804" t="s">
        <v>551</v>
      </c>
      <c r="AA1804" t="s">
        <v>551</v>
      </c>
      <c r="AB1804" t="s">
        <v>551</v>
      </c>
      <c r="AC1804" t="s">
        <v>659</v>
      </c>
      <c r="AD1804" t="s">
        <v>658</v>
      </c>
      <c r="AE1804">
        <v>25</v>
      </c>
      <c r="AF1804">
        <v>3</v>
      </c>
      <c r="AG1804">
        <v>3</v>
      </c>
      <c r="AH1804" t="s">
        <v>492</v>
      </c>
      <c r="AJ1804" t="s">
        <v>84</v>
      </c>
      <c r="AK1804" t="s">
        <v>194</v>
      </c>
      <c r="AM1804">
        <v>871</v>
      </c>
      <c r="AN1804">
        <v>771</v>
      </c>
    </row>
    <row r="1805" spans="1:40" x14ac:dyDescent="0.25">
      <c r="A1805" t="s">
        <v>551</v>
      </c>
      <c r="B1805" t="s">
        <v>551</v>
      </c>
      <c r="C1805" t="s">
        <v>551</v>
      </c>
      <c r="D1805" t="s">
        <v>551</v>
      </c>
      <c r="E1805" t="s">
        <v>551</v>
      </c>
      <c r="F1805" t="s">
        <v>551</v>
      </c>
      <c r="G1805" t="s">
        <v>551</v>
      </c>
      <c r="H1805" t="s">
        <v>551</v>
      </c>
      <c r="I1805" t="s">
        <v>551</v>
      </c>
      <c r="J1805" t="s">
        <v>551</v>
      </c>
      <c r="K1805" t="s">
        <v>551</v>
      </c>
      <c r="L1805" t="s">
        <v>551</v>
      </c>
      <c r="M1805" t="s">
        <v>551</v>
      </c>
      <c r="N1805" t="s">
        <v>551</v>
      </c>
      <c r="O1805" t="s">
        <v>551</v>
      </c>
      <c r="P1805" t="s">
        <v>551</v>
      </c>
      <c r="Q1805" t="s">
        <v>551</v>
      </c>
      <c r="R1805" t="s">
        <v>551</v>
      </c>
      <c r="S1805" t="s">
        <v>551</v>
      </c>
      <c r="T1805" t="s">
        <v>551</v>
      </c>
      <c r="U1805" t="s">
        <v>551</v>
      </c>
      <c r="V1805" t="s">
        <v>551</v>
      </c>
      <c r="W1805" t="s">
        <v>551</v>
      </c>
      <c r="X1805" t="s">
        <v>551</v>
      </c>
      <c r="Y1805" t="s">
        <v>551</v>
      </c>
      <c r="Z1805" t="s">
        <v>551</v>
      </c>
      <c r="AA1805" t="s">
        <v>551</v>
      </c>
      <c r="AB1805" t="s">
        <v>551</v>
      </c>
      <c r="AC1805" t="s">
        <v>659</v>
      </c>
      <c r="AD1805" t="s">
        <v>658</v>
      </c>
      <c r="AE1805">
        <v>25</v>
      </c>
      <c r="AF1805">
        <v>4</v>
      </c>
      <c r="AH1805" t="s">
        <v>494</v>
      </c>
      <c r="AJ1805" t="s">
        <v>86</v>
      </c>
      <c r="AK1805" t="s">
        <v>201</v>
      </c>
      <c r="AM1805">
        <v>3884</v>
      </c>
      <c r="AN1805">
        <v>1462</v>
      </c>
    </row>
    <row r="1806" spans="1:40" x14ac:dyDescent="0.25">
      <c r="A1806" t="s">
        <v>551</v>
      </c>
      <c r="B1806" t="s">
        <v>551</v>
      </c>
      <c r="C1806" t="s">
        <v>551</v>
      </c>
      <c r="D1806" t="s">
        <v>551</v>
      </c>
      <c r="E1806" t="s">
        <v>551</v>
      </c>
      <c r="F1806" t="s">
        <v>551</v>
      </c>
      <c r="G1806" t="s">
        <v>551</v>
      </c>
      <c r="H1806" t="s">
        <v>551</v>
      </c>
      <c r="I1806" t="s">
        <v>551</v>
      </c>
      <c r="J1806" t="s">
        <v>551</v>
      </c>
      <c r="K1806" t="s">
        <v>551</v>
      </c>
      <c r="L1806" t="s">
        <v>551</v>
      </c>
      <c r="M1806" t="s">
        <v>551</v>
      </c>
      <c r="N1806" t="s">
        <v>551</v>
      </c>
      <c r="O1806" t="s">
        <v>551</v>
      </c>
      <c r="P1806" t="s">
        <v>551</v>
      </c>
      <c r="Q1806" t="s">
        <v>551</v>
      </c>
      <c r="R1806" t="s">
        <v>551</v>
      </c>
      <c r="S1806" t="s">
        <v>551</v>
      </c>
      <c r="T1806" t="s">
        <v>551</v>
      </c>
      <c r="U1806" t="s">
        <v>551</v>
      </c>
      <c r="V1806" t="s">
        <v>551</v>
      </c>
      <c r="W1806" t="s">
        <v>551</v>
      </c>
      <c r="X1806" t="s">
        <v>551</v>
      </c>
      <c r="Y1806" t="s">
        <v>551</v>
      </c>
      <c r="Z1806" t="s">
        <v>551</v>
      </c>
      <c r="AA1806" t="s">
        <v>551</v>
      </c>
      <c r="AB1806" t="s">
        <v>551</v>
      </c>
      <c r="AC1806" t="s">
        <v>659</v>
      </c>
      <c r="AD1806" t="s">
        <v>658</v>
      </c>
      <c r="AE1806">
        <v>25</v>
      </c>
      <c r="AF1806">
        <v>5</v>
      </c>
      <c r="AH1806" t="s">
        <v>494</v>
      </c>
      <c r="AJ1806" t="s">
        <v>86</v>
      </c>
      <c r="AK1806" t="s">
        <v>201</v>
      </c>
      <c r="AM1806">
        <v>1093</v>
      </c>
      <c r="AN1806">
        <v>1768</v>
      </c>
    </row>
    <row r="1807" spans="1:40" x14ac:dyDescent="0.25">
      <c r="A1807" t="s">
        <v>551</v>
      </c>
      <c r="B1807" t="s">
        <v>551</v>
      </c>
      <c r="C1807" t="s">
        <v>551</v>
      </c>
      <c r="D1807" t="s">
        <v>551</v>
      </c>
      <c r="E1807" t="s">
        <v>551</v>
      </c>
      <c r="F1807" t="s">
        <v>551</v>
      </c>
      <c r="G1807" t="s">
        <v>551</v>
      </c>
      <c r="H1807" t="s">
        <v>551</v>
      </c>
      <c r="I1807" t="s">
        <v>551</v>
      </c>
      <c r="J1807" t="s">
        <v>551</v>
      </c>
      <c r="K1807" t="s">
        <v>551</v>
      </c>
      <c r="L1807" t="s">
        <v>551</v>
      </c>
      <c r="M1807" t="s">
        <v>551</v>
      </c>
      <c r="N1807" t="s">
        <v>551</v>
      </c>
      <c r="O1807" t="s">
        <v>551</v>
      </c>
      <c r="P1807" t="s">
        <v>551</v>
      </c>
      <c r="Q1807" t="s">
        <v>551</v>
      </c>
      <c r="R1807" t="s">
        <v>551</v>
      </c>
      <c r="S1807" t="s">
        <v>551</v>
      </c>
      <c r="T1807" t="s">
        <v>551</v>
      </c>
      <c r="U1807" t="s">
        <v>551</v>
      </c>
      <c r="V1807" t="s">
        <v>551</v>
      </c>
      <c r="W1807" t="s">
        <v>551</v>
      </c>
      <c r="X1807" t="s">
        <v>551</v>
      </c>
      <c r="Y1807" t="s">
        <v>551</v>
      </c>
      <c r="Z1807" t="s">
        <v>551</v>
      </c>
      <c r="AA1807" t="s">
        <v>551</v>
      </c>
      <c r="AB1807" t="s">
        <v>551</v>
      </c>
      <c r="AC1807" t="s">
        <v>659</v>
      </c>
      <c r="AD1807" t="s">
        <v>658</v>
      </c>
      <c r="AE1807">
        <v>25</v>
      </c>
      <c r="AF1807">
        <v>6</v>
      </c>
      <c r="AH1807" t="s">
        <v>494</v>
      </c>
      <c r="AJ1807" t="s">
        <v>86</v>
      </c>
      <c r="AK1807" t="s">
        <v>201</v>
      </c>
      <c r="AM1807">
        <v>1989</v>
      </c>
      <c r="AN1807">
        <v>1615</v>
      </c>
    </row>
    <row r="1808" spans="1:40" x14ac:dyDescent="0.25">
      <c r="A1808" t="s">
        <v>551</v>
      </c>
      <c r="B1808" t="s">
        <v>551</v>
      </c>
      <c r="C1808" t="s">
        <v>551</v>
      </c>
      <c r="D1808" t="s">
        <v>551</v>
      </c>
      <c r="E1808" t="s">
        <v>551</v>
      </c>
      <c r="F1808" t="s">
        <v>551</v>
      </c>
      <c r="G1808" t="s">
        <v>551</v>
      </c>
      <c r="H1808" t="s">
        <v>551</v>
      </c>
      <c r="I1808" t="s">
        <v>551</v>
      </c>
      <c r="J1808" t="s">
        <v>551</v>
      </c>
      <c r="K1808" t="s">
        <v>551</v>
      </c>
      <c r="L1808" t="s">
        <v>551</v>
      </c>
      <c r="M1808" t="s">
        <v>551</v>
      </c>
      <c r="N1808" t="s">
        <v>551</v>
      </c>
      <c r="O1808" t="s">
        <v>551</v>
      </c>
      <c r="P1808" t="s">
        <v>551</v>
      </c>
      <c r="Q1808" t="s">
        <v>551</v>
      </c>
      <c r="R1808" t="s">
        <v>551</v>
      </c>
      <c r="S1808" t="s">
        <v>551</v>
      </c>
      <c r="T1808" t="s">
        <v>551</v>
      </c>
      <c r="U1808" t="s">
        <v>551</v>
      </c>
      <c r="V1808" t="s">
        <v>551</v>
      </c>
      <c r="W1808" t="s">
        <v>551</v>
      </c>
      <c r="X1808" t="s">
        <v>551</v>
      </c>
      <c r="Y1808" t="s">
        <v>551</v>
      </c>
      <c r="Z1808" t="s">
        <v>551</v>
      </c>
      <c r="AA1808" t="s">
        <v>551</v>
      </c>
      <c r="AB1808" t="s">
        <v>551</v>
      </c>
      <c r="AC1808" t="s">
        <v>659</v>
      </c>
      <c r="AD1808" t="s">
        <v>658</v>
      </c>
      <c r="AE1808">
        <v>25</v>
      </c>
      <c r="AF1808">
        <v>7</v>
      </c>
      <c r="AG1808">
        <v>3</v>
      </c>
      <c r="AH1808" t="s">
        <v>492</v>
      </c>
      <c r="AJ1808" t="s">
        <v>84</v>
      </c>
      <c r="AK1808" t="s">
        <v>194</v>
      </c>
      <c r="AM1808">
        <v>2472</v>
      </c>
      <c r="AN1808">
        <v>100</v>
      </c>
    </row>
    <row r="1809" spans="1:40" x14ac:dyDescent="0.25">
      <c r="A1809" t="s">
        <v>551</v>
      </c>
      <c r="B1809" t="s">
        <v>551</v>
      </c>
      <c r="C1809" t="s">
        <v>551</v>
      </c>
      <c r="D1809" t="s">
        <v>551</v>
      </c>
      <c r="E1809" t="s">
        <v>551</v>
      </c>
      <c r="F1809" t="s">
        <v>551</v>
      </c>
      <c r="G1809" t="s">
        <v>551</v>
      </c>
      <c r="H1809" t="s">
        <v>551</v>
      </c>
      <c r="I1809" t="s">
        <v>551</v>
      </c>
      <c r="J1809" t="s">
        <v>551</v>
      </c>
      <c r="K1809" t="s">
        <v>551</v>
      </c>
      <c r="L1809" t="s">
        <v>551</v>
      </c>
      <c r="M1809" t="s">
        <v>551</v>
      </c>
      <c r="N1809" t="s">
        <v>551</v>
      </c>
      <c r="O1809" t="s">
        <v>551</v>
      </c>
      <c r="P1809" t="s">
        <v>551</v>
      </c>
      <c r="Q1809" t="s">
        <v>551</v>
      </c>
      <c r="R1809" t="s">
        <v>551</v>
      </c>
      <c r="S1809" t="s">
        <v>551</v>
      </c>
      <c r="T1809" t="s">
        <v>551</v>
      </c>
      <c r="U1809" t="s">
        <v>551</v>
      </c>
      <c r="V1809" t="s">
        <v>551</v>
      </c>
      <c r="W1809" t="s">
        <v>551</v>
      </c>
      <c r="X1809" t="s">
        <v>551</v>
      </c>
      <c r="Y1809" t="s">
        <v>551</v>
      </c>
      <c r="Z1809" t="s">
        <v>551</v>
      </c>
      <c r="AA1809" t="s">
        <v>551</v>
      </c>
      <c r="AB1809" t="s">
        <v>551</v>
      </c>
      <c r="AC1809" t="s">
        <v>659</v>
      </c>
      <c r="AD1809" t="s">
        <v>658</v>
      </c>
      <c r="AE1809">
        <v>25</v>
      </c>
      <c r="AF1809">
        <v>8</v>
      </c>
      <c r="AH1809" t="s">
        <v>494</v>
      </c>
      <c r="AJ1809" t="s">
        <v>86</v>
      </c>
      <c r="AK1809" t="s">
        <v>201</v>
      </c>
      <c r="AM1809">
        <v>3395</v>
      </c>
      <c r="AN1809">
        <v>1253</v>
      </c>
    </row>
    <row r="1810" spans="1:40" x14ac:dyDescent="0.25">
      <c r="A1810" t="s">
        <v>551</v>
      </c>
      <c r="B1810" t="s">
        <v>551</v>
      </c>
      <c r="C1810" t="s">
        <v>551</v>
      </c>
      <c r="D1810" t="s">
        <v>551</v>
      </c>
      <c r="E1810" t="s">
        <v>551</v>
      </c>
      <c r="F1810" t="s">
        <v>551</v>
      </c>
      <c r="G1810" t="s">
        <v>551</v>
      </c>
      <c r="H1810" t="s">
        <v>551</v>
      </c>
      <c r="I1810" t="s">
        <v>551</v>
      </c>
      <c r="J1810" t="s">
        <v>551</v>
      </c>
      <c r="K1810" t="s">
        <v>551</v>
      </c>
      <c r="L1810" t="s">
        <v>551</v>
      </c>
      <c r="M1810" t="s">
        <v>551</v>
      </c>
      <c r="N1810" t="s">
        <v>551</v>
      </c>
      <c r="O1810" t="s">
        <v>551</v>
      </c>
      <c r="P1810" t="s">
        <v>551</v>
      </c>
      <c r="Q1810" t="s">
        <v>551</v>
      </c>
      <c r="R1810" t="s">
        <v>551</v>
      </c>
      <c r="S1810" t="s">
        <v>551</v>
      </c>
      <c r="T1810" t="s">
        <v>551</v>
      </c>
      <c r="U1810" t="s">
        <v>551</v>
      </c>
      <c r="V1810" t="s">
        <v>551</v>
      </c>
      <c r="W1810" t="s">
        <v>551</v>
      </c>
      <c r="X1810" t="s">
        <v>551</v>
      </c>
      <c r="Y1810" t="s">
        <v>551</v>
      </c>
      <c r="Z1810" t="s">
        <v>551</v>
      </c>
      <c r="AA1810" t="s">
        <v>551</v>
      </c>
      <c r="AB1810" t="s">
        <v>551</v>
      </c>
      <c r="AC1810" t="s">
        <v>659</v>
      </c>
      <c r="AD1810" t="s">
        <v>658</v>
      </c>
      <c r="AE1810">
        <v>25</v>
      </c>
      <c r="AF1810">
        <v>9</v>
      </c>
      <c r="AG1810">
        <v>3</v>
      </c>
      <c r="AH1810" t="s">
        <v>492</v>
      </c>
      <c r="AJ1810" t="s">
        <v>84</v>
      </c>
      <c r="AK1810" t="s">
        <v>194</v>
      </c>
      <c r="AM1810">
        <v>2609</v>
      </c>
      <c r="AN1810">
        <v>788</v>
      </c>
    </row>
    <row r="1811" spans="1:40" x14ac:dyDescent="0.25">
      <c r="A1811" t="s">
        <v>551</v>
      </c>
      <c r="B1811" t="s">
        <v>551</v>
      </c>
      <c r="C1811" t="s">
        <v>551</v>
      </c>
      <c r="D1811" t="s">
        <v>551</v>
      </c>
      <c r="E1811" t="s">
        <v>551</v>
      </c>
      <c r="F1811" t="s">
        <v>551</v>
      </c>
      <c r="G1811" t="s">
        <v>551</v>
      </c>
      <c r="H1811" t="s">
        <v>551</v>
      </c>
      <c r="I1811" t="s">
        <v>551</v>
      </c>
      <c r="J1811" t="s">
        <v>551</v>
      </c>
      <c r="K1811" t="s">
        <v>551</v>
      </c>
      <c r="L1811" t="s">
        <v>551</v>
      </c>
      <c r="M1811" t="s">
        <v>551</v>
      </c>
      <c r="N1811" t="s">
        <v>551</v>
      </c>
      <c r="O1811" t="s">
        <v>551</v>
      </c>
      <c r="P1811" t="s">
        <v>551</v>
      </c>
      <c r="Q1811" t="s">
        <v>551</v>
      </c>
      <c r="R1811" t="s">
        <v>551</v>
      </c>
      <c r="S1811" t="s">
        <v>551</v>
      </c>
      <c r="T1811" t="s">
        <v>551</v>
      </c>
      <c r="U1811" t="s">
        <v>551</v>
      </c>
      <c r="V1811" t="s">
        <v>551</v>
      </c>
      <c r="W1811" t="s">
        <v>551</v>
      </c>
      <c r="X1811" t="s">
        <v>551</v>
      </c>
      <c r="Y1811" t="s">
        <v>551</v>
      </c>
      <c r="Z1811" t="s">
        <v>551</v>
      </c>
      <c r="AA1811" t="s">
        <v>551</v>
      </c>
      <c r="AB1811" t="s">
        <v>551</v>
      </c>
      <c r="AC1811" t="s">
        <v>659</v>
      </c>
      <c r="AD1811" t="s">
        <v>658</v>
      </c>
      <c r="AE1811">
        <v>25</v>
      </c>
      <c r="AF1811">
        <v>10</v>
      </c>
      <c r="AH1811" t="s">
        <v>494</v>
      </c>
      <c r="AJ1811" t="s">
        <v>86</v>
      </c>
      <c r="AK1811" t="s">
        <v>201</v>
      </c>
      <c r="AM1811">
        <v>342</v>
      </c>
      <c r="AN1811">
        <v>2792</v>
      </c>
    </row>
    <row r="1812" spans="1:40" x14ac:dyDescent="0.25">
      <c r="A1812" t="s">
        <v>551</v>
      </c>
      <c r="B1812" t="s">
        <v>551</v>
      </c>
      <c r="C1812" t="s">
        <v>551</v>
      </c>
      <c r="D1812" t="s">
        <v>551</v>
      </c>
      <c r="E1812" t="s">
        <v>551</v>
      </c>
      <c r="F1812" t="s">
        <v>551</v>
      </c>
      <c r="G1812" t="s">
        <v>551</v>
      </c>
      <c r="H1812" t="s">
        <v>551</v>
      </c>
      <c r="I1812" t="s">
        <v>551</v>
      </c>
      <c r="J1812" t="s">
        <v>551</v>
      </c>
      <c r="K1812" t="s">
        <v>551</v>
      </c>
      <c r="L1812" t="s">
        <v>551</v>
      </c>
      <c r="M1812" t="s">
        <v>551</v>
      </c>
      <c r="N1812" t="s">
        <v>551</v>
      </c>
      <c r="O1812" t="s">
        <v>551</v>
      </c>
      <c r="P1812" t="s">
        <v>551</v>
      </c>
      <c r="Q1812" t="s">
        <v>551</v>
      </c>
      <c r="R1812" t="s">
        <v>551</v>
      </c>
      <c r="S1812" t="s">
        <v>551</v>
      </c>
      <c r="T1812" t="s">
        <v>551</v>
      </c>
      <c r="U1812" t="s">
        <v>551</v>
      </c>
      <c r="V1812" t="s">
        <v>551</v>
      </c>
      <c r="W1812" t="s">
        <v>551</v>
      </c>
      <c r="X1812" t="s">
        <v>551</v>
      </c>
      <c r="Y1812" t="s">
        <v>551</v>
      </c>
      <c r="Z1812" t="s">
        <v>551</v>
      </c>
      <c r="AA1812" t="s">
        <v>551</v>
      </c>
      <c r="AB1812" t="s">
        <v>551</v>
      </c>
      <c r="AC1812" t="s">
        <v>659</v>
      </c>
      <c r="AD1812" t="s">
        <v>658</v>
      </c>
      <c r="AE1812">
        <v>25</v>
      </c>
      <c r="AF1812">
        <v>11</v>
      </c>
      <c r="AH1812" t="s">
        <v>494</v>
      </c>
      <c r="AJ1812" t="s">
        <v>86</v>
      </c>
      <c r="AK1812" t="s">
        <v>201</v>
      </c>
      <c r="AM1812">
        <v>3862</v>
      </c>
      <c r="AN1812">
        <v>845</v>
      </c>
    </row>
    <row r="1813" spans="1:40" x14ac:dyDescent="0.25">
      <c r="A1813" t="s">
        <v>551</v>
      </c>
      <c r="B1813" t="s">
        <v>551</v>
      </c>
      <c r="C1813" t="s">
        <v>551</v>
      </c>
      <c r="D1813" t="s">
        <v>551</v>
      </c>
      <c r="E1813" t="s">
        <v>551</v>
      </c>
      <c r="F1813" t="s">
        <v>551</v>
      </c>
      <c r="G1813" t="s">
        <v>551</v>
      </c>
      <c r="H1813" t="s">
        <v>551</v>
      </c>
      <c r="I1813" t="s">
        <v>551</v>
      </c>
      <c r="J1813" t="s">
        <v>551</v>
      </c>
      <c r="K1813" t="s">
        <v>551</v>
      </c>
      <c r="L1813" t="s">
        <v>551</v>
      </c>
      <c r="M1813" t="s">
        <v>551</v>
      </c>
      <c r="N1813" t="s">
        <v>551</v>
      </c>
      <c r="O1813" t="s">
        <v>551</v>
      </c>
      <c r="P1813" t="s">
        <v>551</v>
      </c>
      <c r="Q1813" t="s">
        <v>551</v>
      </c>
      <c r="R1813" t="s">
        <v>551</v>
      </c>
      <c r="S1813" t="s">
        <v>551</v>
      </c>
      <c r="T1813" t="s">
        <v>551</v>
      </c>
      <c r="U1813" t="s">
        <v>551</v>
      </c>
      <c r="V1813" t="s">
        <v>551</v>
      </c>
      <c r="W1813" t="s">
        <v>551</v>
      </c>
      <c r="X1813" t="s">
        <v>551</v>
      </c>
      <c r="Y1813" t="s">
        <v>551</v>
      </c>
      <c r="Z1813" t="s">
        <v>551</v>
      </c>
      <c r="AA1813" t="s">
        <v>551</v>
      </c>
      <c r="AB1813" t="s">
        <v>551</v>
      </c>
      <c r="AC1813" t="s">
        <v>659</v>
      </c>
      <c r="AD1813" t="s">
        <v>658</v>
      </c>
      <c r="AE1813">
        <v>25</v>
      </c>
      <c r="AF1813">
        <v>12</v>
      </c>
      <c r="AG1813">
        <v>3</v>
      </c>
      <c r="AH1813" t="s">
        <v>491</v>
      </c>
      <c r="AJ1813" t="s">
        <v>82</v>
      </c>
      <c r="AK1813" t="s">
        <v>194</v>
      </c>
      <c r="AM1813">
        <v>2381</v>
      </c>
      <c r="AN1813">
        <v>96</v>
      </c>
    </row>
    <row r="1814" spans="1:40" x14ac:dyDescent="0.25">
      <c r="A1814" t="s">
        <v>551</v>
      </c>
      <c r="B1814" t="s">
        <v>551</v>
      </c>
      <c r="C1814" t="s">
        <v>551</v>
      </c>
      <c r="D1814" t="s">
        <v>551</v>
      </c>
      <c r="E1814" t="s">
        <v>551</v>
      </c>
      <c r="F1814" t="s">
        <v>551</v>
      </c>
      <c r="G1814" t="s">
        <v>551</v>
      </c>
      <c r="H1814" t="s">
        <v>551</v>
      </c>
      <c r="I1814" t="s">
        <v>551</v>
      </c>
      <c r="J1814" t="s">
        <v>551</v>
      </c>
      <c r="K1814" t="s">
        <v>551</v>
      </c>
      <c r="L1814" t="s">
        <v>551</v>
      </c>
      <c r="M1814" t="s">
        <v>551</v>
      </c>
      <c r="N1814" t="s">
        <v>551</v>
      </c>
      <c r="O1814" t="s">
        <v>551</v>
      </c>
      <c r="P1814" t="s">
        <v>551</v>
      </c>
      <c r="Q1814" t="s">
        <v>551</v>
      </c>
      <c r="R1814" t="s">
        <v>551</v>
      </c>
      <c r="S1814" t="s">
        <v>551</v>
      </c>
      <c r="T1814" t="s">
        <v>551</v>
      </c>
      <c r="U1814" t="s">
        <v>551</v>
      </c>
      <c r="V1814" t="s">
        <v>551</v>
      </c>
      <c r="W1814" t="s">
        <v>551</v>
      </c>
      <c r="X1814" t="s">
        <v>551</v>
      </c>
      <c r="Y1814" t="s">
        <v>551</v>
      </c>
      <c r="Z1814" t="s">
        <v>551</v>
      </c>
      <c r="AA1814" t="s">
        <v>551</v>
      </c>
      <c r="AB1814" t="s">
        <v>551</v>
      </c>
      <c r="AC1814" t="s">
        <v>659</v>
      </c>
      <c r="AD1814" t="s">
        <v>658</v>
      </c>
      <c r="AE1814">
        <v>25</v>
      </c>
      <c r="AF1814">
        <v>13</v>
      </c>
      <c r="AH1814" t="s">
        <v>494</v>
      </c>
      <c r="AJ1814" t="s">
        <v>86</v>
      </c>
      <c r="AK1814" t="s">
        <v>201</v>
      </c>
      <c r="AM1814">
        <v>3851</v>
      </c>
      <c r="AN1814">
        <v>796</v>
      </c>
    </row>
    <row r="1815" spans="1:40" x14ac:dyDescent="0.25">
      <c r="A1815" t="s">
        <v>551</v>
      </c>
      <c r="B1815" t="s">
        <v>551</v>
      </c>
      <c r="C1815" t="s">
        <v>551</v>
      </c>
      <c r="D1815" t="s">
        <v>551</v>
      </c>
      <c r="E1815" t="s">
        <v>551</v>
      </c>
      <c r="F1815" t="s">
        <v>551</v>
      </c>
      <c r="G1815" t="s">
        <v>551</v>
      </c>
      <c r="H1815" t="s">
        <v>551</v>
      </c>
      <c r="I1815" t="s">
        <v>551</v>
      </c>
      <c r="J1815" t="s">
        <v>551</v>
      </c>
      <c r="K1815" t="s">
        <v>551</v>
      </c>
      <c r="L1815" t="s">
        <v>551</v>
      </c>
      <c r="M1815" t="s">
        <v>551</v>
      </c>
      <c r="N1815" t="s">
        <v>551</v>
      </c>
      <c r="O1815" t="s">
        <v>551</v>
      </c>
      <c r="P1815" t="s">
        <v>551</v>
      </c>
      <c r="Q1815" t="s">
        <v>551</v>
      </c>
      <c r="R1815" t="s">
        <v>551</v>
      </c>
      <c r="S1815" t="s">
        <v>551</v>
      </c>
      <c r="T1815" t="s">
        <v>551</v>
      </c>
      <c r="U1815" t="s">
        <v>551</v>
      </c>
      <c r="V1815" t="s">
        <v>551</v>
      </c>
      <c r="W1815" t="s">
        <v>551</v>
      </c>
      <c r="X1815" t="s">
        <v>551</v>
      </c>
      <c r="Y1815" t="s">
        <v>551</v>
      </c>
      <c r="Z1815" t="s">
        <v>551</v>
      </c>
      <c r="AA1815" t="s">
        <v>551</v>
      </c>
      <c r="AB1815" t="s">
        <v>551</v>
      </c>
      <c r="AC1815" t="s">
        <v>659</v>
      </c>
      <c r="AD1815" t="s">
        <v>658</v>
      </c>
      <c r="AE1815">
        <v>25</v>
      </c>
      <c r="AF1815">
        <v>14</v>
      </c>
      <c r="AH1815" t="s">
        <v>494</v>
      </c>
      <c r="AJ1815" t="s">
        <v>86</v>
      </c>
      <c r="AK1815" t="s">
        <v>201</v>
      </c>
      <c r="AM1815">
        <v>3688</v>
      </c>
      <c r="AN1815">
        <v>442</v>
      </c>
    </row>
    <row r="1816" spans="1:40" x14ac:dyDescent="0.25">
      <c r="A1816" t="s">
        <v>551</v>
      </c>
      <c r="B1816" t="s">
        <v>551</v>
      </c>
      <c r="C1816" t="s">
        <v>551</v>
      </c>
      <c r="D1816" t="s">
        <v>551</v>
      </c>
      <c r="E1816" t="s">
        <v>551</v>
      </c>
      <c r="F1816" t="s">
        <v>551</v>
      </c>
      <c r="G1816" t="s">
        <v>551</v>
      </c>
      <c r="H1816" t="s">
        <v>551</v>
      </c>
      <c r="I1816" t="s">
        <v>551</v>
      </c>
      <c r="J1816" t="s">
        <v>551</v>
      </c>
      <c r="K1816" t="s">
        <v>551</v>
      </c>
      <c r="L1816" t="s">
        <v>551</v>
      </c>
      <c r="M1816" t="s">
        <v>551</v>
      </c>
      <c r="N1816" t="s">
        <v>551</v>
      </c>
      <c r="O1816" t="s">
        <v>551</v>
      </c>
      <c r="P1816" t="s">
        <v>551</v>
      </c>
      <c r="Q1816" t="s">
        <v>551</v>
      </c>
      <c r="R1816" t="s">
        <v>551</v>
      </c>
      <c r="S1816" t="s">
        <v>551</v>
      </c>
      <c r="T1816" t="s">
        <v>551</v>
      </c>
      <c r="U1816" t="s">
        <v>551</v>
      </c>
      <c r="V1816" t="s">
        <v>551</v>
      </c>
      <c r="W1816" t="s">
        <v>551</v>
      </c>
      <c r="X1816" t="s">
        <v>551</v>
      </c>
      <c r="Y1816" t="s">
        <v>551</v>
      </c>
      <c r="Z1816" t="s">
        <v>551</v>
      </c>
      <c r="AA1816" t="s">
        <v>551</v>
      </c>
      <c r="AB1816" t="s">
        <v>551</v>
      </c>
      <c r="AC1816" t="s">
        <v>659</v>
      </c>
      <c r="AD1816" t="s">
        <v>658</v>
      </c>
      <c r="AE1816">
        <v>25</v>
      </c>
      <c r="AF1816">
        <v>15</v>
      </c>
      <c r="AH1816" t="s">
        <v>494</v>
      </c>
      <c r="AJ1816" t="s">
        <v>86</v>
      </c>
      <c r="AK1816" t="s">
        <v>201</v>
      </c>
      <c r="AM1816">
        <v>2512</v>
      </c>
      <c r="AN1816">
        <v>2226</v>
      </c>
    </row>
    <row r="1817" spans="1:40" x14ac:dyDescent="0.25">
      <c r="A1817" t="s">
        <v>551</v>
      </c>
      <c r="B1817" t="s">
        <v>551</v>
      </c>
      <c r="C1817" t="s">
        <v>551</v>
      </c>
      <c r="D1817" t="s">
        <v>551</v>
      </c>
      <c r="E1817" t="s">
        <v>551</v>
      </c>
      <c r="F1817" t="s">
        <v>551</v>
      </c>
      <c r="G1817" t="s">
        <v>551</v>
      </c>
      <c r="H1817" t="s">
        <v>551</v>
      </c>
      <c r="I1817" t="s">
        <v>551</v>
      </c>
      <c r="J1817" t="s">
        <v>551</v>
      </c>
      <c r="K1817" t="s">
        <v>551</v>
      </c>
      <c r="L1817" t="s">
        <v>551</v>
      </c>
      <c r="M1817" t="s">
        <v>551</v>
      </c>
      <c r="N1817" t="s">
        <v>551</v>
      </c>
      <c r="O1817" t="s">
        <v>551</v>
      </c>
      <c r="P1817" t="s">
        <v>551</v>
      </c>
      <c r="Q1817" t="s">
        <v>551</v>
      </c>
      <c r="R1817" t="s">
        <v>551</v>
      </c>
      <c r="S1817" t="s">
        <v>551</v>
      </c>
      <c r="T1817" t="s">
        <v>551</v>
      </c>
      <c r="U1817" t="s">
        <v>551</v>
      </c>
      <c r="V1817" t="s">
        <v>551</v>
      </c>
      <c r="W1817" t="s">
        <v>551</v>
      </c>
      <c r="X1817" t="s">
        <v>551</v>
      </c>
      <c r="Y1817" t="s">
        <v>551</v>
      </c>
      <c r="Z1817" t="s">
        <v>551</v>
      </c>
      <c r="AA1817" t="s">
        <v>551</v>
      </c>
      <c r="AB1817" t="s">
        <v>551</v>
      </c>
      <c r="AC1817" t="s">
        <v>659</v>
      </c>
      <c r="AD1817" t="s">
        <v>658</v>
      </c>
      <c r="AE1817">
        <v>25</v>
      </c>
      <c r="AF1817">
        <v>16</v>
      </c>
      <c r="AH1817" t="s">
        <v>494</v>
      </c>
      <c r="AJ1817" t="s">
        <v>86</v>
      </c>
      <c r="AK1817" t="s">
        <v>201</v>
      </c>
      <c r="AM1817">
        <v>401</v>
      </c>
      <c r="AN1817">
        <v>1161</v>
      </c>
    </row>
    <row r="1818" spans="1:40" x14ac:dyDescent="0.25">
      <c r="A1818" t="s">
        <v>551</v>
      </c>
      <c r="B1818" t="s">
        <v>551</v>
      </c>
      <c r="C1818" t="s">
        <v>551</v>
      </c>
      <c r="D1818" t="s">
        <v>551</v>
      </c>
      <c r="E1818" t="s">
        <v>551</v>
      </c>
      <c r="F1818" t="s">
        <v>551</v>
      </c>
      <c r="G1818" t="s">
        <v>551</v>
      </c>
      <c r="H1818" t="s">
        <v>551</v>
      </c>
      <c r="I1818" t="s">
        <v>551</v>
      </c>
      <c r="J1818" t="s">
        <v>551</v>
      </c>
      <c r="K1818" t="s">
        <v>551</v>
      </c>
      <c r="L1818" t="s">
        <v>551</v>
      </c>
      <c r="M1818" t="s">
        <v>551</v>
      </c>
      <c r="N1818" t="s">
        <v>551</v>
      </c>
      <c r="O1818" t="s">
        <v>551</v>
      </c>
      <c r="P1818" t="s">
        <v>551</v>
      </c>
      <c r="Q1818" t="s">
        <v>551</v>
      </c>
      <c r="R1818" t="s">
        <v>551</v>
      </c>
      <c r="S1818" t="s">
        <v>551</v>
      </c>
      <c r="T1818" t="s">
        <v>551</v>
      </c>
      <c r="U1818" t="s">
        <v>551</v>
      </c>
      <c r="V1818" t="s">
        <v>551</v>
      </c>
      <c r="W1818" t="s">
        <v>551</v>
      </c>
      <c r="X1818" t="s">
        <v>551</v>
      </c>
      <c r="Y1818" t="s">
        <v>551</v>
      </c>
      <c r="Z1818" t="s">
        <v>551</v>
      </c>
      <c r="AA1818" t="s">
        <v>551</v>
      </c>
      <c r="AB1818" t="s">
        <v>551</v>
      </c>
      <c r="AC1818" t="s">
        <v>659</v>
      </c>
      <c r="AD1818" t="s">
        <v>658</v>
      </c>
      <c r="AE1818">
        <v>25</v>
      </c>
      <c r="AF1818">
        <v>17</v>
      </c>
      <c r="AH1818" t="s">
        <v>494</v>
      </c>
      <c r="AJ1818" t="s">
        <v>86</v>
      </c>
      <c r="AK1818" t="s">
        <v>201</v>
      </c>
      <c r="AM1818">
        <v>1177</v>
      </c>
      <c r="AN1818">
        <v>415</v>
      </c>
    </row>
    <row r="1819" spans="1:40" x14ac:dyDescent="0.25">
      <c r="A1819" t="s">
        <v>551</v>
      </c>
      <c r="B1819" t="s">
        <v>551</v>
      </c>
      <c r="C1819" t="s">
        <v>551</v>
      </c>
      <c r="D1819" t="s">
        <v>551</v>
      </c>
      <c r="E1819" t="s">
        <v>551</v>
      </c>
      <c r="F1819" t="s">
        <v>551</v>
      </c>
      <c r="G1819" t="s">
        <v>551</v>
      </c>
      <c r="H1819" t="s">
        <v>551</v>
      </c>
      <c r="I1819" t="s">
        <v>551</v>
      </c>
      <c r="J1819" t="s">
        <v>551</v>
      </c>
      <c r="K1819" t="s">
        <v>551</v>
      </c>
      <c r="L1819" t="s">
        <v>551</v>
      </c>
      <c r="M1819" t="s">
        <v>551</v>
      </c>
      <c r="N1819" t="s">
        <v>551</v>
      </c>
      <c r="O1819" t="s">
        <v>551</v>
      </c>
      <c r="P1819" t="s">
        <v>551</v>
      </c>
      <c r="Q1819" t="s">
        <v>551</v>
      </c>
      <c r="R1819" t="s">
        <v>551</v>
      </c>
      <c r="S1819" t="s">
        <v>551</v>
      </c>
      <c r="T1819" t="s">
        <v>551</v>
      </c>
      <c r="U1819" t="s">
        <v>551</v>
      </c>
      <c r="V1819" t="s">
        <v>551</v>
      </c>
      <c r="W1819" t="s">
        <v>551</v>
      </c>
      <c r="X1819" t="s">
        <v>551</v>
      </c>
      <c r="Y1819" t="s">
        <v>551</v>
      </c>
      <c r="Z1819" t="s">
        <v>551</v>
      </c>
      <c r="AA1819" t="s">
        <v>551</v>
      </c>
      <c r="AB1819" t="s">
        <v>551</v>
      </c>
      <c r="AC1819" t="s">
        <v>659</v>
      </c>
      <c r="AD1819" t="s">
        <v>658</v>
      </c>
      <c r="AE1819">
        <v>25</v>
      </c>
      <c r="AF1819">
        <v>18</v>
      </c>
      <c r="AH1819" t="s">
        <v>493</v>
      </c>
      <c r="AJ1819" t="s">
        <v>85</v>
      </c>
      <c r="AK1819" t="s">
        <v>191</v>
      </c>
      <c r="AM1819">
        <v>1823</v>
      </c>
      <c r="AN1819">
        <v>377</v>
      </c>
    </row>
    <row r="1820" spans="1:40" x14ac:dyDescent="0.25">
      <c r="A1820" t="s">
        <v>551</v>
      </c>
      <c r="B1820" t="s">
        <v>551</v>
      </c>
      <c r="C1820" t="s">
        <v>551</v>
      </c>
      <c r="D1820" t="s">
        <v>551</v>
      </c>
      <c r="E1820" t="s">
        <v>551</v>
      </c>
      <c r="F1820" t="s">
        <v>551</v>
      </c>
      <c r="G1820" t="s">
        <v>551</v>
      </c>
      <c r="H1820" t="s">
        <v>551</v>
      </c>
      <c r="I1820" t="s">
        <v>551</v>
      </c>
      <c r="J1820" t="s">
        <v>551</v>
      </c>
      <c r="K1820" t="s">
        <v>551</v>
      </c>
      <c r="L1820" t="s">
        <v>551</v>
      </c>
      <c r="M1820" t="s">
        <v>551</v>
      </c>
      <c r="N1820" t="s">
        <v>551</v>
      </c>
      <c r="O1820" t="s">
        <v>551</v>
      </c>
      <c r="P1820" t="s">
        <v>551</v>
      </c>
      <c r="Q1820" t="s">
        <v>551</v>
      </c>
      <c r="R1820" t="s">
        <v>551</v>
      </c>
      <c r="S1820" t="s">
        <v>551</v>
      </c>
      <c r="T1820" t="s">
        <v>551</v>
      </c>
      <c r="U1820" t="s">
        <v>551</v>
      </c>
      <c r="V1820" t="s">
        <v>551</v>
      </c>
      <c r="W1820" t="s">
        <v>551</v>
      </c>
      <c r="X1820" t="s">
        <v>551</v>
      </c>
      <c r="Y1820" t="s">
        <v>551</v>
      </c>
      <c r="Z1820" t="s">
        <v>551</v>
      </c>
      <c r="AA1820" t="s">
        <v>551</v>
      </c>
      <c r="AB1820" t="s">
        <v>551</v>
      </c>
      <c r="AC1820" t="s">
        <v>659</v>
      </c>
      <c r="AD1820" t="s">
        <v>658</v>
      </c>
      <c r="AE1820">
        <v>25</v>
      </c>
      <c r="AF1820">
        <v>19</v>
      </c>
      <c r="AH1820" t="s">
        <v>506</v>
      </c>
      <c r="AJ1820" t="s">
        <v>98</v>
      </c>
      <c r="AK1820" t="s">
        <v>203</v>
      </c>
      <c r="AM1820">
        <v>361</v>
      </c>
      <c r="AN1820">
        <v>128</v>
      </c>
    </row>
    <row r="1821" spans="1:40" x14ac:dyDescent="0.25">
      <c r="A1821" t="s">
        <v>551</v>
      </c>
      <c r="B1821" t="s">
        <v>551</v>
      </c>
      <c r="C1821" t="s">
        <v>551</v>
      </c>
      <c r="D1821" t="s">
        <v>551</v>
      </c>
      <c r="E1821" t="s">
        <v>551</v>
      </c>
      <c r="F1821" t="s">
        <v>551</v>
      </c>
      <c r="G1821" t="s">
        <v>551</v>
      </c>
      <c r="H1821" t="s">
        <v>551</v>
      </c>
      <c r="I1821" t="s">
        <v>551</v>
      </c>
      <c r="J1821" t="s">
        <v>551</v>
      </c>
      <c r="K1821" t="s">
        <v>551</v>
      </c>
      <c r="L1821" t="s">
        <v>551</v>
      </c>
      <c r="M1821" t="s">
        <v>551</v>
      </c>
      <c r="N1821" t="s">
        <v>551</v>
      </c>
      <c r="O1821" t="s">
        <v>551</v>
      </c>
      <c r="P1821" t="s">
        <v>551</v>
      </c>
      <c r="Q1821" t="s">
        <v>551</v>
      </c>
      <c r="R1821" t="s">
        <v>551</v>
      </c>
      <c r="S1821" t="s">
        <v>551</v>
      </c>
      <c r="T1821" t="s">
        <v>551</v>
      </c>
      <c r="U1821" t="s">
        <v>551</v>
      </c>
      <c r="V1821" t="s">
        <v>551</v>
      </c>
      <c r="W1821" t="s">
        <v>551</v>
      </c>
      <c r="X1821" t="s">
        <v>551</v>
      </c>
      <c r="Y1821" t="s">
        <v>551</v>
      </c>
      <c r="Z1821" t="s">
        <v>551</v>
      </c>
      <c r="AA1821" t="s">
        <v>551</v>
      </c>
      <c r="AB1821" t="s">
        <v>551</v>
      </c>
      <c r="AC1821" t="s">
        <v>659</v>
      </c>
      <c r="AD1821" t="s">
        <v>658</v>
      </c>
      <c r="AE1821">
        <v>25</v>
      </c>
      <c r="AF1821">
        <v>20</v>
      </c>
      <c r="AH1821" t="s">
        <v>494</v>
      </c>
      <c r="AJ1821" t="s">
        <v>86</v>
      </c>
      <c r="AK1821" t="s">
        <v>201</v>
      </c>
      <c r="AM1821">
        <v>3100</v>
      </c>
      <c r="AN1821">
        <v>2234</v>
      </c>
    </row>
    <row r="1822" spans="1:40" x14ac:dyDescent="0.25">
      <c r="A1822" t="s">
        <v>551</v>
      </c>
      <c r="B1822" t="s">
        <v>551</v>
      </c>
      <c r="C1822" t="s">
        <v>551</v>
      </c>
      <c r="D1822" t="s">
        <v>551</v>
      </c>
      <c r="E1822" t="s">
        <v>551</v>
      </c>
      <c r="F1822" t="s">
        <v>551</v>
      </c>
      <c r="G1822" t="s">
        <v>551</v>
      </c>
      <c r="H1822" t="s">
        <v>551</v>
      </c>
      <c r="I1822" t="s">
        <v>551</v>
      </c>
      <c r="J1822" t="s">
        <v>551</v>
      </c>
      <c r="K1822" t="s">
        <v>551</v>
      </c>
      <c r="L1822" t="s">
        <v>551</v>
      </c>
      <c r="M1822" t="s">
        <v>551</v>
      </c>
      <c r="N1822" t="s">
        <v>551</v>
      </c>
      <c r="O1822" t="s">
        <v>551</v>
      </c>
      <c r="P1822" t="s">
        <v>551</v>
      </c>
      <c r="Q1822" t="s">
        <v>551</v>
      </c>
      <c r="R1822" t="s">
        <v>551</v>
      </c>
      <c r="S1822" t="s">
        <v>551</v>
      </c>
      <c r="T1822" t="s">
        <v>551</v>
      </c>
      <c r="U1822" t="s">
        <v>551</v>
      </c>
      <c r="V1822" t="s">
        <v>551</v>
      </c>
      <c r="W1822" t="s">
        <v>551</v>
      </c>
      <c r="X1822" t="s">
        <v>551</v>
      </c>
      <c r="Y1822" t="s">
        <v>551</v>
      </c>
      <c r="Z1822" t="s">
        <v>551</v>
      </c>
      <c r="AA1822" t="s">
        <v>551</v>
      </c>
      <c r="AB1822" t="s">
        <v>551</v>
      </c>
      <c r="AC1822" t="s">
        <v>659</v>
      </c>
      <c r="AD1822" t="s">
        <v>658</v>
      </c>
      <c r="AE1822">
        <v>25</v>
      </c>
      <c r="AF1822">
        <v>21</v>
      </c>
      <c r="AH1822" t="s">
        <v>494</v>
      </c>
      <c r="AJ1822" t="s">
        <v>86</v>
      </c>
      <c r="AK1822" t="s">
        <v>201</v>
      </c>
      <c r="AM1822">
        <v>255</v>
      </c>
      <c r="AN1822">
        <v>2412</v>
      </c>
    </row>
    <row r="1823" spans="1:40" x14ac:dyDescent="0.25">
      <c r="A1823" t="s">
        <v>551</v>
      </c>
      <c r="B1823" t="s">
        <v>551</v>
      </c>
      <c r="C1823" t="s">
        <v>551</v>
      </c>
      <c r="D1823" t="s">
        <v>551</v>
      </c>
      <c r="E1823" t="s">
        <v>551</v>
      </c>
      <c r="F1823" t="s">
        <v>551</v>
      </c>
      <c r="G1823" t="s">
        <v>551</v>
      </c>
      <c r="H1823" t="s">
        <v>551</v>
      </c>
      <c r="I1823" t="s">
        <v>551</v>
      </c>
      <c r="J1823" t="s">
        <v>551</v>
      </c>
      <c r="K1823" t="s">
        <v>551</v>
      </c>
      <c r="L1823" t="s">
        <v>551</v>
      </c>
      <c r="M1823" t="s">
        <v>551</v>
      </c>
      <c r="N1823" t="s">
        <v>551</v>
      </c>
      <c r="O1823" t="s">
        <v>551</v>
      </c>
      <c r="P1823" t="s">
        <v>551</v>
      </c>
      <c r="Q1823" t="s">
        <v>551</v>
      </c>
      <c r="R1823" t="s">
        <v>551</v>
      </c>
      <c r="S1823" t="s">
        <v>551</v>
      </c>
      <c r="T1823" t="s">
        <v>551</v>
      </c>
      <c r="U1823" t="s">
        <v>551</v>
      </c>
      <c r="V1823" t="s">
        <v>551</v>
      </c>
      <c r="W1823" t="s">
        <v>551</v>
      </c>
      <c r="X1823" t="s">
        <v>551</v>
      </c>
      <c r="Y1823" t="s">
        <v>551</v>
      </c>
      <c r="Z1823" t="s">
        <v>551</v>
      </c>
      <c r="AA1823" t="s">
        <v>551</v>
      </c>
      <c r="AB1823" t="s">
        <v>551</v>
      </c>
      <c r="AC1823" t="s">
        <v>659</v>
      </c>
      <c r="AD1823" t="s">
        <v>658</v>
      </c>
      <c r="AE1823">
        <v>25</v>
      </c>
      <c r="AF1823">
        <v>22</v>
      </c>
      <c r="AH1823" t="s">
        <v>494</v>
      </c>
      <c r="AJ1823" t="s">
        <v>86</v>
      </c>
      <c r="AK1823" t="s">
        <v>201</v>
      </c>
      <c r="AM1823">
        <v>2795</v>
      </c>
      <c r="AN1823">
        <v>1003</v>
      </c>
    </row>
    <row r="1824" spans="1:40" x14ac:dyDescent="0.25">
      <c r="A1824" t="s">
        <v>551</v>
      </c>
      <c r="B1824" t="s">
        <v>551</v>
      </c>
      <c r="C1824" t="s">
        <v>551</v>
      </c>
      <c r="D1824" t="s">
        <v>551</v>
      </c>
      <c r="E1824" t="s">
        <v>551</v>
      </c>
      <c r="F1824" t="s">
        <v>551</v>
      </c>
      <c r="G1824" t="s">
        <v>551</v>
      </c>
      <c r="H1824" t="s">
        <v>551</v>
      </c>
      <c r="I1824" t="s">
        <v>551</v>
      </c>
      <c r="J1824" t="s">
        <v>551</v>
      </c>
      <c r="K1824" t="s">
        <v>551</v>
      </c>
      <c r="L1824" t="s">
        <v>551</v>
      </c>
      <c r="M1824" t="s">
        <v>551</v>
      </c>
      <c r="N1824" t="s">
        <v>551</v>
      </c>
      <c r="O1824" t="s">
        <v>551</v>
      </c>
      <c r="P1824" t="s">
        <v>551</v>
      </c>
      <c r="Q1824" t="s">
        <v>551</v>
      </c>
      <c r="R1824" t="s">
        <v>551</v>
      </c>
      <c r="S1824" t="s">
        <v>551</v>
      </c>
      <c r="T1824" t="s">
        <v>551</v>
      </c>
      <c r="U1824" t="s">
        <v>551</v>
      </c>
      <c r="V1824" t="s">
        <v>551</v>
      </c>
      <c r="W1824" t="s">
        <v>551</v>
      </c>
      <c r="X1824" t="s">
        <v>551</v>
      </c>
      <c r="Y1824" t="s">
        <v>551</v>
      </c>
      <c r="Z1824" t="s">
        <v>551</v>
      </c>
      <c r="AA1824" t="s">
        <v>551</v>
      </c>
      <c r="AB1824" t="s">
        <v>551</v>
      </c>
      <c r="AC1824" t="s">
        <v>659</v>
      </c>
      <c r="AD1824" t="s">
        <v>658</v>
      </c>
      <c r="AE1824">
        <v>25</v>
      </c>
      <c r="AF1824">
        <v>23</v>
      </c>
      <c r="AH1824" t="s">
        <v>494</v>
      </c>
      <c r="AJ1824" t="s">
        <v>86</v>
      </c>
      <c r="AK1824" t="s">
        <v>201</v>
      </c>
      <c r="AM1824">
        <v>1083</v>
      </c>
      <c r="AN1824">
        <v>1226</v>
      </c>
    </row>
    <row r="1825" spans="1:40" x14ac:dyDescent="0.25">
      <c r="A1825" t="s">
        <v>551</v>
      </c>
      <c r="B1825" t="s">
        <v>551</v>
      </c>
      <c r="C1825" t="s">
        <v>551</v>
      </c>
      <c r="D1825" t="s">
        <v>551</v>
      </c>
      <c r="E1825" t="s">
        <v>551</v>
      </c>
      <c r="F1825" t="s">
        <v>551</v>
      </c>
      <c r="G1825" t="s">
        <v>551</v>
      </c>
      <c r="H1825" t="s">
        <v>551</v>
      </c>
      <c r="I1825" t="s">
        <v>551</v>
      </c>
      <c r="J1825" t="s">
        <v>551</v>
      </c>
      <c r="K1825" t="s">
        <v>551</v>
      </c>
      <c r="L1825" t="s">
        <v>551</v>
      </c>
      <c r="M1825" t="s">
        <v>551</v>
      </c>
      <c r="N1825" t="s">
        <v>551</v>
      </c>
      <c r="O1825" t="s">
        <v>551</v>
      </c>
      <c r="P1825" t="s">
        <v>551</v>
      </c>
      <c r="Q1825" t="s">
        <v>551</v>
      </c>
      <c r="R1825" t="s">
        <v>551</v>
      </c>
      <c r="S1825" t="s">
        <v>551</v>
      </c>
      <c r="T1825" t="s">
        <v>551</v>
      </c>
      <c r="U1825" t="s">
        <v>551</v>
      </c>
      <c r="V1825" t="s">
        <v>551</v>
      </c>
      <c r="W1825" t="s">
        <v>551</v>
      </c>
      <c r="X1825" t="s">
        <v>551</v>
      </c>
      <c r="Y1825" t="s">
        <v>551</v>
      </c>
      <c r="Z1825" t="s">
        <v>551</v>
      </c>
      <c r="AA1825" t="s">
        <v>551</v>
      </c>
      <c r="AB1825" t="s">
        <v>551</v>
      </c>
      <c r="AC1825" t="s">
        <v>659</v>
      </c>
      <c r="AD1825" t="s">
        <v>658</v>
      </c>
      <c r="AE1825">
        <v>25</v>
      </c>
      <c r="AF1825">
        <v>24</v>
      </c>
      <c r="AG1825">
        <v>3</v>
      </c>
      <c r="AH1825" t="s">
        <v>491</v>
      </c>
      <c r="AJ1825" t="s">
        <v>82</v>
      </c>
      <c r="AK1825" t="s">
        <v>194</v>
      </c>
      <c r="AM1825">
        <v>464</v>
      </c>
      <c r="AN1825">
        <v>821</v>
      </c>
    </row>
    <row r="1826" spans="1:40" x14ac:dyDescent="0.25">
      <c r="A1826" t="s">
        <v>551</v>
      </c>
      <c r="B1826" t="s">
        <v>551</v>
      </c>
      <c r="C1826" t="s">
        <v>551</v>
      </c>
      <c r="D1826" t="s">
        <v>551</v>
      </c>
      <c r="E1826" t="s">
        <v>551</v>
      </c>
      <c r="F1826" t="s">
        <v>551</v>
      </c>
      <c r="G1826" t="s">
        <v>551</v>
      </c>
      <c r="H1826" t="s">
        <v>551</v>
      </c>
      <c r="I1826" t="s">
        <v>551</v>
      </c>
      <c r="J1826" t="s">
        <v>551</v>
      </c>
      <c r="K1826" t="s">
        <v>551</v>
      </c>
      <c r="L1826" t="s">
        <v>551</v>
      </c>
      <c r="M1826" t="s">
        <v>551</v>
      </c>
      <c r="N1826" t="s">
        <v>551</v>
      </c>
      <c r="O1826" t="s">
        <v>551</v>
      </c>
      <c r="P1826" t="s">
        <v>551</v>
      </c>
      <c r="Q1826" t="s">
        <v>551</v>
      </c>
      <c r="R1826" t="s">
        <v>551</v>
      </c>
      <c r="S1826" t="s">
        <v>551</v>
      </c>
      <c r="T1826" t="s">
        <v>551</v>
      </c>
      <c r="U1826" t="s">
        <v>551</v>
      </c>
      <c r="V1826" t="s">
        <v>551</v>
      </c>
      <c r="W1826" t="s">
        <v>551</v>
      </c>
      <c r="X1826" t="s">
        <v>551</v>
      </c>
      <c r="Y1826" t="s">
        <v>551</v>
      </c>
      <c r="Z1826" t="s">
        <v>551</v>
      </c>
      <c r="AA1826" t="s">
        <v>551</v>
      </c>
      <c r="AB1826" t="s">
        <v>551</v>
      </c>
      <c r="AC1826" t="s">
        <v>659</v>
      </c>
      <c r="AD1826" t="s">
        <v>658</v>
      </c>
      <c r="AE1826">
        <v>25</v>
      </c>
      <c r="AF1826">
        <v>25</v>
      </c>
      <c r="AH1826" t="s">
        <v>494</v>
      </c>
      <c r="AJ1826" t="s">
        <v>86</v>
      </c>
      <c r="AK1826" t="s">
        <v>201</v>
      </c>
      <c r="AM1826">
        <v>2247</v>
      </c>
      <c r="AN1826">
        <v>1586</v>
      </c>
    </row>
    <row r="1827" spans="1:40" x14ac:dyDescent="0.25">
      <c r="A1827" t="s">
        <v>551</v>
      </c>
      <c r="B1827" t="s">
        <v>551</v>
      </c>
      <c r="C1827" t="s">
        <v>551</v>
      </c>
      <c r="D1827" t="s">
        <v>551</v>
      </c>
      <c r="E1827" t="s">
        <v>551</v>
      </c>
      <c r="F1827" t="s">
        <v>551</v>
      </c>
      <c r="G1827" t="s">
        <v>551</v>
      </c>
      <c r="H1827" t="s">
        <v>551</v>
      </c>
      <c r="I1827" t="s">
        <v>551</v>
      </c>
      <c r="J1827" t="s">
        <v>551</v>
      </c>
      <c r="K1827" t="s">
        <v>551</v>
      </c>
      <c r="L1827" t="s">
        <v>551</v>
      </c>
      <c r="M1827" t="s">
        <v>551</v>
      </c>
      <c r="N1827" t="s">
        <v>551</v>
      </c>
      <c r="O1827" t="s">
        <v>551</v>
      </c>
      <c r="P1827" t="s">
        <v>551</v>
      </c>
      <c r="Q1827" t="s">
        <v>551</v>
      </c>
      <c r="R1827" t="s">
        <v>551</v>
      </c>
      <c r="S1827" t="s">
        <v>551</v>
      </c>
      <c r="T1827" t="s">
        <v>551</v>
      </c>
      <c r="U1827" t="s">
        <v>551</v>
      </c>
      <c r="V1827" t="s">
        <v>551</v>
      </c>
      <c r="W1827" t="s">
        <v>551</v>
      </c>
      <c r="X1827" t="s">
        <v>551</v>
      </c>
      <c r="Y1827" t="s">
        <v>551</v>
      </c>
      <c r="Z1827" t="s">
        <v>551</v>
      </c>
      <c r="AA1827" t="s">
        <v>551</v>
      </c>
      <c r="AB1827" t="s">
        <v>551</v>
      </c>
      <c r="AC1827" t="s">
        <v>661</v>
      </c>
      <c r="AD1827" t="s">
        <v>660</v>
      </c>
      <c r="AE1827">
        <v>25</v>
      </c>
      <c r="AF1827">
        <v>1</v>
      </c>
      <c r="AG1827">
        <v>3</v>
      </c>
      <c r="AH1827" t="s">
        <v>492</v>
      </c>
      <c r="AJ1827" t="s">
        <v>84</v>
      </c>
      <c r="AK1827" t="s">
        <v>194</v>
      </c>
      <c r="AM1827">
        <v>747</v>
      </c>
      <c r="AN1827">
        <v>606</v>
      </c>
    </row>
    <row r="1828" spans="1:40" x14ac:dyDescent="0.25">
      <c r="A1828" t="s">
        <v>551</v>
      </c>
      <c r="B1828" t="s">
        <v>551</v>
      </c>
      <c r="C1828" t="s">
        <v>551</v>
      </c>
      <c r="D1828" t="s">
        <v>551</v>
      </c>
      <c r="E1828" t="s">
        <v>551</v>
      </c>
      <c r="F1828" t="s">
        <v>551</v>
      </c>
      <c r="G1828" t="s">
        <v>551</v>
      </c>
      <c r="H1828" t="s">
        <v>551</v>
      </c>
      <c r="I1828" t="s">
        <v>551</v>
      </c>
      <c r="J1828" t="s">
        <v>551</v>
      </c>
      <c r="K1828" t="s">
        <v>551</v>
      </c>
      <c r="L1828" t="s">
        <v>551</v>
      </c>
      <c r="M1828" t="s">
        <v>551</v>
      </c>
      <c r="N1828" t="s">
        <v>551</v>
      </c>
      <c r="O1828" t="s">
        <v>551</v>
      </c>
      <c r="P1828" t="s">
        <v>551</v>
      </c>
      <c r="Q1828" t="s">
        <v>551</v>
      </c>
      <c r="R1828" t="s">
        <v>551</v>
      </c>
      <c r="S1828" t="s">
        <v>551</v>
      </c>
      <c r="T1828" t="s">
        <v>551</v>
      </c>
      <c r="U1828" t="s">
        <v>551</v>
      </c>
      <c r="V1828" t="s">
        <v>551</v>
      </c>
      <c r="W1828" t="s">
        <v>551</v>
      </c>
      <c r="X1828" t="s">
        <v>551</v>
      </c>
      <c r="Y1828" t="s">
        <v>551</v>
      </c>
      <c r="Z1828" t="s">
        <v>551</v>
      </c>
      <c r="AA1828" t="s">
        <v>551</v>
      </c>
      <c r="AB1828" t="s">
        <v>551</v>
      </c>
      <c r="AC1828" t="s">
        <v>661</v>
      </c>
      <c r="AD1828" t="s">
        <v>660</v>
      </c>
      <c r="AE1828">
        <v>25</v>
      </c>
      <c r="AF1828">
        <v>2</v>
      </c>
      <c r="AH1828" t="s">
        <v>494</v>
      </c>
      <c r="AJ1828" t="s">
        <v>86</v>
      </c>
      <c r="AK1828" t="s">
        <v>201</v>
      </c>
      <c r="AM1828">
        <v>2918</v>
      </c>
      <c r="AN1828">
        <v>490</v>
      </c>
    </row>
    <row r="1829" spans="1:40" x14ac:dyDescent="0.25">
      <c r="A1829" t="s">
        <v>551</v>
      </c>
      <c r="B1829" t="s">
        <v>551</v>
      </c>
      <c r="C1829" t="s">
        <v>551</v>
      </c>
      <c r="D1829" t="s">
        <v>551</v>
      </c>
      <c r="E1829" t="s">
        <v>551</v>
      </c>
      <c r="F1829" t="s">
        <v>551</v>
      </c>
      <c r="G1829" t="s">
        <v>551</v>
      </c>
      <c r="H1829" t="s">
        <v>551</v>
      </c>
      <c r="I1829" t="s">
        <v>551</v>
      </c>
      <c r="J1829" t="s">
        <v>551</v>
      </c>
      <c r="K1829" t="s">
        <v>551</v>
      </c>
      <c r="L1829" t="s">
        <v>551</v>
      </c>
      <c r="M1829" t="s">
        <v>551</v>
      </c>
      <c r="N1829" t="s">
        <v>551</v>
      </c>
      <c r="O1829" t="s">
        <v>551</v>
      </c>
      <c r="P1829" t="s">
        <v>551</v>
      </c>
      <c r="Q1829" t="s">
        <v>551</v>
      </c>
      <c r="R1829" t="s">
        <v>551</v>
      </c>
      <c r="S1829" t="s">
        <v>551</v>
      </c>
      <c r="T1829" t="s">
        <v>551</v>
      </c>
      <c r="U1829" t="s">
        <v>551</v>
      </c>
      <c r="V1829" t="s">
        <v>551</v>
      </c>
      <c r="W1829" t="s">
        <v>551</v>
      </c>
      <c r="X1829" t="s">
        <v>551</v>
      </c>
      <c r="Y1829" t="s">
        <v>551</v>
      </c>
      <c r="Z1829" t="s">
        <v>551</v>
      </c>
      <c r="AA1829" t="s">
        <v>551</v>
      </c>
      <c r="AB1829" t="s">
        <v>551</v>
      </c>
      <c r="AC1829" t="s">
        <v>661</v>
      </c>
      <c r="AD1829" t="s">
        <v>660</v>
      </c>
      <c r="AE1829">
        <v>25</v>
      </c>
      <c r="AF1829">
        <v>3</v>
      </c>
      <c r="AH1829" t="s">
        <v>493</v>
      </c>
      <c r="AJ1829" t="s">
        <v>85</v>
      </c>
      <c r="AK1829" t="s">
        <v>191</v>
      </c>
      <c r="AM1829">
        <v>1238</v>
      </c>
      <c r="AN1829">
        <v>2579</v>
      </c>
    </row>
    <row r="1830" spans="1:40" x14ac:dyDescent="0.25">
      <c r="A1830" t="s">
        <v>551</v>
      </c>
      <c r="B1830" t="s">
        <v>551</v>
      </c>
      <c r="C1830" t="s">
        <v>551</v>
      </c>
      <c r="D1830" t="s">
        <v>551</v>
      </c>
      <c r="E1830" t="s">
        <v>551</v>
      </c>
      <c r="F1830" t="s">
        <v>551</v>
      </c>
      <c r="G1830" t="s">
        <v>551</v>
      </c>
      <c r="H1830" t="s">
        <v>551</v>
      </c>
      <c r="I1830" t="s">
        <v>551</v>
      </c>
      <c r="J1830" t="s">
        <v>551</v>
      </c>
      <c r="K1830" t="s">
        <v>551</v>
      </c>
      <c r="L1830" t="s">
        <v>551</v>
      </c>
      <c r="M1830" t="s">
        <v>551</v>
      </c>
      <c r="N1830" t="s">
        <v>551</v>
      </c>
      <c r="O1830" t="s">
        <v>551</v>
      </c>
      <c r="P1830" t="s">
        <v>551</v>
      </c>
      <c r="Q1830" t="s">
        <v>551</v>
      </c>
      <c r="R1830" t="s">
        <v>551</v>
      </c>
      <c r="S1830" t="s">
        <v>551</v>
      </c>
      <c r="T1830" t="s">
        <v>551</v>
      </c>
      <c r="U1830" t="s">
        <v>551</v>
      </c>
      <c r="V1830" t="s">
        <v>551</v>
      </c>
      <c r="W1830" t="s">
        <v>551</v>
      </c>
      <c r="X1830" t="s">
        <v>551</v>
      </c>
      <c r="Y1830" t="s">
        <v>551</v>
      </c>
      <c r="Z1830" t="s">
        <v>551</v>
      </c>
      <c r="AA1830" t="s">
        <v>551</v>
      </c>
      <c r="AB1830" t="s">
        <v>551</v>
      </c>
      <c r="AC1830" t="s">
        <v>661</v>
      </c>
      <c r="AD1830" t="s">
        <v>660</v>
      </c>
      <c r="AE1830">
        <v>25</v>
      </c>
      <c r="AF1830">
        <v>4</v>
      </c>
      <c r="AG1830">
        <v>3</v>
      </c>
      <c r="AH1830" t="s">
        <v>492</v>
      </c>
      <c r="AJ1830" t="s">
        <v>84</v>
      </c>
      <c r="AK1830" t="s">
        <v>194</v>
      </c>
      <c r="AM1830">
        <v>2477</v>
      </c>
      <c r="AN1830">
        <v>2328</v>
      </c>
    </row>
    <row r="1831" spans="1:40" x14ac:dyDescent="0.25">
      <c r="A1831" t="s">
        <v>551</v>
      </c>
      <c r="B1831" t="s">
        <v>551</v>
      </c>
      <c r="C1831" t="s">
        <v>551</v>
      </c>
      <c r="D1831" t="s">
        <v>551</v>
      </c>
      <c r="E1831" t="s">
        <v>551</v>
      </c>
      <c r="F1831" t="s">
        <v>551</v>
      </c>
      <c r="G1831" t="s">
        <v>551</v>
      </c>
      <c r="H1831" t="s">
        <v>551</v>
      </c>
      <c r="I1831" t="s">
        <v>551</v>
      </c>
      <c r="J1831" t="s">
        <v>551</v>
      </c>
      <c r="K1831" t="s">
        <v>551</v>
      </c>
      <c r="L1831" t="s">
        <v>551</v>
      </c>
      <c r="M1831" t="s">
        <v>551</v>
      </c>
      <c r="N1831" t="s">
        <v>551</v>
      </c>
      <c r="O1831" t="s">
        <v>551</v>
      </c>
      <c r="P1831" t="s">
        <v>551</v>
      </c>
      <c r="Q1831" t="s">
        <v>551</v>
      </c>
      <c r="R1831" t="s">
        <v>551</v>
      </c>
      <c r="S1831" t="s">
        <v>551</v>
      </c>
      <c r="T1831" t="s">
        <v>551</v>
      </c>
      <c r="U1831" t="s">
        <v>551</v>
      </c>
      <c r="V1831" t="s">
        <v>551</v>
      </c>
      <c r="W1831" t="s">
        <v>551</v>
      </c>
      <c r="X1831" t="s">
        <v>551</v>
      </c>
      <c r="Y1831" t="s">
        <v>551</v>
      </c>
      <c r="Z1831" t="s">
        <v>551</v>
      </c>
      <c r="AA1831" t="s">
        <v>551</v>
      </c>
      <c r="AB1831" t="s">
        <v>551</v>
      </c>
      <c r="AC1831" t="s">
        <v>661</v>
      </c>
      <c r="AD1831" t="s">
        <v>660</v>
      </c>
      <c r="AE1831">
        <v>25</v>
      </c>
      <c r="AF1831">
        <v>5</v>
      </c>
      <c r="AH1831" t="s">
        <v>493</v>
      </c>
      <c r="AJ1831" t="s">
        <v>85</v>
      </c>
      <c r="AK1831" t="s">
        <v>191</v>
      </c>
      <c r="AM1831">
        <v>1208</v>
      </c>
      <c r="AN1831">
        <v>2783</v>
      </c>
    </row>
    <row r="1832" spans="1:40" x14ac:dyDescent="0.25">
      <c r="A1832" t="s">
        <v>551</v>
      </c>
      <c r="B1832" t="s">
        <v>551</v>
      </c>
      <c r="C1832" t="s">
        <v>551</v>
      </c>
      <c r="D1832" t="s">
        <v>551</v>
      </c>
      <c r="E1832" t="s">
        <v>551</v>
      </c>
      <c r="F1832" t="s">
        <v>551</v>
      </c>
      <c r="G1832" t="s">
        <v>551</v>
      </c>
      <c r="H1832" t="s">
        <v>551</v>
      </c>
      <c r="I1832" t="s">
        <v>551</v>
      </c>
      <c r="J1832" t="s">
        <v>551</v>
      </c>
      <c r="K1832" t="s">
        <v>551</v>
      </c>
      <c r="L1832" t="s">
        <v>551</v>
      </c>
      <c r="M1832" t="s">
        <v>551</v>
      </c>
      <c r="N1832" t="s">
        <v>551</v>
      </c>
      <c r="O1832" t="s">
        <v>551</v>
      </c>
      <c r="P1832" t="s">
        <v>551</v>
      </c>
      <c r="Q1832" t="s">
        <v>551</v>
      </c>
      <c r="R1832" t="s">
        <v>551</v>
      </c>
      <c r="S1832" t="s">
        <v>551</v>
      </c>
      <c r="T1832" t="s">
        <v>551</v>
      </c>
      <c r="U1832" t="s">
        <v>551</v>
      </c>
      <c r="V1832" t="s">
        <v>551</v>
      </c>
      <c r="W1832" t="s">
        <v>551</v>
      </c>
      <c r="X1832" t="s">
        <v>551</v>
      </c>
      <c r="Y1832" t="s">
        <v>551</v>
      </c>
      <c r="Z1832" t="s">
        <v>551</v>
      </c>
      <c r="AA1832" t="s">
        <v>551</v>
      </c>
      <c r="AB1832" t="s">
        <v>551</v>
      </c>
      <c r="AC1832" t="s">
        <v>661</v>
      </c>
      <c r="AD1832" t="s">
        <v>660</v>
      </c>
      <c r="AE1832">
        <v>25</v>
      </c>
      <c r="AF1832">
        <v>6</v>
      </c>
      <c r="AG1832">
        <v>1</v>
      </c>
      <c r="AH1832" t="s">
        <v>574</v>
      </c>
      <c r="AJ1832" t="s">
        <v>138</v>
      </c>
      <c r="AK1832" t="s">
        <v>189</v>
      </c>
      <c r="AM1832">
        <v>3478</v>
      </c>
      <c r="AN1832">
        <v>2240</v>
      </c>
    </row>
    <row r="1833" spans="1:40" x14ac:dyDescent="0.25">
      <c r="A1833" t="s">
        <v>551</v>
      </c>
      <c r="B1833" t="s">
        <v>551</v>
      </c>
      <c r="C1833" t="s">
        <v>551</v>
      </c>
      <c r="D1833" t="s">
        <v>551</v>
      </c>
      <c r="E1833" t="s">
        <v>551</v>
      </c>
      <c r="F1833" t="s">
        <v>551</v>
      </c>
      <c r="G1833" t="s">
        <v>551</v>
      </c>
      <c r="H1833" t="s">
        <v>551</v>
      </c>
      <c r="I1833" t="s">
        <v>551</v>
      </c>
      <c r="J1833" t="s">
        <v>551</v>
      </c>
      <c r="K1833" t="s">
        <v>551</v>
      </c>
      <c r="L1833" t="s">
        <v>551</v>
      </c>
      <c r="M1833" t="s">
        <v>551</v>
      </c>
      <c r="N1833" t="s">
        <v>551</v>
      </c>
      <c r="O1833" t="s">
        <v>551</v>
      </c>
      <c r="P1833" t="s">
        <v>551</v>
      </c>
      <c r="Q1833" t="s">
        <v>551</v>
      </c>
      <c r="R1833" t="s">
        <v>551</v>
      </c>
      <c r="S1833" t="s">
        <v>551</v>
      </c>
      <c r="T1833" t="s">
        <v>551</v>
      </c>
      <c r="U1833" t="s">
        <v>551</v>
      </c>
      <c r="V1833" t="s">
        <v>551</v>
      </c>
      <c r="W1833" t="s">
        <v>551</v>
      </c>
      <c r="X1833" t="s">
        <v>551</v>
      </c>
      <c r="Y1833" t="s">
        <v>551</v>
      </c>
      <c r="Z1833" t="s">
        <v>551</v>
      </c>
      <c r="AA1833" t="s">
        <v>551</v>
      </c>
      <c r="AB1833" t="s">
        <v>551</v>
      </c>
      <c r="AC1833" t="s">
        <v>661</v>
      </c>
      <c r="AD1833" t="s">
        <v>660</v>
      </c>
      <c r="AE1833">
        <v>25</v>
      </c>
      <c r="AF1833">
        <v>7</v>
      </c>
      <c r="AG1833">
        <v>3</v>
      </c>
      <c r="AH1833" t="s">
        <v>492</v>
      </c>
      <c r="AJ1833" t="s">
        <v>84</v>
      </c>
      <c r="AK1833" t="s">
        <v>194</v>
      </c>
      <c r="AM1833">
        <v>1161</v>
      </c>
      <c r="AN1833">
        <v>2136</v>
      </c>
    </row>
    <row r="1834" spans="1:40" x14ac:dyDescent="0.25">
      <c r="A1834" t="s">
        <v>551</v>
      </c>
      <c r="B1834" t="s">
        <v>551</v>
      </c>
      <c r="C1834" t="s">
        <v>551</v>
      </c>
      <c r="D1834" t="s">
        <v>551</v>
      </c>
      <c r="E1834" t="s">
        <v>551</v>
      </c>
      <c r="F1834" t="s">
        <v>551</v>
      </c>
      <c r="G1834" t="s">
        <v>551</v>
      </c>
      <c r="H1834" t="s">
        <v>551</v>
      </c>
      <c r="I1834" t="s">
        <v>551</v>
      </c>
      <c r="J1834" t="s">
        <v>551</v>
      </c>
      <c r="K1834" t="s">
        <v>551</v>
      </c>
      <c r="L1834" t="s">
        <v>551</v>
      </c>
      <c r="M1834" t="s">
        <v>551</v>
      </c>
      <c r="N1834" t="s">
        <v>551</v>
      </c>
      <c r="O1834" t="s">
        <v>551</v>
      </c>
      <c r="P1834" t="s">
        <v>551</v>
      </c>
      <c r="Q1834" t="s">
        <v>551</v>
      </c>
      <c r="R1834" t="s">
        <v>551</v>
      </c>
      <c r="S1834" t="s">
        <v>551</v>
      </c>
      <c r="T1834" t="s">
        <v>551</v>
      </c>
      <c r="U1834" t="s">
        <v>551</v>
      </c>
      <c r="V1834" t="s">
        <v>551</v>
      </c>
      <c r="W1834" t="s">
        <v>551</v>
      </c>
      <c r="X1834" t="s">
        <v>551</v>
      </c>
      <c r="Y1834" t="s">
        <v>551</v>
      </c>
      <c r="Z1834" t="s">
        <v>551</v>
      </c>
      <c r="AA1834" t="s">
        <v>551</v>
      </c>
      <c r="AB1834" t="s">
        <v>551</v>
      </c>
      <c r="AC1834" t="s">
        <v>661</v>
      </c>
      <c r="AD1834" t="s">
        <v>660</v>
      </c>
      <c r="AE1834">
        <v>25</v>
      </c>
      <c r="AF1834">
        <v>8</v>
      </c>
      <c r="AG1834">
        <v>3</v>
      </c>
      <c r="AH1834" t="s">
        <v>492</v>
      </c>
      <c r="AJ1834" t="s">
        <v>84</v>
      </c>
      <c r="AK1834" t="s">
        <v>194</v>
      </c>
      <c r="AM1834">
        <v>530</v>
      </c>
      <c r="AN1834">
        <v>1191</v>
      </c>
    </row>
    <row r="1835" spans="1:40" x14ac:dyDescent="0.25">
      <c r="A1835" t="s">
        <v>551</v>
      </c>
      <c r="B1835" t="s">
        <v>551</v>
      </c>
      <c r="C1835" t="s">
        <v>551</v>
      </c>
      <c r="D1835" t="s">
        <v>551</v>
      </c>
      <c r="E1835" t="s">
        <v>551</v>
      </c>
      <c r="F1835" t="s">
        <v>551</v>
      </c>
      <c r="G1835" t="s">
        <v>551</v>
      </c>
      <c r="H1835" t="s">
        <v>551</v>
      </c>
      <c r="I1835" t="s">
        <v>551</v>
      </c>
      <c r="J1835" t="s">
        <v>551</v>
      </c>
      <c r="K1835" t="s">
        <v>551</v>
      </c>
      <c r="L1835" t="s">
        <v>551</v>
      </c>
      <c r="M1835" t="s">
        <v>551</v>
      </c>
      <c r="N1835" t="s">
        <v>551</v>
      </c>
      <c r="O1835" t="s">
        <v>551</v>
      </c>
      <c r="P1835" t="s">
        <v>551</v>
      </c>
      <c r="Q1835" t="s">
        <v>551</v>
      </c>
      <c r="R1835" t="s">
        <v>551</v>
      </c>
      <c r="S1835" t="s">
        <v>551</v>
      </c>
      <c r="T1835" t="s">
        <v>551</v>
      </c>
      <c r="U1835" t="s">
        <v>551</v>
      </c>
      <c r="V1835" t="s">
        <v>551</v>
      </c>
      <c r="W1835" t="s">
        <v>551</v>
      </c>
      <c r="X1835" t="s">
        <v>551</v>
      </c>
      <c r="Y1835" t="s">
        <v>551</v>
      </c>
      <c r="Z1835" t="s">
        <v>551</v>
      </c>
      <c r="AA1835" t="s">
        <v>551</v>
      </c>
      <c r="AB1835" t="s">
        <v>551</v>
      </c>
      <c r="AC1835" t="s">
        <v>661</v>
      </c>
      <c r="AD1835" t="s">
        <v>660</v>
      </c>
      <c r="AE1835">
        <v>25</v>
      </c>
      <c r="AF1835">
        <v>9</v>
      </c>
      <c r="AG1835">
        <v>3</v>
      </c>
      <c r="AH1835" t="s">
        <v>492</v>
      </c>
      <c r="AJ1835" t="s">
        <v>84</v>
      </c>
      <c r="AK1835" t="s">
        <v>194</v>
      </c>
      <c r="AM1835">
        <v>2004</v>
      </c>
      <c r="AN1835">
        <v>2962</v>
      </c>
    </row>
    <row r="1836" spans="1:40" x14ac:dyDescent="0.25">
      <c r="A1836" t="s">
        <v>551</v>
      </c>
      <c r="B1836" t="s">
        <v>551</v>
      </c>
      <c r="C1836" t="s">
        <v>551</v>
      </c>
      <c r="D1836" t="s">
        <v>551</v>
      </c>
      <c r="E1836" t="s">
        <v>551</v>
      </c>
      <c r="F1836" t="s">
        <v>551</v>
      </c>
      <c r="G1836" t="s">
        <v>551</v>
      </c>
      <c r="H1836" t="s">
        <v>551</v>
      </c>
      <c r="I1836" t="s">
        <v>551</v>
      </c>
      <c r="J1836" t="s">
        <v>551</v>
      </c>
      <c r="K1836" t="s">
        <v>551</v>
      </c>
      <c r="L1836" t="s">
        <v>551</v>
      </c>
      <c r="M1836" t="s">
        <v>551</v>
      </c>
      <c r="N1836" t="s">
        <v>551</v>
      </c>
      <c r="O1836" t="s">
        <v>551</v>
      </c>
      <c r="P1836" t="s">
        <v>551</v>
      </c>
      <c r="Q1836" t="s">
        <v>551</v>
      </c>
      <c r="R1836" t="s">
        <v>551</v>
      </c>
      <c r="S1836" t="s">
        <v>551</v>
      </c>
      <c r="T1836" t="s">
        <v>551</v>
      </c>
      <c r="U1836" t="s">
        <v>551</v>
      </c>
      <c r="V1836" t="s">
        <v>551</v>
      </c>
      <c r="W1836" t="s">
        <v>551</v>
      </c>
      <c r="X1836" t="s">
        <v>551</v>
      </c>
      <c r="Y1836" t="s">
        <v>551</v>
      </c>
      <c r="Z1836" t="s">
        <v>551</v>
      </c>
      <c r="AA1836" t="s">
        <v>551</v>
      </c>
      <c r="AB1836" t="s">
        <v>551</v>
      </c>
      <c r="AC1836" t="s">
        <v>661</v>
      </c>
      <c r="AD1836" t="s">
        <v>660</v>
      </c>
      <c r="AE1836">
        <v>25</v>
      </c>
      <c r="AF1836">
        <v>10</v>
      </c>
      <c r="AH1836" t="s">
        <v>494</v>
      </c>
      <c r="AJ1836" t="s">
        <v>86</v>
      </c>
      <c r="AK1836" t="s">
        <v>201</v>
      </c>
      <c r="AM1836">
        <v>3599</v>
      </c>
      <c r="AN1836">
        <v>429</v>
      </c>
    </row>
    <row r="1837" spans="1:40" x14ac:dyDescent="0.25">
      <c r="A1837" t="s">
        <v>551</v>
      </c>
      <c r="B1837" t="s">
        <v>551</v>
      </c>
      <c r="C1837" t="s">
        <v>551</v>
      </c>
      <c r="D1837" t="s">
        <v>551</v>
      </c>
      <c r="E1837" t="s">
        <v>551</v>
      </c>
      <c r="F1837" t="s">
        <v>551</v>
      </c>
      <c r="G1837" t="s">
        <v>551</v>
      </c>
      <c r="H1837" t="s">
        <v>551</v>
      </c>
      <c r="I1837" t="s">
        <v>551</v>
      </c>
      <c r="J1837" t="s">
        <v>551</v>
      </c>
      <c r="K1837" t="s">
        <v>551</v>
      </c>
      <c r="L1837" t="s">
        <v>551</v>
      </c>
      <c r="M1837" t="s">
        <v>551</v>
      </c>
      <c r="N1837" t="s">
        <v>551</v>
      </c>
      <c r="O1837" t="s">
        <v>551</v>
      </c>
      <c r="P1837" t="s">
        <v>551</v>
      </c>
      <c r="Q1837" t="s">
        <v>551</v>
      </c>
      <c r="R1837" t="s">
        <v>551</v>
      </c>
      <c r="S1837" t="s">
        <v>551</v>
      </c>
      <c r="T1837" t="s">
        <v>551</v>
      </c>
      <c r="U1837" t="s">
        <v>551</v>
      </c>
      <c r="V1837" t="s">
        <v>551</v>
      </c>
      <c r="W1837" t="s">
        <v>551</v>
      </c>
      <c r="X1837" t="s">
        <v>551</v>
      </c>
      <c r="Y1837" t="s">
        <v>551</v>
      </c>
      <c r="Z1837" t="s">
        <v>551</v>
      </c>
      <c r="AA1837" t="s">
        <v>551</v>
      </c>
      <c r="AB1837" t="s">
        <v>551</v>
      </c>
      <c r="AC1837" t="s">
        <v>661</v>
      </c>
      <c r="AD1837" t="s">
        <v>660</v>
      </c>
      <c r="AE1837">
        <v>25</v>
      </c>
      <c r="AF1837">
        <v>11</v>
      </c>
      <c r="AG1837">
        <v>3</v>
      </c>
      <c r="AH1837" t="s">
        <v>587</v>
      </c>
      <c r="AJ1837" t="s">
        <v>145</v>
      </c>
      <c r="AK1837" t="s">
        <v>194</v>
      </c>
      <c r="AM1837">
        <v>854</v>
      </c>
      <c r="AN1837">
        <v>2520</v>
      </c>
    </row>
    <row r="1838" spans="1:40" x14ac:dyDescent="0.25">
      <c r="A1838" t="s">
        <v>551</v>
      </c>
      <c r="B1838" t="s">
        <v>551</v>
      </c>
      <c r="C1838" t="s">
        <v>551</v>
      </c>
      <c r="D1838" t="s">
        <v>551</v>
      </c>
      <c r="E1838" t="s">
        <v>551</v>
      </c>
      <c r="F1838" t="s">
        <v>551</v>
      </c>
      <c r="G1838" t="s">
        <v>551</v>
      </c>
      <c r="H1838" t="s">
        <v>551</v>
      </c>
      <c r="I1838" t="s">
        <v>551</v>
      </c>
      <c r="J1838" t="s">
        <v>551</v>
      </c>
      <c r="K1838" t="s">
        <v>551</v>
      </c>
      <c r="L1838" t="s">
        <v>551</v>
      </c>
      <c r="M1838" t="s">
        <v>551</v>
      </c>
      <c r="N1838" t="s">
        <v>551</v>
      </c>
      <c r="O1838" t="s">
        <v>551</v>
      </c>
      <c r="P1838" t="s">
        <v>551</v>
      </c>
      <c r="Q1838" t="s">
        <v>551</v>
      </c>
      <c r="R1838" t="s">
        <v>551</v>
      </c>
      <c r="S1838" t="s">
        <v>551</v>
      </c>
      <c r="T1838" t="s">
        <v>551</v>
      </c>
      <c r="U1838" t="s">
        <v>551</v>
      </c>
      <c r="V1838" t="s">
        <v>551</v>
      </c>
      <c r="W1838" t="s">
        <v>551</v>
      </c>
      <c r="X1838" t="s">
        <v>551</v>
      </c>
      <c r="Y1838" t="s">
        <v>551</v>
      </c>
      <c r="Z1838" t="s">
        <v>551</v>
      </c>
      <c r="AA1838" t="s">
        <v>551</v>
      </c>
      <c r="AB1838" t="s">
        <v>551</v>
      </c>
      <c r="AC1838" t="s">
        <v>661</v>
      </c>
      <c r="AD1838" t="s">
        <v>660</v>
      </c>
      <c r="AE1838">
        <v>25</v>
      </c>
      <c r="AF1838">
        <v>12</v>
      </c>
      <c r="AH1838" t="s">
        <v>493</v>
      </c>
      <c r="AJ1838" t="s">
        <v>85</v>
      </c>
      <c r="AK1838" t="s">
        <v>191</v>
      </c>
      <c r="AM1838">
        <v>3714</v>
      </c>
      <c r="AN1838">
        <v>2389</v>
      </c>
    </row>
    <row r="1839" spans="1:40" x14ac:dyDescent="0.25">
      <c r="A1839" t="s">
        <v>551</v>
      </c>
      <c r="B1839" t="s">
        <v>551</v>
      </c>
      <c r="C1839" t="s">
        <v>551</v>
      </c>
      <c r="D1839" t="s">
        <v>551</v>
      </c>
      <c r="E1839" t="s">
        <v>551</v>
      </c>
      <c r="F1839" t="s">
        <v>551</v>
      </c>
      <c r="G1839" t="s">
        <v>551</v>
      </c>
      <c r="H1839" t="s">
        <v>551</v>
      </c>
      <c r="I1839" t="s">
        <v>551</v>
      </c>
      <c r="J1839" t="s">
        <v>551</v>
      </c>
      <c r="K1839" t="s">
        <v>551</v>
      </c>
      <c r="L1839" t="s">
        <v>551</v>
      </c>
      <c r="M1839" t="s">
        <v>551</v>
      </c>
      <c r="N1839" t="s">
        <v>551</v>
      </c>
      <c r="O1839" t="s">
        <v>551</v>
      </c>
      <c r="P1839" t="s">
        <v>551</v>
      </c>
      <c r="Q1839" t="s">
        <v>551</v>
      </c>
      <c r="R1839" t="s">
        <v>551</v>
      </c>
      <c r="S1839" t="s">
        <v>551</v>
      </c>
      <c r="T1839" t="s">
        <v>551</v>
      </c>
      <c r="U1839" t="s">
        <v>551</v>
      </c>
      <c r="V1839" t="s">
        <v>551</v>
      </c>
      <c r="W1839" t="s">
        <v>551</v>
      </c>
      <c r="X1839" t="s">
        <v>551</v>
      </c>
      <c r="Y1839" t="s">
        <v>551</v>
      </c>
      <c r="Z1839" t="s">
        <v>551</v>
      </c>
      <c r="AA1839" t="s">
        <v>551</v>
      </c>
      <c r="AB1839" t="s">
        <v>551</v>
      </c>
      <c r="AC1839" t="s">
        <v>661</v>
      </c>
      <c r="AD1839" t="s">
        <v>660</v>
      </c>
      <c r="AE1839">
        <v>25</v>
      </c>
      <c r="AF1839">
        <v>13</v>
      </c>
      <c r="AH1839" t="s">
        <v>493</v>
      </c>
      <c r="AJ1839" t="s">
        <v>85</v>
      </c>
      <c r="AK1839" t="s">
        <v>191</v>
      </c>
      <c r="AM1839">
        <v>1715</v>
      </c>
      <c r="AN1839">
        <v>386</v>
      </c>
    </row>
    <row r="1840" spans="1:40" x14ac:dyDescent="0.25">
      <c r="A1840" t="s">
        <v>551</v>
      </c>
      <c r="B1840" t="s">
        <v>551</v>
      </c>
      <c r="C1840" t="s">
        <v>551</v>
      </c>
      <c r="D1840" t="s">
        <v>551</v>
      </c>
      <c r="E1840" t="s">
        <v>551</v>
      </c>
      <c r="F1840" t="s">
        <v>551</v>
      </c>
      <c r="G1840" t="s">
        <v>551</v>
      </c>
      <c r="H1840" t="s">
        <v>551</v>
      </c>
      <c r="I1840" t="s">
        <v>551</v>
      </c>
      <c r="J1840" t="s">
        <v>551</v>
      </c>
      <c r="K1840" t="s">
        <v>551</v>
      </c>
      <c r="L1840" t="s">
        <v>551</v>
      </c>
      <c r="M1840" t="s">
        <v>551</v>
      </c>
      <c r="N1840" t="s">
        <v>551</v>
      </c>
      <c r="O1840" t="s">
        <v>551</v>
      </c>
      <c r="P1840" t="s">
        <v>551</v>
      </c>
      <c r="Q1840" t="s">
        <v>551</v>
      </c>
      <c r="R1840" t="s">
        <v>551</v>
      </c>
      <c r="S1840" t="s">
        <v>551</v>
      </c>
      <c r="T1840" t="s">
        <v>551</v>
      </c>
      <c r="U1840" t="s">
        <v>551</v>
      </c>
      <c r="V1840" t="s">
        <v>551</v>
      </c>
      <c r="W1840" t="s">
        <v>551</v>
      </c>
      <c r="X1840" t="s">
        <v>551</v>
      </c>
      <c r="Y1840" t="s">
        <v>551</v>
      </c>
      <c r="Z1840" t="s">
        <v>551</v>
      </c>
      <c r="AA1840" t="s">
        <v>551</v>
      </c>
      <c r="AB1840" t="s">
        <v>551</v>
      </c>
      <c r="AC1840" t="s">
        <v>661</v>
      </c>
      <c r="AD1840" t="s">
        <v>660</v>
      </c>
      <c r="AE1840">
        <v>25</v>
      </c>
      <c r="AF1840">
        <v>14</v>
      </c>
      <c r="AG1840">
        <v>3</v>
      </c>
      <c r="AH1840" t="s">
        <v>492</v>
      </c>
      <c r="AJ1840" t="s">
        <v>84</v>
      </c>
      <c r="AK1840" t="s">
        <v>194</v>
      </c>
      <c r="AM1840">
        <v>2119</v>
      </c>
      <c r="AN1840">
        <v>610</v>
      </c>
    </row>
    <row r="1841" spans="1:40" x14ac:dyDescent="0.25">
      <c r="A1841" t="s">
        <v>551</v>
      </c>
      <c r="B1841" t="s">
        <v>551</v>
      </c>
      <c r="C1841" t="s">
        <v>551</v>
      </c>
      <c r="D1841" t="s">
        <v>551</v>
      </c>
      <c r="E1841" t="s">
        <v>551</v>
      </c>
      <c r="F1841" t="s">
        <v>551</v>
      </c>
      <c r="G1841" t="s">
        <v>551</v>
      </c>
      <c r="H1841" t="s">
        <v>551</v>
      </c>
      <c r="I1841" t="s">
        <v>551</v>
      </c>
      <c r="J1841" t="s">
        <v>551</v>
      </c>
      <c r="K1841" t="s">
        <v>551</v>
      </c>
      <c r="L1841" t="s">
        <v>551</v>
      </c>
      <c r="M1841" t="s">
        <v>551</v>
      </c>
      <c r="N1841" t="s">
        <v>551</v>
      </c>
      <c r="O1841" t="s">
        <v>551</v>
      </c>
      <c r="P1841" t="s">
        <v>551</v>
      </c>
      <c r="Q1841" t="s">
        <v>551</v>
      </c>
      <c r="R1841" t="s">
        <v>551</v>
      </c>
      <c r="S1841" t="s">
        <v>551</v>
      </c>
      <c r="T1841" t="s">
        <v>551</v>
      </c>
      <c r="U1841" t="s">
        <v>551</v>
      </c>
      <c r="V1841" t="s">
        <v>551</v>
      </c>
      <c r="W1841" t="s">
        <v>551</v>
      </c>
      <c r="X1841" t="s">
        <v>551</v>
      </c>
      <c r="Y1841" t="s">
        <v>551</v>
      </c>
      <c r="Z1841" t="s">
        <v>551</v>
      </c>
      <c r="AA1841" t="s">
        <v>551</v>
      </c>
      <c r="AB1841" t="s">
        <v>551</v>
      </c>
      <c r="AC1841" t="s">
        <v>661</v>
      </c>
      <c r="AD1841" t="s">
        <v>660</v>
      </c>
      <c r="AE1841">
        <v>25</v>
      </c>
      <c r="AF1841">
        <v>15</v>
      </c>
      <c r="AG1841">
        <v>3</v>
      </c>
      <c r="AH1841" t="s">
        <v>492</v>
      </c>
      <c r="AJ1841" t="s">
        <v>84</v>
      </c>
      <c r="AK1841" t="s">
        <v>194</v>
      </c>
      <c r="AM1841">
        <v>934</v>
      </c>
      <c r="AN1841">
        <v>114</v>
      </c>
    </row>
    <row r="1842" spans="1:40" x14ac:dyDescent="0.25">
      <c r="A1842" t="s">
        <v>551</v>
      </c>
      <c r="B1842" t="s">
        <v>551</v>
      </c>
      <c r="C1842" t="s">
        <v>551</v>
      </c>
      <c r="D1842" t="s">
        <v>551</v>
      </c>
      <c r="E1842" t="s">
        <v>551</v>
      </c>
      <c r="F1842" t="s">
        <v>551</v>
      </c>
      <c r="G1842" t="s">
        <v>551</v>
      </c>
      <c r="H1842" t="s">
        <v>551</v>
      </c>
      <c r="I1842" t="s">
        <v>551</v>
      </c>
      <c r="J1842" t="s">
        <v>551</v>
      </c>
      <c r="K1842" t="s">
        <v>551</v>
      </c>
      <c r="L1842" t="s">
        <v>551</v>
      </c>
      <c r="M1842" t="s">
        <v>551</v>
      </c>
      <c r="N1842" t="s">
        <v>551</v>
      </c>
      <c r="O1842" t="s">
        <v>551</v>
      </c>
      <c r="P1842" t="s">
        <v>551</v>
      </c>
      <c r="Q1842" t="s">
        <v>551</v>
      </c>
      <c r="R1842" t="s">
        <v>551</v>
      </c>
      <c r="S1842" t="s">
        <v>551</v>
      </c>
      <c r="T1842" t="s">
        <v>551</v>
      </c>
      <c r="U1842" t="s">
        <v>551</v>
      </c>
      <c r="V1842" t="s">
        <v>551</v>
      </c>
      <c r="W1842" t="s">
        <v>551</v>
      </c>
      <c r="X1842" t="s">
        <v>551</v>
      </c>
      <c r="Y1842" t="s">
        <v>551</v>
      </c>
      <c r="Z1842" t="s">
        <v>551</v>
      </c>
      <c r="AA1842" t="s">
        <v>551</v>
      </c>
      <c r="AB1842" t="s">
        <v>551</v>
      </c>
      <c r="AC1842" t="s">
        <v>661</v>
      </c>
      <c r="AD1842" t="s">
        <v>660</v>
      </c>
      <c r="AE1842">
        <v>25</v>
      </c>
      <c r="AF1842">
        <v>16</v>
      </c>
      <c r="AG1842">
        <v>3</v>
      </c>
      <c r="AH1842" t="s">
        <v>492</v>
      </c>
      <c r="AJ1842" t="s">
        <v>84</v>
      </c>
      <c r="AK1842" t="s">
        <v>194</v>
      </c>
      <c r="AM1842">
        <v>3192</v>
      </c>
      <c r="AN1842">
        <v>1348</v>
      </c>
    </row>
    <row r="1843" spans="1:40" x14ac:dyDescent="0.25">
      <c r="A1843" t="s">
        <v>551</v>
      </c>
      <c r="B1843" t="s">
        <v>551</v>
      </c>
      <c r="C1843" t="s">
        <v>551</v>
      </c>
      <c r="D1843" t="s">
        <v>551</v>
      </c>
      <c r="E1843" t="s">
        <v>551</v>
      </c>
      <c r="F1843" t="s">
        <v>551</v>
      </c>
      <c r="G1843" t="s">
        <v>551</v>
      </c>
      <c r="H1843" t="s">
        <v>551</v>
      </c>
      <c r="I1843" t="s">
        <v>551</v>
      </c>
      <c r="J1843" t="s">
        <v>551</v>
      </c>
      <c r="K1843" t="s">
        <v>551</v>
      </c>
      <c r="L1843" t="s">
        <v>551</v>
      </c>
      <c r="M1843" t="s">
        <v>551</v>
      </c>
      <c r="N1843" t="s">
        <v>551</v>
      </c>
      <c r="O1843" t="s">
        <v>551</v>
      </c>
      <c r="P1843" t="s">
        <v>551</v>
      </c>
      <c r="Q1843" t="s">
        <v>551</v>
      </c>
      <c r="R1843" t="s">
        <v>551</v>
      </c>
      <c r="S1843" t="s">
        <v>551</v>
      </c>
      <c r="T1843" t="s">
        <v>551</v>
      </c>
      <c r="U1843" t="s">
        <v>551</v>
      </c>
      <c r="V1843" t="s">
        <v>551</v>
      </c>
      <c r="W1843" t="s">
        <v>551</v>
      </c>
      <c r="X1843" t="s">
        <v>551</v>
      </c>
      <c r="Y1843" t="s">
        <v>551</v>
      </c>
      <c r="Z1843" t="s">
        <v>551</v>
      </c>
      <c r="AA1843" t="s">
        <v>551</v>
      </c>
      <c r="AB1843" t="s">
        <v>551</v>
      </c>
      <c r="AC1843" t="s">
        <v>661</v>
      </c>
      <c r="AD1843" t="s">
        <v>660</v>
      </c>
      <c r="AE1843">
        <v>25</v>
      </c>
      <c r="AF1843">
        <v>17</v>
      </c>
      <c r="AG1843">
        <v>3</v>
      </c>
      <c r="AH1843" t="s">
        <v>491</v>
      </c>
      <c r="AJ1843" t="s">
        <v>82</v>
      </c>
      <c r="AK1843" t="s">
        <v>194</v>
      </c>
      <c r="AM1843">
        <v>231</v>
      </c>
      <c r="AN1843">
        <v>450</v>
      </c>
    </row>
    <row r="1844" spans="1:40" x14ac:dyDescent="0.25">
      <c r="A1844" t="s">
        <v>551</v>
      </c>
      <c r="B1844" t="s">
        <v>551</v>
      </c>
      <c r="C1844" t="s">
        <v>551</v>
      </c>
      <c r="D1844" t="s">
        <v>551</v>
      </c>
      <c r="E1844" t="s">
        <v>551</v>
      </c>
      <c r="F1844" t="s">
        <v>551</v>
      </c>
      <c r="G1844" t="s">
        <v>551</v>
      </c>
      <c r="H1844" t="s">
        <v>551</v>
      </c>
      <c r="I1844" t="s">
        <v>551</v>
      </c>
      <c r="J1844" t="s">
        <v>551</v>
      </c>
      <c r="K1844" t="s">
        <v>551</v>
      </c>
      <c r="L1844" t="s">
        <v>551</v>
      </c>
      <c r="M1844" t="s">
        <v>551</v>
      </c>
      <c r="N1844" t="s">
        <v>551</v>
      </c>
      <c r="O1844" t="s">
        <v>551</v>
      </c>
      <c r="P1844" t="s">
        <v>551</v>
      </c>
      <c r="Q1844" t="s">
        <v>551</v>
      </c>
      <c r="R1844" t="s">
        <v>551</v>
      </c>
      <c r="S1844" t="s">
        <v>551</v>
      </c>
      <c r="T1844" t="s">
        <v>551</v>
      </c>
      <c r="U1844" t="s">
        <v>551</v>
      </c>
      <c r="V1844" t="s">
        <v>551</v>
      </c>
      <c r="W1844" t="s">
        <v>551</v>
      </c>
      <c r="X1844" t="s">
        <v>551</v>
      </c>
      <c r="Y1844" t="s">
        <v>551</v>
      </c>
      <c r="Z1844" t="s">
        <v>551</v>
      </c>
      <c r="AA1844" t="s">
        <v>551</v>
      </c>
      <c r="AB1844" t="s">
        <v>551</v>
      </c>
      <c r="AC1844" t="s">
        <v>661</v>
      </c>
      <c r="AD1844" t="s">
        <v>660</v>
      </c>
      <c r="AE1844">
        <v>25</v>
      </c>
      <c r="AF1844">
        <v>18</v>
      </c>
      <c r="AG1844">
        <v>3</v>
      </c>
      <c r="AK1844" t="s">
        <v>194</v>
      </c>
      <c r="AM1844">
        <v>1510</v>
      </c>
      <c r="AN1844">
        <v>1974</v>
      </c>
    </row>
    <row r="1845" spans="1:40" x14ac:dyDescent="0.25">
      <c r="A1845" t="s">
        <v>551</v>
      </c>
      <c r="B1845" t="s">
        <v>551</v>
      </c>
      <c r="C1845" t="s">
        <v>551</v>
      </c>
      <c r="D1845" t="s">
        <v>551</v>
      </c>
      <c r="E1845" t="s">
        <v>551</v>
      </c>
      <c r="F1845" t="s">
        <v>551</v>
      </c>
      <c r="G1845" t="s">
        <v>551</v>
      </c>
      <c r="H1845" t="s">
        <v>551</v>
      </c>
      <c r="I1845" t="s">
        <v>551</v>
      </c>
      <c r="J1845" t="s">
        <v>551</v>
      </c>
      <c r="K1845" t="s">
        <v>551</v>
      </c>
      <c r="L1845" t="s">
        <v>551</v>
      </c>
      <c r="M1845" t="s">
        <v>551</v>
      </c>
      <c r="N1845" t="s">
        <v>551</v>
      </c>
      <c r="O1845" t="s">
        <v>551</v>
      </c>
      <c r="P1845" t="s">
        <v>551</v>
      </c>
      <c r="Q1845" t="s">
        <v>551</v>
      </c>
      <c r="R1845" t="s">
        <v>551</v>
      </c>
      <c r="S1845" t="s">
        <v>551</v>
      </c>
      <c r="T1845" t="s">
        <v>551</v>
      </c>
      <c r="U1845" t="s">
        <v>551</v>
      </c>
      <c r="V1845" t="s">
        <v>551</v>
      </c>
      <c r="W1845" t="s">
        <v>551</v>
      </c>
      <c r="X1845" t="s">
        <v>551</v>
      </c>
      <c r="Y1845" t="s">
        <v>551</v>
      </c>
      <c r="Z1845" t="s">
        <v>551</v>
      </c>
      <c r="AA1845" t="s">
        <v>551</v>
      </c>
      <c r="AB1845" t="s">
        <v>551</v>
      </c>
      <c r="AC1845" t="s">
        <v>661</v>
      </c>
      <c r="AD1845" t="s">
        <v>660</v>
      </c>
      <c r="AE1845">
        <v>25</v>
      </c>
      <c r="AF1845">
        <v>19</v>
      </c>
      <c r="AH1845" t="s">
        <v>494</v>
      </c>
      <c r="AJ1845" t="s">
        <v>86</v>
      </c>
      <c r="AK1845" t="s">
        <v>201</v>
      </c>
      <c r="AM1845">
        <v>3232</v>
      </c>
      <c r="AN1845">
        <v>449</v>
      </c>
    </row>
    <row r="1846" spans="1:40" x14ac:dyDescent="0.25">
      <c r="A1846" t="s">
        <v>551</v>
      </c>
      <c r="B1846" t="s">
        <v>551</v>
      </c>
      <c r="C1846" t="s">
        <v>551</v>
      </c>
      <c r="D1846" t="s">
        <v>551</v>
      </c>
      <c r="E1846" t="s">
        <v>551</v>
      </c>
      <c r="F1846" t="s">
        <v>551</v>
      </c>
      <c r="G1846" t="s">
        <v>551</v>
      </c>
      <c r="H1846" t="s">
        <v>551</v>
      </c>
      <c r="I1846" t="s">
        <v>551</v>
      </c>
      <c r="J1846" t="s">
        <v>551</v>
      </c>
      <c r="K1846" t="s">
        <v>551</v>
      </c>
      <c r="L1846" t="s">
        <v>551</v>
      </c>
      <c r="M1846" t="s">
        <v>551</v>
      </c>
      <c r="N1846" t="s">
        <v>551</v>
      </c>
      <c r="O1846" t="s">
        <v>551</v>
      </c>
      <c r="P1846" t="s">
        <v>551</v>
      </c>
      <c r="Q1846" t="s">
        <v>551</v>
      </c>
      <c r="R1846" t="s">
        <v>551</v>
      </c>
      <c r="S1846" t="s">
        <v>551</v>
      </c>
      <c r="T1846" t="s">
        <v>551</v>
      </c>
      <c r="U1846" t="s">
        <v>551</v>
      </c>
      <c r="V1846" t="s">
        <v>551</v>
      </c>
      <c r="W1846" t="s">
        <v>551</v>
      </c>
      <c r="X1846" t="s">
        <v>551</v>
      </c>
      <c r="Y1846" t="s">
        <v>551</v>
      </c>
      <c r="Z1846" t="s">
        <v>551</v>
      </c>
      <c r="AA1846" t="s">
        <v>551</v>
      </c>
      <c r="AB1846" t="s">
        <v>551</v>
      </c>
      <c r="AC1846" t="s">
        <v>661</v>
      </c>
      <c r="AD1846" t="s">
        <v>660</v>
      </c>
      <c r="AE1846">
        <v>25</v>
      </c>
      <c r="AF1846">
        <v>20</v>
      </c>
      <c r="AG1846">
        <v>3</v>
      </c>
      <c r="AH1846" t="s">
        <v>492</v>
      </c>
      <c r="AJ1846" t="s">
        <v>84</v>
      </c>
      <c r="AK1846" t="s">
        <v>194</v>
      </c>
      <c r="AM1846">
        <v>603</v>
      </c>
      <c r="AN1846">
        <v>1173</v>
      </c>
    </row>
    <row r="1847" spans="1:40" x14ac:dyDescent="0.25">
      <c r="A1847" t="s">
        <v>551</v>
      </c>
      <c r="B1847" t="s">
        <v>551</v>
      </c>
      <c r="C1847" t="s">
        <v>551</v>
      </c>
      <c r="D1847" t="s">
        <v>551</v>
      </c>
      <c r="E1847" t="s">
        <v>551</v>
      </c>
      <c r="F1847" t="s">
        <v>551</v>
      </c>
      <c r="G1847" t="s">
        <v>551</v>
      </c>
      <c r="H1847" t="s">
        <v>551</v>
      </c>
      <c r="I1847" t="s">
        <v>551</v>
      </c>
      <c r="J1847" t="s">
        <v>551</v>
      </c>
      <c r="K1847" t="s">
        <v>551</v>
      </c>
      <c r="L1847" t="s">
        <v>551</v>
      </c>
      <c r="M1847" t="s">
        <v>551</v>
      </c>
      <c r="N1847" t="s">
        <v>551</v>
      </c>
      <c r="O1847" t="s">
        <v>551</v>
      </c>
      <c r="P1847" t="s">
        <v>551</v>
      </c>
      <c r="Q1847" t="s">
        <v>551</v>
      </c>
      <c r="R1847" t="s">
        <v>551</v>
      </c>
      <c r="S1847" t="s">
        <v>551</v>
      </c>
      <c r="T1847" t="s">
        <v>551</v>
      </c>
      <c r="U1847" t="s">
        <v>551</v>
      </c>
      <c r="V1847" t="s">
        <v>551</v>
      </c>
      <c r="W1847" t="s">
        <v>551</v>
      </c>
      <c r="X1847" t="s">
        <v>551</v>
      </c>
      <c r="Y1847" t="s">
        <v>551</v>
      </c>
      <c r="Z1847" t="s">
        <v>551</v>
      </c>
      <c r="AA1847" t="s">
        <v>551</v>
      </c>
      <c r="AB1847" t="s">
        <v>551</v>
      </c>
      <c r="AC1847" t="s">
        <v>661</v>
      </c>
      <c r="AD1847" t="s">
        <v>660</v>
      </c>
      <c r="AE1847">
        <v>25</v>
      </c>
      <c r="AF1847">
        <v>21</v>
      </c>
      <c r="AH1847" t="s">
        <v>494</v>
      </c>
      <c r="AJ1847" t="s">
        <v>86</v>
      </c>
      <c r="AK1847" t="s">
        <v>201</v>
      </c>
      <c r="AM1847">
        <v>3346</v>
      </c>
      <c r="AN1847">
        <v>65</v>
      </c>
    </row>
    <row r="1848" spans="1:40" x14ac:dyDescent="0.25">
      <c r="A1848" t="s">
        <v>551</v>
      </c>
      <c r="B1848" t="s">
        <v>551</v>
      </c>
      <c r="C1848" t="s">
        <v>551</v>
      </c>
      <c r="D1848" t="s">
        <v>551</v>
      </c>
      <c r="E1848" t="s">
        <v>551</v>
      </c>
      <c r="F1848" t="s">
        <v>551</v>
      </c>
      <c r="G1848" t="s">
        <v>551</v>
      </c>
      <c r="H1848" t="s">
        <v>551</v>
      </c>
      <c r="I1848" t="s">
        <v>551</v>
      </c>
      <c r="J1848" t="s">
        <v>551</v>
      </c>
      <c r="K1848" t="s">
        <v>551</v>
      </c>
      <c r="L1848" t="s">
        <v>551</v>
      </c>
      <c r="M1848" t="s">
        <v>551</v>
      </c>
      <c r="N1848" t="s">
        <v>551</v>
      </c>
      <c r="O1848" t="s">
        <v>551</v>
      </c>
      <c r="P1848" t="s">
        <v>551</v>
      </c>
      <c r="Q1848" t="s">
        <v>551</v>
      </c>
      <c r="R1848" t="s">
        <v>551</v>
      </c>
      <c r="S1848" t="s">
        <v>551</v>
      </c>
      <c r="T1848" t="s">
        <v>551</v>
      </c>
      <c r="U1848" t="s">
        <v>551</v>
      </c>
      <c r="V1848" t="s">
        <v>551</v>
      </c>
      <c r="W1848" t="s">
        <v>551</v>
      </c>
      <c r="X1848" t="s">
        <v>551</v>
      </c>
      <c r="Y1848" t="s">
        <v>551</v>
      </c>
      <c r="Z1848" t="s">
        <v>551</v>
      </c>
      <c r="AA1848" t="s">
        <v>551</v>
      </c>
      <c r="AB1848" t="s">
        <v>551</v>
      </c>
      <c r="AC1848" t="s">
        <v>661</v>
      </c>
      <c r="AD1848" t="s">
        <v>660</v>
      </c>
      <c r="AE1848">
        <v>25</v>
      </c>
      <c r="AF1848">
        <v>22</v>
      </c>
      <c r="AH1848" t="s">
        <v>493</v>
      </c>
      <c r="AJ1848" t="s">
        <v>85</v>
      </c>
      <c r="AK1848" t="s">
        <v>191</v>
      </c>
      <c r="AM1848">
        <v>2030</v>
      </c>
      <c r="AN1848">
        <v>2704</v>
      </c>
    </row>
    <row r="1849" spans="1:40" x14ac:dyDescent="0.25">
      <c r="A1849" t="s">
        <v>551</v>
      </c>
      <c r="B1849" t="s">
        <v>551</v>
      </c>
      <c r="C1849" t="s">
        <v>551</v>
      </c>
      <c r="D1849" t="s">
        <v>551</v>
      </c>
      <c r="E1849" t="s">
        <v>551</v>
      </c>
      <c r="F1849" t="s">
        <v>551</v>
      </c>
      <c r="G1849" t="s">
        <v>551</v>
      </c>
      <c r="H1849" t="s">
        <v>551</v>
      </c>
      <c r="I1849" t="s">
        <v>551</v>
      </c>
      <c r="J1849" t="s">
        <v>551</v>
      </c>
      <c r="K1849" t="s">
        <v>551</v>
      </c>
      <c r="L1849" t="s">
        <v>551</v>
      </c>
      <c r="M1849" t="s">
        <v>551</v>
      </c>
      <c r="N1849" t="s">
        <v>551</v>
      </c>
      <c r="O1849" t="s">
        <v>551</v>
      </c>
      <c r="P1849" t="s">
        <v>551</v>
      </c>
      <c r="Q1849" t="s">
        <v>551</v>
      </c>
      <c r="R1849" t="s">
        <v>551</v>
      </c>
      <c r="S1849" t="s">
        <v>551</v>
      </c>
      <c r="T1849" t="s">
        <v>551</v>
      </c>
      <c r="U1849" t="s">
        <v>551</v>
      </c>
      <c r="V1849" t="s">
        <v>551</v>
      </c>
      <c r="W1849" t="s">
        <v>551</v>
      </c>
      <c r="X1849" t="s">
        <v>551</v>
      </c>
      <c r="Y1849" t="s">
        <v>551</v>
      </c>
      <c r="Z1849" t="s">
        <v>551</v>
      </c>
      <c r="AA1849" t="s">
        <v>551</v>
      </c>
      <c r="AB1849" t="s">
        <v>551</v>
      </c>
      <c r="AC1849" t="s">
        <v>661</v>
      </c>
      <c r="AD1849" t="s">
        <v>660</v>
      </c>
      <c r="AE1849">
        <v>25</v>
      </c>
      <c r="AF1849">
        <v>23</v>
      </c>
      <c r="AG1849">
        <v>3</v>
      </c>
      <c r="AH1849" t="s">
        <v>491</v>
      </c>
      <c r="AJ1849" t="s">
        <v>82</v>
      </c>
      <c r="AK1849" t="s">
        <v>194</v>
      </c>
      <c r="AM1849">
        <v>919</v>
      </c>
      <c r="AN1849">
        <v>833</v>
      </c>
    </row>
    <row r="1850" spans="1:40" x14ac:dyDescent="0.25">
      <c r="A1850" t="s">
        <v>551</v>
      </c>
      <c r="B1850" t="s">
        <v>551</v>
      </c>
      <c r="C1850" t="s">
        <v>551</v>
      </c>
      <c r="D1850" t="s">
        <v>551</v>
      </c>
      <c r="E1850" t="s">
        <v>551</v>
      </c>
      <c r="F1850" t="s">
        <v>551</v>
      </c>
      <c r="G1850" t="s">
        <v>551</v>
      </c>
      <c r="H1850" t="s">
        <v>551</v>
      </c>
      <c r="I1850" t="s">
        <v>551</v>
      </c>
      <c r="J1850" t="s">
        <v>551</v>
      </c>
      <c r="K1850" t="s">
        <v>551</v>
      </c>
      <c r="L1850" t="s">
        <v>551</v>
      </c>
      <c r="M1850" t="s">
        <v>551</v>
      </c>
      <c r="N1850" t="s">
        <v>551</v>
      </c>
      <c r="O1850" t="s">
        <v>551</v>
      </c>
      <c r="P1850" t="s">
        <v>551</v>
      </c>
      <c r="Q1850" t="s">
        <v>551</v>
      </c>
      <c r="R1850" t="s">
        <v>551</v>
      </c>
      <c r="S1850" t="s">
        <v>551</v>
      </c>
      <c r="T1850" t="s">
        <v>551</v>
      </c>
      <c r="U1850" t="s">
        <v>551</v>
      </c>
      <c r="V1850" t="s">
        <v>551</v>
      </c>
      <c r="W1850" t="s">
        <v>551</v>
      </c>
      <c r="X1850" t="s">
        <v>551</v>
      </c>
      <c r="Y1850" t="s">
        <v>551</v>
      </c>
      <c r="Z1850" t="s">
        <v>551</v>
      </c>
      <c r="AA1850" t="s">
        <v>551</v>
      </c>
      <c r="AB1850" t="s">
        <v>551</v>
      </c>
      <c r="AC1850" t="s">
        <v>661</v>
      </c>
      <c r="AD1850" t="s">
        <v>660</v>
      </c>
      <c r="AE1850">
        <v>25</v>
      </c>
      <c r="AF1850">
        <v>24</v>
      </c>
      <c r="AG1850">
        <v>3</v>
      </c>
      <c r="AH1850" t="s">
        <v>492</v>
      </c>
      <c r="AJ1850" t="s">
        <v>84</v>
      </c>
      <c r="AK1850" t="s">
        <v>194</v>
      </c>
      <c r="AM1850">
        <v>1070</v>
      </c>
      <c r="AN1850">
        <v>1253</v>
      </c>
    </row>
    <row r="1851" spans="1:40" x14ac:dyDescent="0.25">
      <c r="A1851" t="s">
        <v>551</v>
      </c>
      <c r="B1851" t="s">
        <v>551</v>
      </c>
      <c r="C1851" t="s">
        <v>551</v>
      </c>
      <c r="D1851" t="s">
        <v>551</v>
      </c>
      <c r="E1851" t="s">
        <v>551</v>
      </c>
      <c r="F1851" t="s">
        <v>551</v>
      </c>
      <c r="G1851" t="s">
        <v>551</v>
      </c>
      <c r="H1851" t="s">
        <v>551</v>
      </c>
      <c r="I1851" t="s">
        <v>551</v>
      </c>
      <c r="J1851" t="s">
        <v>551</v>
      </c>
      <c r="K1851" t="s">
        <v>551</v>
      </c>
      <c r="L1851" t="s">
        <v>551</v>
      </c>
      <c r="M1851" t="s">
        <v>551</v>
      </c>
      <c r="N1851" t="s">
        <v>551</v>
      </c>
      <c r="O1851" t="s">
        <v>551</v>
      </c>
      <c r="P1851" t="s">
        <v>551</v>
      </c>
      <c r="Q1851" t="s">
        <v>551</v>
      </c>
      <c r="R1851" t="s">
        <v>551</v>
      </c>
      <c r="S1851" t="s">
        <v>551</v>
      </c>
      <c r="T1851" t="s">
        <v>551</v>
      </c>
      <c r="U1851" t="s">
        <v>551</v>
      </c>
      <c r="V1851" t="s">
        <v>551</v>
      </c>
      <c r="W1851" t="s">
        <v>551</v>
      </c>
      <c r="X1851" t="s">
        <v>551</v>
      </c>
      <c r="Y1851" t="s">
        <v>551</v>
      </c>
      <c r="Z1851" t="s">
        <v>551</v>
      </c>
      <c r="AA1851" t="s">
        <v>551</v>
      </c>
      <c r="AB1851" t="s">
        <v>551</v>
      </c>
      <c r="AC1851" t="s">
        <v>661</v>
      </c>
      <c r="AD1851" t="s">
        <v>660</v>
      </c>
      <c r="AE1851">
        <v>25</v>
      </c>
      <c r="AF1851">
        <v>25</v>
      </c>
      <c r="AH1851" t="s">
        <v>499</v>
      </c>
      <c r="AJ1851" t="s">
        <v>92</v>
      </c>
      <c r="AK1851" t="s">
        <v>201</v>
      </c>
      <c r="AM1851">
        <v>2911</v>
      </c>
      <c r="AN1851">
        <v>1491</v>
      </c>
    </row>
    <row r="1852" spans="1:40" x14ac:dyDescent="0.25">
      <c r="A1852" t="s">
        <v>551</v>
      </c>
      <c r="B1852" t="s">
        <v>551</v>
      </c>
      <c r="C1852" t="s">
        <v>551</v>
      </c>
      <c r="D1852" t="s">
        <v>551</v>
      </c>
      <c r="E1852" t="s">
        <v>551</v>
      </c>
      <c r="F1852" t="s">
        <v>551</v>
      </c>
      <c r="G1852" t="s">
        <v>551</v>
      </c>
      <c r="H1852" t="s">
        <v>551</v>
      </c>
      <c r="I1852" t="s">
        <v>551</v>
      </c>
      <c r="J1852" t="s">
        <v>551</v>
      </c>
      <c r="K1852" t="s">
        <v>551</v>
      </c>
      <c r="L1852" t="s">
        <v>551</v>
      </c>
      <c r="M1852" t="s">
        <v>551</v>
      </c>
      <c r="N1852" t="s">
        <v>551</v>
      </c>
      <c r="O1852" t="s">
        <v>551</v>
      </c>
      <c r="P1852" t="s">
        <v>551</v>
      </c>
      <c r="Q1852" t="s">
        <v>551</v>
      </c>
      <c r="R1852" t="s">
        <v>551</v>
      </c>
      <c r="S1852" t="s">
        <v>551</v>
      </c>
      <c r="T1852" t="s">
        <v>551</v>
      </c>
      <c r="U1852" t="s">
        <v>551</v>
      </c>
      <c r="V1852" t="s">
        <v>551</v>
      </c>
      <c r="W1852" t="s">
        <v>551</v>
      </c>
      <c r="X1852" t="s">
        <v>551</v>
      </c>
      <c r="Y1852" t="s">
        <v>551</v>
      </c>
      <c r="Z1852" t="s">
        <v>551</v>
      </c>
      <c r="AA1852" t="s">
        <v>551</v>
      </c>
      <c r="AB1852" t="s">
        <v>551</v>
      </c>
      <c r="AC1852" t="s">
        <v>663</v>
      </c>
      <c r="AD1852" t="s">
        <v>662</v>
      </c>
      <c r="AE1852">
        <v>25</v>
      </c>
      <c r="AF1852">
        <v>1</v>
      </c>
      <c r="AH1852" t="s">
        <v>494</v>
      </c>
      <c r="AJ1852" t="s">
        <v>86</v>
      </c>
      <c r="AK1852" t="s">
        <v>201</v>
      </c>
      <c r="AM1852">
        <v>1387</v>
      </c>
      <c r="AN1852">
        <v>780</v>
      </c>
    </row>
    <row r="1853" spans="1:40" x14ac:dyDescent="0.25">
      <c r="A1853" t="s">
        <v>551</v>
      </c>
      <c r="B1853" t="s">
        <v>551</v>
      </c>
      <c r="C1853" t="s">
        <v>551</v>
      </c>
      <c r="D1853" t="s">
        <v>551</v>
      </c>
      <c r="E1853" t="s">
        <v>551</v>
      </c>
      <c r="F1853" t="s">
        <v>551</v>
      </c>
      <c r="G1853" t="s">
        <v>551</v>
      </c>
      <c r="H1853" t="s">
        <v>551</v>
      </c>
      <c r="I1853" t="s">
        <v>551</v>
      </c>
      <c r="J1853" t="s">
        <v>551</v>
      </c>
      <c r="K1853" t="s">
        <v>551</v>
      </c>
      <c r="L1853" t="s">
        <v>551</v>
      </c>
      <c r="M1853" t="s">
        <v>551</v>
      </c>
      <c r="N1853" t="s">
        <v>551</v>
      </c>
      <c r="O1853" t="s">
        <v>551</v>
      </c>
      <c r="P1853" t="s">
        <v>551</v>
      </c>
      <c r="Q1853" t="s">
        <v>551</v>
      </c>
      <c r="R1853" t="s">
        <v>551</v>
      </c>
      <c r="S1853" t="s">
        <v>551</v>
      </c>
      <c r="T1853" t="s">
        <v>551</v>
      </c>
      <c r="U1853" t="s">
        <v>551</v>
      </c>
      <c r="V1853" t="s">
        <v>551</v>
      </c>
      <c r="W1853" t="s">
        <v>551</v>
      </c>
      <c r="X1853" t="s">
        <v>551</v>
      </c>
      <c r="Y1853" t="s">
        <v>551</v>
      </c>
      <c r="Z1853" t="s">
        <v>551</v>
      </c>
      <c r="AA1853" t="s">
        <v>551</v>
      </c>
      <c r="AB1853" t="s">
        <v>551</v>
      </c>
      <c r="AC1853" t="s">
        <v>663</v>
      </c>
      <c r="AD1853" t="s">
        <v>662</v>
      </c>
      <c r="AE1853">
        <v>25</v>
      </c>
      <c r="AF1853">
        <v>2</v>
      </c>
      <c r="AG1853">
        <v>3</v>
      </c>
      <c r="AH1853" t="s">
        <v>492</v>
      </c>
      <c r="AJ1853" t="s">
        <v>84</v>
      </c>
      <c r="AK1853" t="s">
        <v>194</v>
      </c>
      <c r="AM1853">
        <v>2831</v>
      </c>
      <c r="AN1853">
        <v>1693</v>
      </c>
    </row>
    <row r="1854" spans="1:40" x14ac:dyDescent="0.25">
      <c r="A1854" t="s">
        <v>551</v>
      </c>
      <c r="B1854" t="s">
        <v>551</v>
      </c>
      <c r="C1854" t="s">
        <v>551</v>
      </c>
      <c r="D1854" t="s">
        <v>551</v>
      </c>
      <c r="E1854" t="s">
        <v>551</v>
      </c>
      <c r="F1854" t="s">
        <v>551</v>
      </c>
      <c r="G1854" t="s">
        <v>551</v>
      </c>
      <c r="H1854" t="s">
        <v>551</v>
      </c>
      <c r="I1854" t="s">
        <v>551</v>
      </c>
      <c r="J1854" t="s">
        <v>551</v>
      </c>
      <c r="K1854" t="s">
        <v>551</v>
      </c>
      <c r="L1854" t="s">
        <v>551</v>
      </c>
      <c r="M1854" t="s">
        <v>551</v>
      </c>
      <c r="N1854" t="s">
        <v>551</v>
      </c>
      <c r="O1854" t="s">
        <v>551</v>
      </c>
      <c r="P1854" t="s">
        <v>551</v>
      </c>
      <c r="Q1854" t="s">
        <v>551</v>
      </c>
      <c r="R1854" t="s">
        <v>551</v>
      </c>
      <c r="S1854" t="s">
        <v>551</v>
      </c>
      <c r="T1854" t="s">
        <v>551</v>
      </c>
      <c r="U1854" t="s">
        <v>551</v>
      </c>
      <c r="V1854" t="s">
        <v>551</v>
      </c>
      <c r="W1854" t="s">
        <v>551</v>
      </c>
      <c r="X1854" t="s">
        <v>551</v>
      </c>
      <c r="Y1854" t="s">
        <v>551</v>
      </c>
      <c r="Z1854" t="s">
        <v>551</v>
      </c>
      <c r="AA1854" t="s">
        <v>551</v>
      </c>
      <c r="AB1854" t="s">
        <v>551</v>
      </c>
      <c r="AC1854" t="s">
        <v>663</v>
      </c>
      <c r="AD1854" t="s">
        <v>662</v>
      </c>
      <c r="AE1854">
        <v>25</v>
      </c>
      <c r="AF1854">
        <v>3</v>
      </c>
      <c r="AG1854">
        <v>3</v>
      </c>
      <c r="AH1854" t="s">
        <v>492</v>
      </c>
      <c r="AJ1854" t="s">
        <v>84</v>
      </c>
      <c r="AK1854" t="s">
        <v>194</v>
      </c>
      <c r="AM1854">
        <v>2474</v>
      </c>
      <c r="AN1854">
        <v>2579</v>
      </c>
    </row>
    <row r="1855" spans="1:40" x14ac:dyDescent="0.25">
      <c r="A1855" t="s">
        <v>551</v>
      </c>
      <c r="B1855" t="s">
        <v>551</v>
      </c>
      <c r="C1855" t="s">
        <v>551</v>
      </c>
      <c r="D1855" t="s">
        <v>551</v>
      </c>
      <c r="E1855" t="s">
        <v>551</v>
      </c>
      <c r="F1855" t="s">
        <v>551</v>
      </c>
      <c r="G1855" t="s">
        <v>551</v>
      </c>
      <c r="H1855" t="s">
        <v>551</v>
      </c>
      <c r="I1855" t="s">
        <v>551</v>
      </c>
      <c r="J1855" t="s">
        <v>551</v>
      </c>
      <c r="K1855" t="s">
        <v>551</v>
      </c>
      <c r="L1855" t="s">
        <v>551</v>
      </c>
      <c r="M1855" t="s">
        <v>551</v>
      </c>
      <c r="N1855" t="s">
        <v>551</v>
      </c>
      <c r="O1855" t="s">
        <v>551</v>
      </c>
      <c r="P1855" t="s">
        <v>551</v>
      </c>
      <c r="Q1855" t="s">
        <v>551</v>
      </c>
      <c r="R1855" t="s">
        <v>551</v>
      </c>
      <c r="S1855" t="s">
        <v>551</v>
      </c>
      <c r="T1855" t="s">
        <v>551</v>
      </c>
      <c r="U1855" t="s">
        <v>551</v>
      </c>
      <c r="V1855" t="s">
        <v>551</v>
      </c>
      <c r="W1855" t="s">
        <v>551</v>
      </c>
      <c r="X1855" t="s">
        <v>551</v>
      </c>
      <c r="Y1855" t="s">
        <v>551</v>
      </c>
      <c r="Z1855" t="s">
        <v>551</v>
      </c>
      <c r="AA1855" t="s">
        <v>551</v>
      </c>
      <c r="AB1855" t="s">
        <v>551</v>
      </c>
      <c r="AC1855" t="s">
        <v>663</v>
      </c>
      <c r="AD1855" t="s">
        <v>662</v>
      </c>
      <c r="AE1855">
        <v>25</v>
      </c>
      <c r="AF1855">
        <v>4</v>
      </c>
      <c r="AH1855" t="s">
        <v>493</v>
      </c>
      <c r="AJ1855" t="s">
        <v>85</v>
      </c>
      <c r="AK1855" t="s">
        <v>191</v>
      </c>
      <c r="AM1855">
        <v>489</v>
      </c>
      <c r="AN1855">
        <v>1905</v>
      </c>
    </row>
    <row r="1856" spans="1:40" x14ac:dyDescent="0.25">
      <c r="A1856" t="s">
        <v>551</v>
      </c>
      <c r="B1856" t="s">
        <v>551</v>
      </c>
      <c r="C1856" t="s">
        <v>551</v>
      </c>
      <c r="D1856" t="s">
        <v>551</v>
      </c>
      <c r="E1856" t="s">
        <v>551</v>
      </c>
      <c r="F1856" t="s">
        <v>551</v>
      </c>
      <c r="G1856" t="s">
        <v>551</v>
      </c>
      <c r="H1856" t="s">
        <v>551</v>
      </c>
      <c r="I1856" t="s">
        <v>551</v>
      </c>
      <c r="J1856" t="s">
        <v>551</v>
      </c>
      <c r="K1856" t="s">
        <v>551</v>
      </c>
      <c r="L1856" t="s">
        <v>551</v>
      </c>
      <c r="M1856" t="s">
        <v>551</v>
      </c>
      <c r="N1856" t="s">
        <v>551</v>
      </c>
      <c r="O1856" t="s">
        <v>551</v>
      </c>
      <c r="P1856" t="s">
        <v>551</v>
      </c>
      <c r="Q1856" t="s">
        <v>551</v>
      </c>
      <c r="R1856" t="s">
        <v>551</v>
      </c>
      <c r="S1856" t="s">
        <v>551</v>
      </c>
      <c r="T1856" t="s">
        <v>551</v>
      </c>
      <c r="U1856" t="s">
        <v>551</v>
      </c>
      <c r="V1856" t="s">
        <v>551</v>
      </c>
      <c r="W1856" t="s">
        <v>551</v>
      </c>
      <c r="X1856" t="s">
        <v>551</v>
      </c>
      <c r="Y1856" t="s">
        <v>551</v>
      </c>
      <c r="Z1856" t="s">
        <v>551</v>
      </c>
      <c r="AA1856" t="s">
        <v>551</v>
      </c>
      <c r="AB1856" t="s">
        <v>551</v>
      </c>
      <c r="AC1856" t="s">
        <v>663</v>
      </c>
      <c r="AD1856" t="s">
        <v>662</v>
      </c>
      <c r="AE1856">
        <v>25</v>
      </c>
      <c r="AF1856">
        <v>5</v>
      </c>
      <c r="AH1856" t="s">
        <v>499</v>
      </c>
      <c r="AJ1856" t="s">
        <v>92</v>
      </c>
      <c r="AK1856" t="s">
        <v>201</v>
      </c>
      <c r="AM1856">
        <v>3499</v>
      </c>
      <c r="AN1856">
        <v>2961</v>
      </c>
    </row>
    <row r="1857" spans="1:40" x14ac:dyDescent="0.25">
      <c r="A1857" t="s">
        <v>551</v>
      </c>
      <c r="B1857" t="s">
        <v>551</v>
      </c>
      <c r="C1857" t="s">
        <v>551</v>
      </c>
      <c r="D1857" t="s">
        <v>551</v>
      </c>
      <c r="E1857" t="s">
        <v>551</v>
      </c>
      <c r="F1857" t="s">
        <v>551</v>
      </c>
      <c r="G1857" t="s">
        <v>551</v>
      </c>
      <c r="H1857" t="s">
        <v>551</v>
      </c>
      <c r="I1857" t="s">
        <v>551</v>
      </c>
      <c r="J1857" t="s">
        <v>551</v>
      </c>
      <c r="K1857" t="s">
        <v>551</v>
      </c>
      <c r="L1857" t="s">
        <v>551</v>
      </c>
      <c r="M1857" t="s">
        <v>551</v>
      </c>
      <c r="N1857" t="s">
        <v>551</v>
      </c>
      <c r="O1857" t="s">
        <v>551</v>
      </c>
      <c r="P1857" t="s">
        <v>551</v>
      </c>
      <c r="Q1857" t="s">
        <v>551</v>
      </c>
      <c r="R1857" t="s">
        <v>551</v>
      </c>
      <c r="S1857" t="s">
        <v>551</v>
      </c>
      <c r="T1857" t="s">
        <v>551</v>
      </c>
      <c r="U1857" t="s">
        <v>551</v>
      </c>
      <c r="V1857" t="s">
        <v>551</v>
      </c>
      <c r="W1857" t="s">
        <v>551</v>
      </c>
      <c r="X1857" t="s">
        <v>551</v>
      </c>
      <c r="Y1857" t="s">
        <v>551</v>
      </c>
      <c r="Z1857" t="s">
        <v>551</v>
      </c>
      <c r="AA1857" t="s">
        <v>551</v>
      </c>
      <c r="AB1857" t="s">
        <v>551</v>
      </c>
      <c r="AC1857" t="s">
        <v>663</v>
      </c>
      <c r="AD1857" t="s">
        <v>662</v>
      </c>
      <c r="AE1857">
        <v>25</v>
      </c>
      <c r="AF1857">
        <v>6</v>
      </c>
      <c r="AG1857">
        <v>3</v>
      </c>
      <c r="AH1857" t="s">
        <v>491</v>
      </c>
      <c r="AJ1857" t="s">
        <v>82</v>
      </c>
      <c r="AK1857" t="s">
        <v>194</v>
      </c>
      <c r="AM1857">
        <v>1486</v>
      </c>
      <c r="AN1857">
        <v>19</v>
      </c>
    </row>
    <row r="1858" spans="1:40" x14ac:dyDescent="0.25">
      <c r="A1858" t="s">
        <v>551</v>
      </c>
      <c r="B1858" t="s">
        <v>551</v>
      </c>
      <c r="C1858" t="s">
        <v>551</v>
      </c>
      <c r="D1858" t="s">
        <v>551</v>
      </c>
      <c r="E1858" t="s">
        <v>551</v>
      </c>
      <c r="F1858" t="s">
        <v>551</v>
      </c>
      <c r="G1858" t="s">
        <v>551</v>
      </c>
      <c r="H1858" t="s">
        <v>551</v>
      </c>
      <c r="I1858" t="s">
        <v>551</v>
      </c>
      <c r="J1858" t="s">
        <v>551</v>
      </c>
      <c r="K1858" t="s">
        <v>551</v>
      </c>
      <c r="L1858" t="s">
        <v>551</v>
      </c>
      <c r="M1858" t="s">
        <v>551</v>
      </c>
      <c r="N1858" t="s">
        <v>551</v>
      </c>
      <c r="O1858" t="s">
        <v>551</v>
      </c>
      <c r="P1858" t="s">
        <v>551</v>
      </c>
      <c r="Q1858" t="s">
        <v>551</v>
      </c>
      <c r="R1858" t="s">
        <v>551</v>
      </c>
      <c r="S1858" t="s">
        <v>551</v>
      </c>
      <c r="T1858" t="s">
        <v>551</v>
      </c>
      <c r="U1858" t="s">
        <v>551</v>
      </c>
      <c r="V1858" t="s">
        <v>551</v>
      </c>
      <c r="W1858" t="s">
        <v>551</v>
      </c>
      <c r="X1858" t="s">
        <v>551</v>
      </c>
      <c r="Y1858" t="s">
        <v>551</v>
      </c>
      <c r="Z1858" t="s">
        <v>551</v>
      </c>
      <c r="AA1858" t="s">
        <v>551</v>
      </c>
      <c r="AB1858" t="s">
        <v>551</v>
      </c>
      <c r="AC1858" t="s">
        <v>663</v>
      </c>
      <c r="AD1858" t="s">
        <v>662</v>
      </c>
      <c r="AE1858">
        <v>25</v>
      </c>
      <c r="AF1858">
        <v>7</v>
      </c>
      <c r="AH1858" t="s">
        <v>493</v>
      </c>
      <c r="AJ1858" t="s">
        <v>85</v>
      </c>
      <c r="AK1858" t="s">
        <v>191</v>
      </c>
      <c r="AM1858">
        <v>167</v>
      </c>
      <c r="AN1858">
        <v>2425</v>
      </c>
    </row>
    <row r="1859" spans="1:40" x14ac:dyDescent="0.25">
      <c r="A1859" t="s">
        <v>551</v>
      </c>
      <c r="B1859" t="s">
        <v>551</v>
      </c>
      <c r="C1859" t="s">
        <v>551</v>
      </c>
      <c r="D1859" t="s">
        <v>551</v>
      </c>
      <c r="E1859" t="s">
        <v>551</v>
      </c>
      <c r="F1859" t="s">
        <v>551</v>
      </c>
      <c r="G1859" t="s">
        <v>551</v>
      </c>
      <c r="H1859" t="s">
        <v>551</v>
      </c>
      <c r="I1859" t="s">
        <v>551</v>
      </c>
      <c r="J1859" t="s">
        <v>551</v>
      </c>
      <c r="K1859" t="s">
        <v>551</v>
      </c>
      <c r="L1859" t="s">
        <v>551</v>
      </c>
      <c r="M1859" t="s">
        <v>551</v>
      </c>
      <c r="N1859" t="s">
        <v>551</v>
      </c>
      <c r="O1859" t="s">
        <v>551</v>
      </c>
      <c r="P1859" t="s">
        <v>551</v>
      </c>
      <c r="Q1859" t="s">
        <v>551</v>
      </c>
      <c r="R1859" t="s">
        <v>551</v>
      </c>
      <c r="S1859" t="s">
        <v>551</v>
      </c>
      <c r="T1859" t="s">
        <v>551</v>
      </c>
      <c r="U1859" t="s">
        <v>551</v>
      </c>
      <c r="V1859" t="s">
        <v>551</v>
      </c>
      <c r="W1859" t="s">
        <v>551</v>
      </c>
      <c r="X1859" t="s">
        <v>551</v>
      </c>
      <c r="Y1859" t="s">
        <v>551</v>
      </c>
      <c r="Z1859" t="s">
        <v>551</v>
      </c>
      <c r="AA1859" t="s">
        <v>551</v>
      </c>
      <c r="AB1859" t="s">
        <v>551</v>
      </c>
      <c r="AC1859" t="s">
        <v>663</v>
      </c>
      <c r="AD1859" t="s">
        <v>662</v>
      </c>
      <c r="AE1859">
        <v>25</v>
      </c>
      <c r="AF1859">
        <v>8</v>
      </c>
      <c r="AH1859" t="s">
        <v>498</v>
      </c>
      <c r="AJ1859" t="s">
        <v>91</v>
      </c>
      <c r="AK1859" t="s">
        <v>203</v>
      </c>
      <c r="AM1859">
        <v>2156</v>
      </c>
      <c r="AN1859">
        <v>2452</v>
      </c>
    </row>
    <row r="1860" spans="1:40" x14ac:dyDescent="0.25">
      <c r="A1860" t="s">
        <v>551</v>
      </c>
      <c r="B1860" t="s">
        <v>551</v>
      </c>
      <c r="C1860" t="s">
        <v>551</v>
      </c>
      <c r="D1860" t="s">
        <v>551</v>
      </c>
      <c r="E1860" t="s">
        <v>551</v>
      </c>
      <c r="F1860" t="s">
        <v>551</v>
      </c>
      <c r="G1860" t="s">
        <v>551</v>
      </c>
      <c r="H1860" t="s">
        <v>551</v>
      </c>
      <c r="I1860" t="s">
        <v>551</v>
      </c>
      <c r="J1860" t="s">
        <v>551</v>
      </c>
      <c r="K1860" t="s">
        <v>551</v>
      </c>
      <c r="L1860" t="s">
        <v>551</v>
      </c>
      <c r="M1860" t="s">
        <v>551</v>
      </c>
      <c r="N1860" t="s">
        <v>551</v>
      </c>
      <c r="O1860" t="s">
        <v>551</v>
      </c>
      <c r="P1860" t="s">
        <v>551</v>
      </c>
      <c r="Q1860" t="s">
        <v>551</v>
      </c>
      <c r="R1860" t="s">
        <v>551</v>
      </c>
      <c r="S1860" t="s">
        <v>551</v>
      </c>
      <c r="T1860" t="s">
        <v>551</v>
      </c>
      <c r="U1860" t="s">
        <v>551</v>
      </c>
      <c r="V1860" t="s">
        <v>551</v>
      </c>
      <c r="W1860" t="s">
        <v>551</v>
      </c>
      <c r="X1860" t="s">
        <v>551</v>
      </c>
      <c r="Y1860" t="s">
        <v>551</v>
      </c>
      <c r="Z1860" t="s">
        <v>551</v>
      </c>
      <c r="AA1860" t="s">
        <v>551</v>
      </c>
      <c r="AB1860" t="s">
        <v>551</v>
      </c>
      <c r="AC1860" t="s">
        <v>663</v>
      </c>
      <c r="AD1860" t="s">
        <v>662</v>
      </c>
      <c r="AE1860">
        <v>25</v>
      </c>
      <c r="AF1860">
        <v>9</v>
      </c>
      <c r="AH1860" t="s">
        <v>493</v>
      </c>
      <c r="AJ1860" t="s">
        <v>85</v>
      </c>
      <c r="AK1860" t="s">
        <v>191</v>
      </c>
      <c r="AM1860">
        <v>574</v>
      </c>
      <c r="AN1860">
        <v>2785</v>
      </c>
    </row>
    <row r="1861" spans="1:40" x14ac:dyDescent="0.25">
      <c r="A1861" t="s">
        <v>551</v>
      </c>
      <c r="B1861" t="s">
        <v>551</v>
      </c>
      <c r="C1861" t="s">
        <v>551</v>
      </c>
      <c r="D1861" t="s">
        <v>551</v>
      </c>
      <c r="E1861" t="s">
        <v>551</v>
      </c>
      <c r="F1861" t="s">
        <v>551</v>
      </c>
      <c r="G1861" t="s">
        <v>551</v>
      </c>
      <c r="H1861" t="s">
        <v>551</v>
      </c>
      <c r="I1861" t="s">
        <v>551</v>
      </c>
      <c r="J1861" t="s">
        <v>551</v>
      </c>
      <c r="K1861" t="s">
        <v>551</v>
      </c>
      <c r="L1861" t="s">
        <v>551</v>
      </c>
      <c r="M1861" t="s">
        <v>551</v>
      </c>
      <c r="N1861" t="s">
        <v>551</v>
      </c>
      <c r="O1861" t="s">
        <v>551</v>
      </c>
      <c r="P1861" t="s">
        <v>551</v>
      </c>
      <c r="Q1861" t="s">
        <v>551</v>
      </c>
      <c r="R1861" t="s">
        <v>551</v>
      </c>
      <c r="S1861" t="s">
        <v>551</v>
      </c>
      <c r="T1861" t="s">
        <v>551</v>
      </c>
      <c r="U1861" t="s">
        <v>551</v>
      </c>
      <c r="V1861" t="s">
        <v>551</v>
      </c>
      <c r="W1861" t="s">
        <v>551</v>
      </c>
      <c r="X1861" t="s">
        <v>551</v>
      </c>
      <c r="Y1861" t="s">
        <v>551</v>
      </c>
      <c r="Z1861" t="s">
        <v>551</v>
      </c>
      <c r="AA1861" t="s">
        <v>551</v>
      </c>
      <c r="AB1861" t="s">
        <v>551</v>
      </c>
      <c r="AC1861" t="s">
        <v>663</v>
      </c>
      <c r="AD1861" t="s">
        <v>662</v>
      </c>
      <c r="AE1861">
        <v>25</v>
      </c>
      <c r="AF1861">
        <v>10</v>
      </c>
      <c r="AG1861">
        <v>3</v>
      </c>
      <c r="AH1861" t="s">
        <v>587</v>
      </c>
      <c r="AJ1861" t="s">
        <v>145</v>
      </c>
      <c r="AK1861" t="s">
        <v>194</v>
      </c>
      <c r="AM1861">
        <v>2854</v>
      </c>
      <c r="AN1861">
        <v>2550</v>
      </c>
    </row>
    <row r="1862" spans="1:40" x14ac:dyDescent="0.25">
      <c r="A1862" t="s">
        <v>551</v>
      </c>
      <c r="B1862" t="s">
        <v>551</v>
      </c>
      <c r="C1862" t="s">
        <v>551</v>
      </c>
      <c r="D1862" t="s">
        <v>551</v>
      </c>
      <c r="E1862" t="s">
        <v>551</v>
      </c>
      <c r="F1862" t="s">
        <v>551</v>
      </c>
      <c r="G1862" t="s">
        <v>551</v>
      </c>
      <c r="H1862" t="s">
        <v>551</v>
      </c>
      <c r="I1862" t="s">
        <v>551</v>
      </c>
      <c r="J1862" t="s">
        <v>551</v>
      </c>
      <c r="K1862" t="s">
        <v>551</v>
      </c>
      <c r="L1862" t="s">
        <v>551</v>
      </c>
      <c r="M1862" t="s">
        <v>551</v>
      </c>
      <c r="N1862" t="s">
        <v>551</v>
      </c>
      <c r="O1862" t="s">
        <v>551</v>
      </c>
      <c r="P1862" t="s">
        <v>551</v>
      </c>
      <c r="Q1862" t="s">
        <v>551</v>
      </c>
      <c r="R1862" t="s">
        <v>551</v>
      </c>
      <c r="S1862" t="s">
        <v>551</v>
      </c>
      <c r="T1862" t="s">
        <v>551</v>
      </c>
      <c r="U1862" t="s">
        <v>551</v>
      </c>
      <c r="V1862" t="s">
        <v>551</v>
      </c>
      <c r="W1862" t="s">
        <v>551</v>
      </c>
      <c r="X1862" t="s">
        <v>551</v>
      </c>
      <c r="Y1862" t="s">
        <v>551</v>
      </c>
      <c r="Z1862" t="s">
        <v>551</v>
      </c>
      <c r="AA1862" t="s">
        <v>551</v>
      </c>
      <c r="AB1862" t="s">
        <v>551</v>
      </c>
      <c r="AC1862" t="s">
        <v>663</v>
      </c>
      <c r="AD1862" t="s">
        <v>662</v>
      </c>
      <c r="AE1862">
        <v>25</v>
      </c>
      <c r="AF1862">
        <v>11</v>
      </c>
      <c r="AG1862">
        <v>3</v>
      </c>
      <c r="AH1862" t="s">
        <v>492</v>
      </c>
      <c r="AJ1862" t="s">
        <v>84</v>
      </c>
      <c r="AK1862" t="s">
        <v>194</v>
      </c>
      <c r="AM1862">
        <v>3609</v>
      </c>
      <c r="AN1862">
        <v>494</v>
      </c>
    </row>
    <row r="1863" spans="1:40" x14ac:dyDescent="0.25">
      <c r="A1863" t="s">
        <v>551</v>
      </c>
      <c r="B1863" t="s">
        <v>551</v>
      </c>
      <c r="C1863" t="s">
        <v>551</v>
      </c>
      <c r="D1863" t="s">
        <v>551</v>
      </c>
      <c r="E1863" t="s">
        <v>551</v>
      </c>
      <c r="F1863" t="s">
        <v>551</v>
      </c>
      <c r="G1863" t="s">
        <v>551</v>
      </c>
      <c r="H1863" t="s">
        <v>551</v>
      </c>
      <c r="I1863" t="s">
        <v>551</v>
      </c>
      <c r="J1863" t="s">
        <v>551</v>
      </c>
      <c r="K1863" t="s">
        <v>551</v>
      </c>
      <c r="L1863" t="s">
        <v>551</v>
      </c>
      <c r="M1863" t="s">
        <v>551</v>
      </c>
      <c r="N1863" t="s">
        <v>551</v>
      </c>
      <c r="O1863" t="s">
        <v>551</v>
      </c>
      <c r="P1863" t="s">
        <v>551</v>
      </c>
      <c r="Q1863" t="s">
        <v>551</v>
      </c>
      <c r="R1863" t="s">
        <v>551</v>
      </c>
      <c r="S1863" t="s">
        <v>551</v>
      </c>
      <c r="T1863" t="s">
        <v>551</v>
      </c>
      <c r="U1863" t="s">
        <v>551</v>
      </c>
      <c r="V1863" t="s">
        <v>551</v>
      </c>
      <c r="W1863" t="s">
        <v>551</v>
      </c>
      <c r="X1863" t="s">
        <v>551</v>
      </c>
      <c r="Y1863" t="s">
        <v>551</v>
      </c>
      <c r="Z1863" t="s">
        <v>551</v>
      </c>
      <c r="AA1863" t="s">
        <v>551</v>
      </c>
      <c r="AB1863" t="s">
        <v>551</v>
      </c>
      <c r="AC1863" t="s">
        <v>663</v>
      </c>
      <c r="AD1863" t="s">
        <v>662</v>
      </c>
      <c r="AE1863">
        <v>25</v>
      </c>
      <c r="AF1863">
        <v>12</v>
      </c>
      <c r="AG1863">
        <v>3</v>
      </c>
      <c r="AH1863" t="s">
        <v>491</v>
      </c>
      <c r="AJ1863" t="s">
        <v>82</v>
      </c>
      <c r="AK1863" t="s">
        <v>194</v>
      </c>
      <c r="AM1863">
        <v>1435</v>
      </c>
      <c r="AN1863">
        <v>1139</v>
      </c>
    </row>
    <row r="1864" spans="1:40" x14ac:dyDescent="0.25">
      <c r="A1864" t="s">
        <v>551</v>
      </c>
      <c r="B1864" t="s">
        <v>551</v>
      </c>
      <c r="C1864" t="s">
        <v>551</v>
      </c>
      <c r="D1864" t="s">
        <v>551</v>
      </c>
      <c r="E1864" t="s">
        <v>551</v>
      </c>
      <c r="F1864" t="s">
        <v>551</v>
      </c>
      <c r="G1864" t="s">
        <v>551</v>
      </c>
      <c r="H1864" t="s">
        <v>551</v>
      </c>
      <c r="I1864" t="s">
        <v>551</v>
      </c>
      <c r="J1864" t="s">
        <v>551</v>
      </c>
      <c r="K1864" t="s">
        <v>551</v>
      </c>
      <c r="L1864" t="s">
        <v>551</v>
      </c>
      <c r="M1864" t="s">
        <v>551</v>
      </c>
      <c r="N1864" t="s">
        <v>551</v>
      </c>
      <c r="O1864" t="s">
        <v>551</v>
      </c>
      <c r="P1864" t="s">
        <v>551</v>
      </c>
      <c r="Q1864" t="s">
        <v>551</v>
      </c>
      <c r="R1864" t="s">
        <v>551</v>
      </c>
      <c r="S1864" t="s">
        <v>551</v>
      </c>
      <c r="T1864" t="s">
        <v>551</v>
      </c>
      <c r="U1864" t="s">
        <v>551</v>
      </c>
      <c r="V1864" t="s">
        <v>551</v>
      </c>
      <c r="W1864" t="s">
        <v>551</v>
      </c>
      <c r="X1864" t="s">
        <v>551</v>
      </c>
      <c r="Y1864" t="s">
        <v>551</v>
      </c>
      <c r="Z1864" t="s">
        <v>551</v>
      </c>
      <c r="AA1864" t="s">
        <v>551</v>
      </c>
      <c r="AB1864" t="s">
        <v>551</v>
      </c>
      <c r="AC1864" t="s">
        <v>663</v>
      </c>
      <c r="AD1864" t="s">
        <v>662</v>
      </c>
      <c r="AE1864">
        <v>25</v>
      </c>
      <c r="AF1864">
        <v>13</v>
      </c>
      <c r="AH1864" t="s">
        <v>493</v>
      </c>
      <c r="AJ1864" t="s">
        <v>85</v>
      </c>
      <c r="AK1864" t="s">
        <v>191</v>
      </c>
      <c r="AM1864">
        <v>1082</v>
      </c>
      <c r="AN1864">
        <v>2195</v>
      </c>
    </row>
    <row r="1865" spans="1:40" x14ac:dyDescent="0.25">
      <c r="A1865" t="s">
        <v>551</v>
      </c>
      <c r="B1865" t="s">
        <v>551</v>
      </c>
      <c r="C1865" t="s">
        <v>551</v>
      </c>
      <c r="D1865" t="s">
        <v>551</v>
      </c>
      <c r="E1865" t="s">
        <v>551</v>
      </c>
      <c r="F1865" t="s">
        <v>551</v>
      </c>
      <c r="G1865" t="s">
        <v>551</v>
      </c>
      <c r="H1865" t="s">
        <v>551</v>
      </c>
      <c r="I1865" t="s">
        <v>551</v>
      </c>
      <c r="J1865" t="s">
        <v>551</v>
      </c>
      <c r="K1865" t="s">
        <v>551</v>
      </c>
      <c r="L1865" t="s">
        <v>551</v>
      </c>
      <c r="M1865" t="s">
        <v>551</v>
      </c>
      <c r="N1865" t="s">
        <v>551</v>
      </c>
      <c r="O1865" t="s">
        <v>551</v>
      </c>
      <c r="P1865" t="s">
        <v>551</v>
      </c>
      <c r="Q1865" t="s">
        <v>551</v>
      </c>
      <c r="R1865" t="s">
        <v>551</v>
      </c>
      <c r="S1865" t="s">
        <v>551</v>
      </c>
      <c r="T1865" t="s">
        <v>551</v>
      </c>
      <c r="U1865" t="s">
        <v>551</v>
      </c>
      <c r="V1865" t="s">
        <v>551</v>
      </c>
      <c r="W1865" t="s">
        <v>551</v>
      </c>
      <c r="X1865" t="s">
        <v>551</v>
      </c>
      <c r="Y1865" t="s">
        <v>551</v>
      </c>
      <c r="Z1865" t="s">
        <v>551</v>
      </c>
      <c r="AA1865" t="s">
        <v>551</v>
      </c>
      <c r="AB1865" t="s">
        <v>551</v>
      </c>
      <c r="AC1865" t="s">
        <v>663</v>
      </c>
      <c r="AD1865" t="s">
        <v>662</v>
      </c>
      <c r="AE1865">
        <v>25</v>
      </c>
      <c r="AF1865">
        <v>14</v>
      </c>
      <c r="AG1865">
        <v>3</v>
      </c>
      <c r="AH1865" t="s">
        <v>492</v>
      </c>
      <c r="AJ1865" t="s">
        <v>84</v>
      </c>
      <c r="AK1865" t="s">
        <v>194</v>
      </c>
      <c r="AM1865">
        <v>2413</v>
      </c>
      <c r="AN1865">
        <v>212</v>
      </c>
    </row>
    <row r="1866" spans="1:40" x14ac:dyDescent="0.25">
      <c r="A1866" t="s">
        <v>551</v>
      </c>
      <c r="B1866" t="s">
        <v>551</v>
      </c>
      <c r="C1866" t="s">
        <v>551</v>
      </c>
      <c r="D1866" t="s">
        <v>551</v>
      </c>
      <c r="E1866" t="s">
        <v>551</v>
      </c>
      <c r="F1866" t="s">
        <v>551</v>
      </c>
      <c r="G1866" t="s">
        <v>551</v>
      </c>
      <c r="H1866" t="s">
        <v>551</v>
      </c>
      <c r="I1866" t="s">
        <v>551</v>
      </c>
      <c r="J1866" t="s">
        <v>551</v>
      </c>
      <c r="K1866" t="s">
        <v>551</v>
      </c>
      <c r="L1866" t="s">
        <v>551</v>
      </c>
      <c r="M1866" t="s">
        <v>551</v>
      </c>
      <c r="N1866" t="s">
        <v>551</v>
      </c>
      <c r="O1866" t="s">
        <v>551</v>
      </c>
      <c r="P1866" t="s">
        <v>551</v>
      </c>
      <c r="Q1866" t="s">
        <v>551</v>
      </c>
      <c r="R1866" t="s">
        <v>551</v>
      </c>
      <c r="S1866" t="s">
        <v>551</v>
      </c>
      <c r="T1866" t="s">
        <v>551</v>
      </c>
      <c r="U1866" t="s">
        <v>551</v>
      </c>
      <c r="V1866" t="s">
        <v>551</v>
      </c>
      <c r="W1866" t="s">
        <v>551</v>
      </c>
      <c r="X1866" t="s">
        <v>551</v>
      </c>
      <c r="Y1866" t="s">
        <v>551</v>
      </c>
      <c r="Z1866" t="s">
        <v>551</v>
      </c>
      <c r="AA1866" t="s">
        <v>551</v>
      </c>
      <c r="AB1866" t="s">
        <v>551</v>
      </c>
      <c r="AC1866" t="s">
        <v>663</v>
      </c>
      <c r="AD1866" t="s">
        <v>662</v>
      </c>
      <c r="AE1866">
        <v>25</v>
      </c>
      <c r="AF1866">
        <v>15</v>
      </c>
      <c r="AG1866">
        <v>3</v>
      </c>
      <c r="AH1866" t="s">
        <v>492</v>
      </c>
      <c r="AJ1866" t="s">
        <v>84</v>
      </c>
      <c r="AK1866" t="s">
        <v>194</v>
      </c>
      <c r="AM1866">
        <v>3531</v>
      </c>
      <c r="AN1866">
        <v>348</v>
      </c>
    </row>
    <row r="1867" spans="1:40" x14ac:dyDescent="0.25">
      <c r="A1867" t="s">
        <v>551</v>
      </c>
      <c r="B1867" t="s">
        <v>551</v>
      </c>
      <c r="C1867" t="s">
        <v>551</v>
      </c>
      <c r="D1867" t="s">
        <v>551</v>
      </c>
      <c r="E1867" t="s">
        <v>551</v>
      </c>
      <c r="F1867" t="s">
        <v>551</v>
      </c>
      <c r="G1867" t="s">
        <v>551</v>
      </c>
      <c r="H1867" t="s">
        <v>551</v>
      </c>
      <c r="I1867" t="s">
        <v>551</v>
      </c>
      <c r="J1867" t="s">
        <v>551</v>
      </c>
      <c r="K1867" t="s">
        <v>551</v>
      </c>
      <c r="L1867" t="s">
        <v>551</v>
      </c>
      <c r="M1867" t="s">
        <v>551</v>
      </c>
      <c r="N1867" t="s">
        <v>551</v>
      </c>
      <c r="O1867" t="s">
        <v>551</v>
      </c>
      <c r="P1867" t="s">
        <v>551</v>
      </c>
      <c r="Q1867" t="s">
        <v>551</v>
      </c>
      <c r="R1867" t="s">
        <v>551</v>
      </c>
      <c r="S1867" t="s">
        <v>551</v>
      </c>
      <c r="T1867" t="s">
        <v>551</v>
      </c>
      <c r="U1867" t="s">
        <v>551</v>
      </c>
      <c r="V1867" t="s">
        <v>551</v>
      </c>
      <c r="W1867" t="s">
        <v>551</v>
      </c>
      <c r="X1867" t="s">
        <v>551</v>
      </c>
      <c r="Y1867" t="s">
        <v>551</v>
      </c>
      <c r="Z1867" t="s">
        <v>551</v>
      </c>
      <c r="AA1867" t="s">
        <v>551</v>
      </c>
      <c r="AB1867" t="s">
        <v>551</v>
      </c>
      <c r="AC1867" t="s">
        <v>663</v>
      </c>
      <c r="AD1867" t="s">
        <v>662</v>
      </c>
      <c r="AE1867">
        <v>25</v>
      </c>
      <c r="AF1867">
        <v>16</v>
      </c>
      <c r="AG1867">
        <v>3</v>
      </c>
      <c r="AH1867" t="s">
        <v>587</v>
      </c>
      <c r="AJ1867" t="s">
        <v>145</v>
      </c>
      <c r="AK1867" t="s">
        <v>194</v>
      </c>
      <c r="AM1867">
        <v>3117</v>
      </c>
      <c r="AN1867">
        <v>1535</v>
      </c>
    </row>
    <row r="1868" spans="1:40" x14ac:dyDescent="0.25">
      <c r="A1868" t="s">
        <v>551</v>
      </c>
      <c r="B1868" t="s">
        <v>551</v>
      </c>
      <c r="C1868" t="s">
        <v>551</v>
      </c>
      <c r="D1868" t="s">
        <v>551</v>
      </c>
      <c r="E1868" t="s">
        <v>551</v>
      </c>
      <c r="F1868" t="s">
        <v>551</v>
      </c>
      <c r="G1868" t="s">
        <v>551</v>
      </c>
      <c r="H1868" t="s">
        <v>551</v>
      </c>
      <c r="I1868" t="s">
        <v>551</v>
      </c>
      <c r="J1868" t="s">
        <v>551</v>
      </c>
      <c r="K1868" t="s">
        <v>551</v>
      </c>
      <c r="L1868" t="s">
        <v>551</v>
      </c>
      <c r="M1868" t="s">
        <v>551</v>
      </c>
      <c r="N1868" t="s">
        <v>551</v>
      </c>
      <c r="O1868" t="s">
        <v>551</v>
      </c>
      <c r="P1868" t="s">
        <v>551</v>
      </c>
      <c r="Q1868" t="s">
        <v>551</v>
      </c>
      <c r="R1868" t="s">
        <v>551</v>
      </c>
      <c r="S1868" t="s">
        <v>551</v>
      </c>
      <c r="T1868" t="s">
        <v>551</v>
      </c>
      <c r="U1868" t="s">
        <v>551</v>
      </c>
      <c r="V1868" t="s">
        <v>551</v>
      </c>
      <c r="W1868" t="s">
        <v>551</v>
      </c>
      <c r="X1868" t="s">
        <v>551</v>
      </c>
      <c r="Y1868" t="s">
        <v>551</v>
      </c>
      <c r="Z1868" t="s">
        <v>551</v>
      </c>
      <c r="AA1868" t="s">
        <v>551</v>
      </c>
      <c r="AB1868" t="s">
        <v>551</v>
      </c>
      <c r="AC1868" t="s">
        <v>663</v>
      </c>
      <c r="AD1868" t="s">
        <v>662</v>
      </c>
      <c r="AE1868">
        <v>25</v>
      </c>
      <c r="AF1868">
        <v>17</v>
      </c>
      <c r="AH1868" t="s">
        <v>499</v>
      </c>
      <c r="AJ1868" t="s">
        <v>92</v>
      </c>
      <c r="AK1868" t="s">
        <v>201</v>
      </c>
      <c r="AM1868">
        <v>2668</v>
      </c>
      <c r="AN1868">
        <v>2761</v>
      </c>
    </row>
    <row r="1869" spans="1:40" x14ac:dyDescent="0.25">
      <c r="A1869" t="s">
        <v>551</v>
      </c>
      <c r="B1869" t="s">
        <v>551</v>
      </c>
      <c r="C1869" t="s">
        <v>551</v>
      </c>
      <c r="D1869" t="s">
        <v>551</v>
      </c>
      <c r="E1869" t="s">
        <v>551</v>
      </c>
      <c r="F1869" t="s">
        <v>551</v>
      </c>
      <c r="G1869" t="s">
        <v>551</v>
      </c>
      <c r="H1869" t="s">
        <v>551</v>
      </c>
      <c r="I1869" t="s">
        <v>551</v>
      </c>
      <c r="J1869" t="s">
        <v>551</v>
      </c>
      <c r="K1869" t="s">
        <v>551</v>
      </c>
      <c r="L1869" t="s">
        <v>551</v>
      </c>
      <c r="M1869" t="s">
        <v>551</v>
      </c>
      <c r="N1869" t="s">
        <v>551</v>
      </c>
      <c r="O1869" t="s">
        <v>551</v>
      </c>
      <c r="P1869" t="s">
        <v>551</v>
      </c>
      <c r="Q1869" t="s">
        <v>551</v>
      </c>
      <c r="R1869" t="s">
        <v>551</v>
      </c>
      <c r="S1869" t="s">
        <v>551</v>
      </c>
      <c r="T1869" t="s">
        <v>551</v>
      </c>
      <c r="U1869" t="s">
        <v>551</v>
      </c>
      <c r="V1869" t="s">
        <v>551</v>
      </c>
      <c r="W1869" t="s">
        <v>551</v>
      </c>
      <c r="X1869" t="s">
        <v>551</v>
      </c>
      <c r="Y1869" t="s">
        <v>551</v>
      </c>
      <c r="Z1869" t="s">
        <v>551</v>
      </c>
      <c r="AA1869" t="s">
        <v>551</v>
      </c>
      <c r="AB1869" t="s">
        <v>551</v>
      </c>
      <c r="AC1869" t="s">
        <v>663</v>
      </c>
      <c r="AD1869" t="s">
        <v>662</v>
      </c>
      <c r="AE1869">
        <v>25</v>
      </c>
      <c r="AF1869">
        <v>18</v>
      </c>
      <c r="AH1869" t="s">
        <v>499</v>
      </c>
      <c r="AJ1869" t="s">
        <v>92</v>
      </c>
      <c r="AK1869" t="s">
        <v>201</v>
      </c>
      <c r="AM1869">
        <v>37</v>
      </c>
      <c r="AN1869">
        <v>2</v>
      </c>
    </row>
    <row r="1870" spans="1:40" x14ac:dyDescent="0.25">
      <c r="A1870" t="s">
        <v>551</v>
      </c>
      <c r="B1870" t="s">
        <v>551</v>
      </c>
      <c r="C1870" t="s">
        <v>551</v>
      </c>
      <c r="D1870" t="s">
        <v>551</v>
      </c>
      <c r="E1870" t="s">
        <v>551</v>
      </c>
      <c r="F1870" t="s">
        <v>551</v>
      </c>
      <c r="G1870" t="s">
        <v>551</v>
      </c>
      <c r="H1870" t="s">
        <v>551</v>
      </c>
      <c r="I1870" t="s">
        <v>551</v>
      </c>
      <c r="J1870" t="s">
        <v>551</v>
      </c>
      <c r="K1870" t="s">
        <v>551</v>
      </c>
      <c r="L1870" t="s">
        <v>551</v>
      </c>
      <c r="M1870" t="s">
        <v>551</v>
      </c>
      <c r="N1870" t="s">
        <v>551</v>
      </c>
      <c r="O1870" t="s">
        <v>551</v>
      </c>
      <c r="P1870" t="s">
        <v>551</v>
      </c>
      <c r="Q1870" t="s">
        <v>551</v>
      </c>
      <c r="R1870" t="s">
        <v>551</v>
      </c>
      <c r="S1870" t="s">
        <v>551</v>
      </c>
      <c r="T1870" t="s">
        <v>551</v>
      </c>
      <c r="U1870" t="s">
        <v>551</v>
      </c>
      <c r="V1870" t="s">
        <v>551</v>
      </c>
      <c r="W1870" t="s">
        <v>551</v>
      </c>
      <c r="X1870" t="s">
        <v>551</v>
      </c>
      <c r="Y1870" t="s">
        <v>551</v>
      </c>
      <c r="Z1870" t="s">
        <v>551</v>
      </c>
      <c r="AA1870" t="s">
        <v>551</v>
      </c>
      <c r="AB1870" t="s">
        <v>551</v>
      </c>
      <c r="AC1870" t="s">
        <v>663</v>
      </c>
      <c r="AD1870" t="s">
        <v>662</v>
      </c>
      <c r="AE1870">
        <v>25</v>
      </c>
      <c r="AF1870">
        <v>19</v>
      </c>
      <c r="AH1870" t="s">
        <v>499</v>
      </c>
      <c r="AJ1870" t="s">
        <v>92</v>
      </c>
      <c r="AK1870" t="s">
        <v>201</v>
      </c>
      <c r="AM1870">
        <v>3557</v>
      </c>
      <c r="AN1870">
        <v>2805</v>
      </c>
    </row>
    <row r="1871" spans="1:40" x14ac:dyDescent="0.25">
      <c r="A1871" t="s">
        <v>551</v>
      </c>
      <c r="B1871" t="s">
        <v>551</v>
      </c>
      <c r="C1871" t="s">
        <v>551</v>
      </c>
      <c r="D1871" t="s">
        <v>551</v>
      </c>
      <c r="E1871" t="s">
        <v>551</v>
      </c>
      <c r="F1871" t="s">
        <v>551</v>
      </c>
      <c r="G1871" t="s">
        <v>551</v>
      </c>
      <c r="H1871" t="s">
        <v>551</v>
      </c>
      <c r="I1871" t="s">
        <v>551</v>
      </c>
      <c r="J1871" t="s">
        <v>551</v>
      </c>
      <c r="K1871" t="s">
        <v>551</v>
      </c>
      <c r="L1871" t="s">
        <v>551</v>
      </c>
      <c r="M1871" t="s">
        <v>551</v>
      </c>
      <c r="N1871" t="s">
        <v>551</v>
      </c>
      <c r="O1871" t="s">
        <v>551</v>
      </c>
      <c r="P1871" t="s">
        <v>551</v>
      </c>
      <c r="Q1871" t="s">
        <v>551</v>
      </c>
      <c r="R1871" t="s">
        <v>551</v>
      </c>
      <c r="S1871" t="s">
        <v>551</v>
      </c>
      <c r="T1871" t="s">
        <v>551</v>
      </c>
      <c r="U1871" t="s">
        <v>551</v>
      </c>
      <c r="V1871" t="s">
        <v>551</v>
      </c>
      <c r="W1871" t="s">
        <v>551</v>
      </c>
      <c r="X1871" t="s">
        <v>551</v>
      </c>
      <c r="Y1871" t="s">
        <v>551</v>
      </c>
      <c r="Z1871" t="s">
        <v>551</v>
      </c>
      <c r="AA1871" t="s">
        <v>551</v>
      </c>
      <c r="AB1871" t="s">
        <v>551</v>
      </c>
      <c r="AC1871" t="s">
        <v>663</v>
      </c>
      <c r="AD1871" t="s">
        <v>662</v>
      </c>
      <c r="AE1871">
        <v>25</v>
      </c>
      <c r="AF1871">
        <v>20</v>
      </c>
      <c r="AG1871">
        <v>3</v>
      </c>
      <c r="AH1871" t="s">
        <v>492</v>
      </c>
      <c r="AJ1871" t="s">
        <v>84</v>
      </c>
      <c r="AK1871" t="s">
        <v>194</v>
      </c>
      <c r="AM1871">
        <v>2718</v>
      </c>
      <c r="AN1871">
        <v>714</v>
      </c>
    </row>
    <row r="1872" spans="1:40" x14ac:dyDescent="0.25">
      <c r="A1872" t="s">
        <v>551</v>
      </c>
      <c r="B1872" t="s">
        <v>551</v>
      </c>
      <c r="C1872" t="s">
        <v>551</v>
      </c>
      <c r="D1872" t="s">
        <v>551</v>
      </c>
      <c r="E1872" t="s">
        <v>551</v>
      </c>
      <c r="F1872" t="s">
        <v>551</v>
      </c>
      <c r="G1872" t="s">
        <v>551</v>
      </c>
      <c r="H1872" t="s">
        <v>551</v>
      </c>
      <c r="I1872" t="s">
        <v>551</v>
      </c>
      <c r="J1872" t="s">
        <v>551</v>
      </c>
      <c r="K1872" t="s">
        <v>551</v>
      </c>
      <c r="L1872" t="s">
        <v>551</v>
      </c>
      <c r="M1872" t="s">
        <v>551</v>
      </c>
      <c r="N1872" t="s">
        <v>551</v>
      </c>
      <c r="O1872" t="s">
        <v>551</v>
      </c>
      <c r="P1872" t="s">
        <v>551</v>
      </c>
      <c r="Q1872" t="s">
        <v>551</v>
      </c>
      <c r="R1872" t="s">
        <v>551</v>
      </c>
      <c r="S1872" t="s">
        <v>551</v>
      </c>
      <c r="T1872" t="s">
        <v>551</v>
      </c>
      <c r="U1872" t="s">
        <v>551</v>
      </c>
      <c r="V1872" t="s">
        <v>551</v>
      </c>
      <c r="W1872" t="s">
        <v>551</v>
      </c>
      <c r="X1872" t="s">
        <v>551</v>
      </c>
      <c r="Y1872" t="s">
        <v>551</v>
      </c>
      <c r="Z1872" t="s">
        <v>551</v>
      </c>
      <c r="AA1872" t="s">
        <v>551</v>
      </c>
      <c r="AB1872" t="s">
        <v>551</v>
      </c>
      <c r="AC1872" t="s">
        <v>663</v>
      </c>
      <c r="AD1872" t="s">
        <v>662</v>
      </c>
      <c r="AE1872">
        <v>25</v>
      </c>
      <c r="AF1872">
        <v>21</v>
      </c>
      <c r="AH1872" t="s">
        <v>499</v>
      </c>
      <c r="AJ1872" t="s">
        <v>92</v>
      </c>
      <c r="AK1872" t="s">
        <v>201</v>
      </c>
      <c r="AM1872">
        <v>69</v>
      </c>
      <c r="AN1872">
        <v>639</v>
      </c>
    </row>
    <row r="1873" spans="1:40" x14ac:dyDescent="0.25">
      <c r="A1873" t="s">
        <v>551</v>
      </c>
      <c r="B1873" t="s">
        <v>551</v>
      </c>
      <c r="C1873" t="s">
        <v>551</v>
      </c>
      <c r="D1873" t="s">
        <v>551</v>
      </c>
      <c r="E1873" t="s">
        <v>551</v>
      </c>
      <c r="F1873" t="s">
        <v>551</v>
      </c>
      <c r="G1873" t="s">
        <v>551</v>
      </c>
      <c r="H1873" t="s">
        <v>551</v>
      </c>
      <c r="I1873" t="s">
        <v>551</v>
      </c>
      <c r="J1873" t="s">
        <v>551</v>
      </c>
      <c r="K1873" t="s">
        <v>551</v>
      </c>
      <c r="L1873" t="s">
        <v>551</v>
      </c>
      <c r="M1873" t="s">
        <v>551</v>
      </c>
      <c r="N1873" t="s">
        <v>551</v>
      </c>
      <c r="O1873" t="s">
        <v>551</v>
      </c>
      <c r="P1873" t="s">
        <v>551</v>
      </c>
      <c r="Q1873" t="s">
        <v>551</v>
      </c>
      <c r="R1873" t="s">
        <v>551</v>
      </c>
      <c r="S1873" t="s">
        <v>551</v>
      </c>
      <c r="T1873" t="s">
        <v>551</v>
      </c>
      <c r="U1873" t="s">
        <v>551</v>
      </c>
      <c r="V1873" t="s">
        <v>551</v>
      </c>
      <c r="W1873" t="s">
        <v>551</v>
      </c>
      <c r="X1873" t="s">
        <v>551</v>
      </c>
      <c r="Y1873" t="s">
        <v>551</v>
      </c>
      <c r="Z1873" t="s">
        <v>551</v>
      </c>
      <c r="AA1873" t="s">
        <v>551</v>
      </c>
      <c r="AB1873" t="s">
        <v>551</v>
      </c>
      <c r="AC1873" t="s">
        <v>663</v>
      </c>
      <c r="AD1873" t="s">
        <v>662</v>
      </c>
      <c r="AE1873">
        <v>25</v>
      </c>
      <c r="AF1873">
        <v>22</v>
      </c>
      <c r="AH1873" t="s">
        <v>493</v>
      </c>
      <c r="AJ1873" t="s">
        <v>85</v>
      </c>
      <c r="AK1873" t="s">
        <v>191</v>
      </c>
      <c r="AM1873">
        <v>3208</v>
      </c>
      <c r="AN1873">
        <v>1763</v>
      </c>
    </row>
    <row r="1874" spans="1:40" x14ac:dyDescent="0.25">
      <c r="A1874" t="s">
        <v>551</v>
      </c>
      <c r="B1874" t="s">
        <v>551</v>
      </c>
      <c r="C1874" t="s">
        <v>551</v>
      </c>
      <c r="D1874" t="s">
        <v>551</v>
      </c>
      <c r="E1874" t="s">
        <v>551</v>
      </c>
      <c r="F1874" t="s">
        <v>551</v>
      </c>
      <c r="G1874" t="s">
        <v>551</v>
      </c>
      <c r="H1874" t="s">
        <v>551</v>
      </c>
      <c r="I1874" t="s">
        <v>551</v>
      </c>
      <c r="J1874" t="s">
        <v>551</v>
      </c>
      <c r="K1874" t="s">
        <v>551</v>
      </c>
      <c r="L1874" t="s">
        <v>551</v>
      </c>
      <c r="M1874" t="s">
        <v>551</v>
      </c>
      <c r="N1874" t="s">
        <v>551</v>
      </c>
      <c r="O1874" t="s">
        <v>551</v>
      </c>
      <c r="P1874" t="s">
        <v>551</v>
      </c>
      <c r="Q1874" t="s">
        <v>551</v>
      </c>
      <c r="R1874" t="s">
        <v>551</v>
      </c>
      <c r="S1874" t="s">
        <v>551</v>
      </c>
      <c r="T1874" t="s">
        <v>551</v>
      </c>
      <c r="U1874" t="s">
        <v>551</v>
      </c>
      <c r="V1874" t="s">
        <v>551</v>
      </c>
      <c r="W1874" t="s">
        <v>551</v>
      </c>
      <c r="X1874" t="s">
        <v>551</v>
      </c>
      <c r="Y1874" t="s">
        <v>551</v>
      </c>
      <c r="Z1874" t="s">
        <v>551</v>
      </c>
      <c r="AA1874" t="s">
        <v>551</v>
      </c>
      <c r="AB1874" t="s">
        <v>551</v>
      </c>
      <c r="AC1874" t="s">
        <v>663</v>
      </c>
      <c r="AD1874" t="s">
        <v>662</v>
      </c>
      <c r="AE1874">
        <v>25</v>
      </c>
      <c r="AF1874">
        <v>23</v>
      </c>
      <c r="AG1874">
        <v>3</v>
      </c>
      <c r="AH1874" t="s">
        <v>587</v>
      </c>
      <c r="AJ1874" t="s">
        <v>145</v>
      </c>
      <c r="AK1874" t="s">
        <v>194</v>
      </c>
      <c r="AM1874">
        <v>3734</v>
      </c>
      <c r="AN1874">
        <v>1674</v>
      </c>
    </row>
    <row r="1875" spans="1:40" x14ac:dyDescent="0.25">
      <c r="A1875" t="s">
        <v>551</v>
      </c>
      <c r="B1875" t="s">
        <v>551</v>
      </c>
      <c r="C1875" t="s">
        <v>551</v>
      </c>
      <c r="D1875" t="s">
        <v>551</v>
      </c>
      <c r="E1875" t="s">
        <v>551</v>
      </c>
      <c r="F1875" t="s">
        <v>551</v>
      </c>
      <c r="G1875" t="s">
        <v>551</v>
      </c>
      <c r="H1875" t="s">
        <v>551</v>
      </c>
      <c r="I1875" t="s">
        <v>551</v>
      </c>
      <c r="J1875" t="s">
        <v>551</v>
      </c>
      <c r="K1875" t="s">
        <v>551</v>
      </c>
      <c r="L1875" t="s">
        <v>551</v>
      </c>
      <c r="M1875" t="s">
        <v>551</v>
      </c>
      <c r="N1875" t="s">
        <v>551</v>
      </c>
      <c r="O1875" t="s">
        <v>551</v>
      </c>
      <c r="P1875" t="s">
        <v>551</v>
      </c>
      <c r="Q1875" t="s">
        <v>551</v>
      </c>
      <c r="R1875" t="s">
        <v>551</v>
      </c>
      <c r="S1875" t="s">
        <v>551</v>
      </c>
      <c r="T1875" t="s">
        <v>551</v>
      </c>
      <c r="U1875" t="s">
        <v>551</v>
      </c>
      <c r="V1875" t="s">
        <v>551</v>
      </c>
      <c r="W1875" t="s">
        <v>551</v>
      </c>
      <c r="X1875" t="s">
        <v>551</v>
      </c>
      <c r="Y1875" t="s">
        <v>551</v>
      </c>
      <c r="Z1875" t="s">
        <v>551</v>
      </c>
      <c r="AA1875" t="s">
        <v>551</v>
      </c>
      <c r="AB1875" t="s">
        <v>551</v>
      </c>
      <c r="AC1875" t="s">
        <v>663</v>
      </c>
      <c r="AD1875" t="s">
        <v>662</v>
      </c>
      <c r="AE1875">
        <v>25</v>
      </c>
      <c r="AF1875">
        <v>24</v>
      </c>
      <c r="AG1875">
        <v>3</v>
      </c>
      <c r="AH1875" t="s">
        <v>492</v>
      </c>
      <c r="AJ1875" t="s">
        <v>84</v>
      </c>
      <c r="AK1875" t="s">
        <v>194</v>
      </c>
      <c r="AM1875">
        <v>2300</v>
      </c>
      <c r="AN1875">
        <v>2145</v>
      </c>
    </row>
    <row r="1876" spans="1:40" x14ac:dyDescent="0.25">
      <c r="A1876" t="s">
        <v>551</v>
      </c>
      <c r="B1876" t="s">
        <v>551</v>
      </c>
      <c r="C1876" t="s">
        <v>551</v>
      </c>
      <c r="D1876" t="s">
        <v>551</v>
      </c>
      <c r="E1876" t="s">
        <v>551</v>
      </c>
      <c r="F1876" t="s">
        <v>551</v>
      </c>
      <c r="G1876" t="s">
        <v>551</v>
      </c>
      <c r="H1876" t="s">
        <v>551</v>
      </c>
      <c r="I1876" t="s">
        <v>551</v>
      </c>
      <c r="J1876" t="s">
        <v>551</v>
      </c>
      <c r="K1876" t="s">
        <v>551</v>
      </c>
      <c r="L1876" t="s">
        <v>551</v>
      </c>
      <c r="M1876" t="s">
        <v>551</v>
      </c>
      <c r="N1876" t="s">
        <v>551</v>
      </c>
      <c r="O1876" t="s">
        <v>551</v>
      </c>
      <c r="P1876" t="s">
        <v>551</v>
      </c>
      <c r="Q1876" t="s">
        <v>551</v>
      </c>
      <c r="R1876" t="s">
        <v>551</v>
      </c>
      <c r="S1876" t="s">
        <v>551</v>
      </c>
      <c r="T1876" t="s">
        <v>551</v>
      </c>
      <c r="U1876" t="s">
        <v>551</v>
      </c>
      <c r="V1876" t="s">
        <v>551</v>
      </c>
      <c r="W1876" t="s">
        <v>551</v>
      </c>
      <c r="X1876" t="s">
        <v>551</v>
      </c>
      <c r="Y1876" t="s">
        <v>551</v>
      </c>
      <c r="Z1876" t="s">
        <v>551</v>
      </c>
      <c r="AA1876" t="s">
        <v>551</v>
      </c>
      <c r="AB1876" t="s">
        <v>551</v>
      </c>
      <c r="AC1876" t="s">
        <v>663</v>
      </c>
      <c r="AD1876" t="s">
        <v>662</v>
      </c>
      <c r="AE1876">
        <v>25</v>
      </c>
      <c r="AF1876">
        <v>25</v>
      </c>
      <c r="AG1876">
        <v>3</v>
      </c>
      <c r="AH1876" t="s">
        <v>492</v>
      </c>
      <c r="AJ1876" t="s">
        <v>84</v>
      </c>
      <c r="AK1876" t="s">
        <v>194</v>
      </c>
      <c r="AM1876">
        <v>3708</v>
      </c>
      <c r="AN1876">
        <v>2895</v>
      </c>
    </row>
    <row r="1877" spans="1:40" x14ac:dyDescent="0.25">
      <c r="A1877" t="s">
        <v>551</v>
      </c>
      <c r="B1877" t="s">
        <v>551</v>
      </c>
      <c r="C1877" t="s">
        <v>551</v>
      </c>
      <c r="D1877" t="s">
        <v>551</v>
      </c>
      <c r="E1877" t="s">
        <v>551</v>
      </c>
      <c r="F1877" t="s">
        <v>551</v>
      </c>
      <c r="G1877" t="s">
        <v>551</v>
      </c>
      <c r="H1877" t="s">
        <v>551</v>
      </c>
      <c r="I1877" t="s">
        <v>551</v>
      </c>
      <c r="J1877" t="s">
        <v>551</v>
      </c>
      <c r="K1877" t="s">
        <v>551</v>
      </c>
      <c r="L1877" t="s">
        <v>551</v>
      </c>
      <c r="M1877" t="s">
        <v>551</v>
      </c>
      <c r="N1877" t="s">
        <v>551</v>
      </c>
      <c r="O1877" t="s">
        <v>551</v>
      </c>
      <c r="P1877" t="s">
        <v>551</v>
      </c>
      <c r="Q1877" t="s">
        <v>551</v>
      </c>
      <c r="R1877" t="s">
        <v>551</v>
      </c>
      <c r="S1877" t="s">
        <v>551</v>
      </c>
      <c r="T1877" t="s">
        <v>551</v>
      </c>
      <c r="U1877" t="s">
        <v>551</v>
      </c>
      <c r="V1877" t="s">
        <v>551</v>
      </c>
      <c r="W1877" t="s">
        <v>551</v>
      </c>
      <c r="X1877" t="s">
        <v>551</v>
      </c>
      <c r="Y1877" t="s">
        <v>551</v>
      </c>
      <c r="Z1877" t="s">
        <v>551</v>
      </c>
      <c r="AA1877" t="s">
        <v>551</v>
      </c>
      <c r="AB1877" t="s">
        <v>551</v>
      </c>
      <c r="AC1877" t="s">
        <v>665</v>
      </c>
      <c r="AD1877" t="s">
        <v>664</v>
      </c>
      <c r="AE1877">
        <v>25</v>
      </c>
      <c r="AF1877">
        <v>1</v>
      </c>
      <c r="AH1877" t="s">
        <v>494</v>
      </c>
      <c r="AJ1877" t="s">
        <v>86</v>
      </c>
      <c r="AK1877" t="s">
        <v>201</v>
      </c>
      <c r="AM1877">
        <v>3330</v>
      </c>
      <c r="AN1877">
        <v>666</v>
      </c>
    </row>
    <row r="1878" spans="1:40" x14ac:dyDescent="0.25">
      <c r="A1878" t="s">
        <v>551</v>
      </c>
      <c r="B1878" t="s">
        <v>551</v>
      </c>
      <c r="C1878" t="s">
        <v>551</v>
      </c>
      <c r="D1878" t="s">
        <v>551</v>
      </c>
      <c r="E1878" t="s">
        <v>551</v>
      </c>
      <c r="F1878" t="s">
        <v>551</v>
      </c>
      <c r="G1878" t="s">
        <v>551</v>
      </c>
      <c r="H1878" t="s">
        <v>551</v>
      </c>
      <c r="I1878" t="s">
        <v>551</v>
      </c>
      <c r="J1878" t="s">
        <v>551</v>
      </c>
      <c r="K1878" t="s">
        <v>551</v>
      </c>
      <c r="L1878" t="s">
        <v>551</v>
      </c>
      <c r="M1878" t="s">
        <v>551</v>
      </c>
      <c r="N1878" t="s">
        <v>551</v>
      </c>
      <c r="O1878" t="s">
        <v>551</v>
      </c>
      <c r="P1878" t="s">
        <v>551</v>
      </c>
      <c r="Q1878" t="s">
        <v>551</v>
      </c>
      <c r="R1878" t="s">
        <v>551</v>
      </c>
      <c r="S1878" t="s">
        <v>551</v>
      </c>
      <c r="T1878" t="s">
        <v>551</v>
      </c>
      <c r="U1878" t="s">
        <v>551</v>
      </c>
      <c r="V1878" t="s">
        <v>551</v>
      </c>
      <c r="W1878" t="s">
        <v>551</v>
      </c>
      <c r="X1878" t="s">
        <v>551</v>
      </c>
      <c r="Y1878" t="s">
        <v>551</v>
      </c>
      <c r="Z1878" t="s">
        <v>551</v>
      </c>
      <c r="AA1878" t="s">
        <v>551</v>
      </c>
      <c r="AB1878" t="s">
        <v>551</v>
      </c>
      <c r="AC1878" t="s">
        <v>665</v>
      </c>
      <c r="AD1878" t="s">
        <v>664</v>
      </c>
      <c r="AE1878">
        <v>25</v>
      </c>
      <c r="AF1878">
        <v>2</v>
      </c>
      <c r="AH1878" t="s">
        <v>494</v>
      </c>
      <c r="AJ1878" t="s">
        <v>86</v>
      </c>
      <c r="AK1878" t="s">
        <v>201</v>
      </c>
      <c r="AM1878">
        <v>3397</v>
      </c>
      <c r="AN1878">
        <v>662</v>
      </c>
    </row>
    <row r="1879" spans="1:40" x14ac:dyDescent="0.25">
      <c r="A1879" t="s">
        <v>551</v>
      </c>
      <c r="B1879" t="s">
        <v>551</v>
      </c>
      <c r="C1879" t="s">
        <v>551</v>
      </c>
      <c r="D1879" t="s">
        <v>551</v>
      </c>
      <c r="E1879" t="s">
        <v>551</v>
      </c>
      <c r="F1879" t="s">
        <v>551</v>
      </c>
      <c r="G1879" t="s">
        <v>551</v>
      </c>
      <c r="H1879" t="s">
        <v>551</v>
      </c>
      <c r="I1879" t="s">
        <v>551</v>
      </c>
      <c r="J1879" t="s">
        <v>551</v>
      </c>
      <c r="K1879" t="s">
        <v>551</v>
      </c>
      <c r="L1879" t="s">
        <v>551</v>
      </c>
      <c r="M1879" t="s">
        <v>551</v>
      </c>
      <c r="N1879" t="s">
        <v>551</v>
      </c>
      <c r="O1879" t="s">
        <v>551</v>
      </c>
      <c r="P1879" t="s">
        <v>551</v>
      </c>
      <c r="Q1879" t="s">
        <v>551</v>
      </c>
      <c r="R1879" t="s">
        <v>551</v>
      </c>
      <c r="S1879" t="s">
        <v>551</v>
      </c>
      <c r="T1879" t="s">
        <v>551</v>
      </c>
      <c r="U1879" t="s">
        <v>551</v>
      </c>
      <c r="V1879" t="s">
        <v>551</v>
      </c>
      <c r="W1879" t="s">
        <v>551</v>
      </c>
      <c r="X1879" t="s">
        <v>551</v>
      </c>
      <c r="Y1879" t="s">
        <v>551</v>
      </c>
      <c r="Z1879" t="s">
        <v>551</v>
      </c>
      <c r="AA1879" t="s">
        <v>551</v>
      </c>
      <c r="AB1879" t="s">
        <v>551</v>
      </c>
      <c r="AC1879" t="s">
        <v>665</v>
      </c>
      <c r="AD1879" t="s">
        <v>664</v>
      </c>
      <c r="AE1879">
        <v>25</v>
      </c>
      <c r="AF1879">
        <v>3</v>
      </c>
      <c r="AH1879" t="s">
        <v>493</v>
      </c>
      <c r="AJ1879" t="s">
        <v>85</v>
      </c>
      <c r="AK1879" t="s">
        <v>191</v>
      </c>
      <c r="AM1879">
        <v>1013</v>
      </c>
      <c r="AN1879">
        <v>1323</v>
      </c>
    </row>
    <row r="1880" spans="1:40" x14ac:dyDescent="0.25">
      <c r="A1880" t="s">
        <v>551</v>
      </c>
      <c r="B1880" t="s">
        <v>551</v>
      </c>
      <c r="C1880" t="s">
        <v>551</v>
      </c>
      <c r="D1880" t="s">
        <v>551</v>
      </c>
      <c r="E1880" t="s">
        <v>551</v>
      </c>
      <c r="F1880" t="s">
        <v>551</v>
      </c>
      <c r="G1880" t="s">
        <v>551</v>
      </c>
      <c r="H1880" t="s">
        <v>551</v>
      </c>
      <c r="I1880" t="s">
        <v>551</v>
      </c>
      <c r="J1880" t="s">
        <v>551</v>
      </c>
      <c r="K1880" t="s">
        <v>551</v>
      </c>
      <c r="L1880" t="s">
        <v>551</v>
      </c>
      <c r="M1880" t="s">
        <v>551</v>
      </c>
      <c r="N1880" t="s">
        <v>551</v>
      </c>
      <c r="O1880" t="s">
        <v>551</v>
      </c>
      <c r="P1880" t="s">
        <v>551</v>
      </c>
      <c r="Q1880" t="s">
        <v>551</v>
      </c>
      <c r="R1880" t="s">
        <v>551</v>
      </c>
      <c r="S1880" t="s">
        <v>551</v>
      </c>
      <c r="T1880" t="s">
        <v>551</v>
      </c>
      <c r="U1880" t="s">
        <v>551</v>
      </c>
      <c r="V1880" t="s">
        <v>551</v>
      </c>
      <c r="W1880" t="s">
        <v>551</v>
      </c>
      <c r="X1880" t="s">
        <v>551</v>
      </c>
      <c r="Y1880" t="s">
        <v>551</v>
      </c>
      <c r="Z1880" t="s">
        <v>551</v>
      </c>
      <c r="AA1880" t="s">
        <v>551</v>
      </c>
      <c r="AB1880" t="s">
        <v>551</v>
      </c>
      <c r="AC1880" t="s">
        <v>665</v>
      </c>
      <c r="AD1880" t="s">
        <v>664</v>
      </c>
      <c r="AE1880">
        <v>25</v>
      </c>
      <c r="AF1880">
        <v>4</v>
      </c>
      <c r="AH1880" t="s">
        <v>493</v>
      </c>
      <c r="AJ1880" t="s">
        <v>85</v>
      </c>
      <c r="AK1880" t="s">
        <v>191</v>
      </c>
      <c r="AM1880">
        <v>2060</v>
      </c>
      <c r="AN1880">
        <v>1210</v>
      </c>
    </row>
    <row r="1881" spans="1:40" x14ac:dyDescent="0.25">
      <c r="A1881" t="s">
        <v>551</v>
      </c>
      <c r="B1881" t="s">
        <v>551</v>
      </c>
      <c r="C1881" t="s">
        <v>551</v>
      </c>
      <c r="D1881" t="s">
        <v>551</v>
      </c>
      <c r="E1881" t="s">
        <v>551</v>
      </c>
      <c r="F1881" t="s">
        <v>551</v>
      </c>
      <c r="G1881" t="s">
        <v>551</v>
      </c>
      <c r="H1881" t="s">
        <v>551</v>
      </c>
      <c r="I1881" t="s">
        <v>551</v>
      </c>
      <c r="J1881" t="s">
        <v>551</v>
      </c>
      <c r="K1881" t="s">
        <v>551</v>
      </c>
      <c r="L1881" t="s">
        <v>551</v>
      </c>
      <c r="M1881" t="s">
        <v>551</v>
      </c>
      <c r="N1881" t="s">
        <v>551</v>
      </c>
      <c r="O1881" t="s">
        <v>551</v>
      </c>
      <c r="P1881" t="s">
        <v>551</v>
      </c>
      <c r="Q1881" t="s">
        <v>551</v>
      </c>
      <c r="R1881" t="s">
        <v>551</v>
      </c>
      <c r="S1881" t="s">
        <v>551</v>
      </c>
      <c r="T1881" t="s">
        <v>551</v>
      </c>
      <c r="U1881" t="s">
        <v>551</v>
      </c>
      <c r="V1881" t="s">
        <v>551</v>
      </c>
      <c r="W1881" t="s">
        <v>551</v>
      </c>
      <c r="X1881" t="s">
        <v>551</v>
      </c>
      <c r="Y1881" t="s">
        <v>551</v>
      </c>
      <c r="Z1881" t="s">
        <v>551</v>
      </c>
      <c r="AA1881" t="s">
        <v>551</v>
      </c>
      <c r="AB1881" t="s">
        <v>551</v>
      </c>
      <c r="AC1881" t="s">
        <v>665</v>
      </c>
      <c r="AD1881" t="s">
        <v>664</v>
      </c>
      <c r="AE1881">
        <v>25</v>
      </c>
      <c r="AF1881">
        <v>5</v>
      </c>
      <c r="AH1881" t="s">
        <v>494</v>
      </c>
      <c r="AJ1881" t="s">
        <v>86</v>
      </c>
      <c r="AK1881" t="s">
        <v>201</v>
      </c>
      <c r="AM1881">
        <v>247</v>
      </c>
      <c r="AN1881">
        <v>2505</v>
      </c>
    </row>
    <row r="1882" spans="1:40" x14ac:dyDescent="0.25">
      <c r="A1882" t="s">
        <v>551</v>
      </c>
      <c r="B1882" t="s">
        <v>551</v>
      </c>
      <c r="C1882" t="s">
        <v>551</v>
      </c>
      <c r="D1882" t="s">
        <v>551</v>
      </c>
      <c r="E1882" t="s">
        <v>551</v>
      </c>
      <c r="F1882" t="s">
        <v>551</v>
      </c>
      <c r="G1882" t="s">
        <v>551</v>
      </c>
      <c r="H1882" t="s">
        <v>551</v>
      </c>
      <c r="I1882" t="s">
        <v>551</v>
      </c>
      <c r="J1882" t="s">
        <v>551</v>
      </c>
      <c r="K1882" t="s">
        <v>551</v>
      </c>
      <c r="L1882" t="s">
        <v>551</v>
      </c>
      <c r="M1882" t="s">
        <v>551</v>
      </c>
      <c r="N1882" t="s">
        <v>551</v>
      </c>
      <c r="O1882" t="s">
        <v>551</v>
      </c>
      <c r="P1882" t="s">
        <v>551</v>
      </c>
      <c r="Q1882" t="s">
        <v>551</v>
      </c>
      <c r="R1882" t="s">
        <v>551</v>
      </c>
      <c r="S1882" t="s">
        <v>551</v>
      </c>
      <c r="T1882" t="s">
        <v>551</v>
      </c>
      <c r="U1882" t="s">
        <v>551</v>
      </c>
      <c r="V1882" t="s">
        <v>551</v>
      </c>
      <c r="W1882" t="s">
        <v>551</v>
      </c>
      <c r="X1882" t="s">
        <v>551</v>
      </c>
      <c r="Y1882" t="s">
        <v>551</v>
      </c>
      <c r="Z1882" t="s">
        <v>551</v>
      </c>
      <c r="AA1882" t="s">
        <v>551</v>
      </c>
      <c r="AB1882" t="s">
        <v>551</v>
      </c>
      <c r="AC1882" t="s">
        <v>665</v>
      </c>
      <c r="AD1882" t="s">
        <v>664</v>
      </c>
      <c r="AE1882">
        <v>25</v>
      </c>
      <c r="AF1882">
        <v>6</v>
      </c>
      <c r="AH1882" t="s">
        <v>494</v>
      </c>
      <c r="AJ1882" t="s">
        <v>86</v>
      </c>
      <c r="AK1882" t="s">
        <v>201</v>
      </c>
      <c r="AM1882">
        <v>9</v>
      </c>
      <c r="AN1882">
        <v>269</v>
      </c>
    </row>
    <row r="1883" spans="1:40" x14ac:dyDescent="0.25">
      <c r="A1883" t="s">
        <v>551</v>
      </c>
      <c r="B1883" t="s">
        <v>551</v>
      </c>
      <c r="C1883" t="s">
        <v>551</v>
      </c>
      <c r="D1883" t="s">
        <v>551</v>
      </c>
      <c r="E1883" t="s">
        <v>551</v>
      </c>
      <c r="F1883" t="s">
        <v>551</v>
      </c>
      <c r="G1883" t="s">
        <v>551</v>
      </c>
      <c r="H1883" t="s">
        <v>551</v>
      </c>
      <c r="I1883" t="s">
        <v>551</v>
      </c>
      <c r="J1883" t="s">
        <v>551</v>
      </c>
      <c r="K1883" t="s">
        <v>551</v>
      </c>
      <c r="L1883" t="s">
        <v>551</v>
      </c>
      <c r="M1883" t="s">
        <v>551</v>
      </c>
      <c r="N1883" t="s">
        <v>551</v>
      </c>
      <c r="O1883" t="s">
        <v>551</v>
      </c>
      <c r="P1883" t="s">
        <v>551</v>
      </c>
      <c r="Q1883" t="s">
        <v>551</v>
      </c>
      <c r="R1883" t="s">
        <v>551</v>
      </c>
      <c r="S1883" t="s">
        <v>551</v>
      </c>
      <c r="T1883" t="s">
        <v>551</v>
      </c>
      <c r="U1883" t="s">
        <v>551</v>
      </c>
      <c r="V1883" t="s">
        <v>551</v>
      </c>
      <c r="W1883" t="s">
        <v>551</v>
      </c>
      <c r="X1883" t="s">
        <v>551</v>
      </c>
      <c r="Y1883" t="s">
        <v>551</v>
      </c>
      <c r="Z1883" t="s">
        <v>551</v>
      </c>
      <c r="AA1883" t="s">
        <v>551</v>
      </c>
      <c r="AB1883" t="s">
        <v>551</v>
      </c>
      <c r="AC1883" t="s">
        <v>665</v>
      </c>
      <c r="AD1883" t="s">
        <v>664</v>
      </c>
      <c r="AE1883">
        <v>25</v>
      </c>
      <c r="AF1883">
        <v>7</v>
      </c>
      <c r="AH1883" t="s">
        <v>494</v>
      </c>
      <c r="AJ1883" t="s">
        <v>86</v>
      </c>
      <c r="AK1883" t="s">
        <v>201</v>
      </c>
      <c r="AM1883">
        <v>2072</v>
      </c>
      <c r="AN1883">
        <v>1263</v>
      </c>
    </row>
    <row r="1884" spans="1:40" x14ac:dyDescent="0.25">
      <c r="A1884" t="s">
        <v>551</v>
      </c>
      <c r="B1884" t="s">
        <v>551</v>
      </c>
      <c r="C1884" t="s">
        <v>551</v>
      </c>
      <c r="D1884" t="s">
        <v>551</v>
      </c>
      <c r="E1884" t="s">
        <v>551</v>
      </c>
      <c r="F1884" t="s">
        <v>551</v>
      </c>
      <c r="G1884" t="s">
        <v>551</v>
      </c>
      <c r="H1884" t="s">
        <v>551</v>
      </c>
      <c r="I1884" t="s">
        <v>551</v>
      </c>
      <c r="J1884" t="s">
        <v>551</v>
      </c>
      <c r="K1884" t="s">
        <v>551</v>
      </c>
      <c r="L1884" t="s">
        <v>551</v>
      </c>
      <c r="M1884" t="s">
        <v>551</v>
      </c>
      <c r="N1884" t="s">
        <v>551</v>
      </c>
      <c r="O1884" t="s">
        <v>551</v>
      </c>
      <c r="P1884" t="s">
        <v>551</v>
      </c>
      <c r="Q1884" t="s">
        <v>551</v>
      </c>
      <c r="R1884" t="s">
        <v>551</v>
      </c>
      <c r="S1884" t="s">
        <v>551</v>
      </c>
      <c r="T1884" t="s">
        <v>551</v>
      </c>
      <c r="U1884" t="s">
        <v>551</v>
      </c>
      <c r="V1884" t="s">
        <v>551</v>
      </c>
      <c r="W1884" t="s">
        <v>551</v>
      </c>
      <c r="X1884" t="s">
        <v>551</v>
      </c>
      <c r="Y1884" t="s">
        <v>551</v>
      </c>
      <c r="Z1884" t="s">
        <v>551</v>
      </c>
      <c r="AA1884" t="s">
        <v>551</v>
      </c>
      <c r="AB1884" t="s">
        <v>551</v>
      </c>
      <c r="AC1884" t="s">
        <v>665</v>
      </c>
      <c r="AD1884" t="s">
        <v>664</v>
      </c>
      <c r="AE1884">
        <v>25</v>
      </c>
      <c r="AF1884">
        <v>8</v>
      </c>
      <c r="AH1884" t="s">
        <v>494</v>
      </c>
      <c r="AJ1884" t="s">
        <v>86</v>
      </c>
      <c r="AK1884" t="s">
        <v>201</v>
      </c>
      <c r="AM1884">
        <v>910</v>
      </c>
      <c r="AN1884">
        <v>276</v>
      </c>
    </row>
    <row r="1885" spans="1:40" x14ac:dyDescent="0.25">
      <c r="A1885" t="s">
        <v>551</v>
      </c>
      <c r="B1885" t="s">
        <v>551</v>
      </c>
      <c r="C1885" t="s">
        <v>551</v>
      </c>
      <c r="D1885" t="s">
        <v>551</v>
      </c>
      <c r="E1885" t="s">
        <v>551</v>
      </c>
      <c r="F1885" t="s">
        <v>551</v>
      </c>
      <c r="G1885" t="s">
        <v>551</v>
      </c>
      <c r="H1885" t="s">
        <v>551</v>
      </c>
      <c r="I1885" t="s">
        <v>551</v>
      </c>
      <c r="J1885" t="s">
        <v>551</v>
      </c>
      <c r="K1885" t="s">
        <v>551</v>
      </c>
      <c r="L1885" t="s">
        <v>551</v>
      </c>
      <c r="M1885" t="s">
        <v>551</v>
      </c>
      <c r="N1885" t="s">
        <v>551</v>
      </c>
      <c r="O1885" t="s">
        <v>551</v>
      </c>
      <c r="P1885" t="s">
        <v>551</v>
      </c>
      <c r="Q1885" t="s">
        <v>551</v>
      </c>
      <c r="R1885" t="s">
        <v>551</v>
      </c>
      <c r="S1885" t="s">
        <v>551</v>
      </c>
      <c r="T1885" t="s">
        <v>551</v>
      </c>
      <c r="U1885" t="s">
        <v>551</v>
      </c>
      <c r="V1885" t="s">
        <v>551</v>
      </c>
      <c r="W1885" t="s">
        <v>551</v>
      </c>
      <c r="X1885" t="s">
        <v>551</v>
      </c>
      <c r="Y1885" t="s">
        <v>551</v>
      </c>
      <c r="Z1885" t="s">
        <v>551</v>
      </c>
      <c r="AA1885" t="s">
        <v>551</v>
      </c>
      <c r="AB1885" t="s">
        <v>551</v>
      </c>
      <c r="AC1885" t="s">
        <v>665</v>
      </c>
      <c r="AD1885" t="s">
        <v>664</v>
      </c>
      <c r="AE1885">
        <v>25</v>
      </c>
      <c r="AF1885">
        <v>9</v>
      </c>
      <c r="AH1885" t="s">
        <v>494</v>
      </c>
      <c r="AJ1885" t="s">
        <v>86</v>
      </c>
      <c r="AK1885" t="s">
        <v>201</v>
      </c>
      <c r="AM1885">
        <v>11</v>
      </c>
      <c r="AN1885">
        <v>2160</v>
      </c>
    </row>
    <row r="1886" spans="1:40" x14ac:dyDescent="0.25">
      <c r="A1886" t="s">
        <v>551</v>
      </c>
      <c r="B1886" t="s">
        <v>551</v>
      </c>
      <c r="C1886" t="s">
        <v>551</v>
      </c>
      <c r="D1886" t="s">
        <v>551</v>
      </c>
      <c r="E1886" t="s">
        <v>551</v>
      </c>
      <c r="F1886" t="s">
        <v>551</v>
      </c>
      <c r="G1886" t="s">
        <v>551</v>
      </c>
      <c r="H1886" t="s">
        <v>551</v>
      </c>
      <c r="I1886" t="s">
        <v>551</v>
      </c>
      <c r="J1886" t="s">
        <v>551</v>
      </c>
      <c r="K1886" t="s">
        <v>551</v>
      </c>
      <c r="L1886" t="s">
        <v>551</v>
      </c>
      <c r="M1886" t="s">
        <v>551</v>
      </c>
      <c r="N1886" t="s">
        <v>551</v>
      </c>
      <c r="O1886" t="s">
        <v>551</v>
      </c>
      <c r="P1886" t="s">
        <v>551</v>
      </c>
      <c r="Q1886" t="s">
        <v>551</v>
      </c>
      <c r="R1886" t="s">
        <v>551</v>
      </c>
      <c r="S1886" t="s">
        <v>551</v>
      </c>
      <c r="T1886" t="s">
        <v>551</v>
      </c>
      <c r="U1886" t="s">
        <v>551</v>
      </c>
      <c r="V1886" t="s">
        <v>551</v>
      </c>
      <c r="W1886" t="s">
        <v>551</v>
      </c>
      <c r="X1886" t="s">
        <v>551</v>
      </c>
      <c r="Y1886" t="s">
        <v>551</v>
      </c>
      <c r="Z1886" t="s">
        <v>551</v>
      </c>
      <c r="AA1886" t="s">
        <v>551</v>
      </c>
      <c r="AB1886" t="s">
        <v>551</v>
      </c>
      <c r="AC1886" t="s">
        <v>665</v>
      </c>
      <c r="AD1886" t="s">
        <v>664</v>
      </c>
      <c r="AE1886">
        <v>25</v>
      </c>
      <c r="AF1886">
        <v>10</v>
      </c>
      <c r="AG1886">
        <v>3</v>
      </c>
      <c r="AH1886" t="s">
        <v>491</v>
      </c>
      <c r="AJ1886" t="s">
        <v>82</v>
      </c>
      <c r="AK1886" t="s">
        <v>194</v>
      </c>
      <c r="AM1886">
        <v>3550</v>
      </c>
      <c r="AN1886">
        <v>14</v>
      </c>
    </row>
    <row r="1887" spans="1:40" x14ac:dyDescent="0.25">
      <c r="A1887" t="s">
        <v>551</v>
      </c>
      <c r="B1887" t="s">
        <v>551</v>
      </c>
      <c r="C1887" t="s">
        <v>551</v>
      </c>
      <c r="D1887" t="s">
        <v>551</v>
      </c>
      <c r="E1887" t="s">
        <v>551</v>
      </c>
      <c r="F1887" t="s">
        <v>551</v>
      </c>
      <c r="G1887" t="s">
        <v>551</v>
      </c>
      <c r="H1887" t="s">
        <v>551</v>
      </c>
      <c r="I1887" t="s">
        <v>551</v>
      </c>
      <c r="J1887" t="s">
        <v>551</v>
      </c>
      <c r="K1887" t="s">
        <v>551</v>
      </c>
      <c r="L1887" t="s">
        <v>551</v>
      </c>
      <c r="M1887" t="s">
        <v>551</v>
      </c>
      <c r="N1887" t="s">
        <v>551</v>
      </c>
      <c r="O1887" t="s">
        <v>551</v>
      </c>
      <c r="P1887" t="s">
        <v>551</v>
      </c>
      <c r="Q1887" t="s">
        <v>551</v>
      </c>
      <c r="R1887" t="s">
        <v>551</v>
      </c>
      <c r="S1887" t="s">
        <v>551</v>
      </c>
      <c r="T1887" t="s">
        <v>551</v>
      </c>
      <c r="U1887" t="s">
        <v>551</v>
      </c>
      <c r="V1887" t="s">
        <v>551</v>
      </c>
      <c r="W1887" t="s">
        <v>551</v>
      </c>
      <c r="X1887" t="s">
        <v>551</v>
      </c>
      <c r="Y1887" t="s">
        <v>551</v>
      </c>
      <c r="Z1887" t="s">
        <v>551</v>
      </c>
      <c r="AA1887" t="s">
        <v>551</v>
      </c>
      <c r="AB1887" t="s">
        <v>551</v>
      </c>
      <c r="AC1887" t="s">
        <v>665</v>
      </c>
      <c r="AD1887" t="s">
        <v>664</v>
      </c>
      <c r="AE1887">
        <v>25</v>
      </c>
      <c r="AF1887">
        <v>11</v>
      </c>
      <c r="AH1887" t="s">
        <v>493</v>
      </c>
      <c r="AJ1887" t="s">
        <v>85</v>
      </c>
      <c r="AK1887" t="s">
        <v>191</v>
      </c>
      <c r="AM1887">
        <v>2170</v>
      </c>
      <c r="AN1887">
        <v>75</v>
      </c>
    </row>
    <row r="1888" spans="1:40" x14ac:dyDescent="0.25">
      <c r="A1888" t="s">
        <v>551</v>
      </c>
      <c r="B1888" t="s">
        <v>551</v>
      </c>
      <c r="C1888" t="s">
        <v>551</v>
      </c>
      <c r="D1888" t="s">
        <v>551</v>
      </c>
      <c r="E1888" t="s">
        <v>551</v>
      </c>
      <c r="F1888" t="s">
        <v>551</v>
      </c>
      <c r="G1888" t="s">
        <v>551</v>
      </c>
      <c r="H1888" t="s">
        <v>551</v>
      </c>
      <c r="I1888" t="s">
        <v>551</v>
      </c>
      <c r="J1888" t="s">
        <v>551</v>
      </c>
      <c r="K1888" t="s">
        <v>551</v>
      </c>
      <c r="L1888" t="s">
        <v>551</v>
      </c>
      <c r="M1888" t="s">
        <v>551</v>
      </c>
      <c r="N1888" t="s">
        <v>551</v>
      </c>
      <c r="O1888" t="s">
        <v>551</v>
      </c>
      <c r="P1888" t="s">
        <v>551</v>
      </c>
      <c r="Q1888" t="s">
        <v>551</v>
      </c>
      <c r="R1888" t="s">
        <v>551</v>
      </c>
      <c r="S1888" t="s">
        <v>551</v>
      </c>
      <c r="T1888" t="s">
        <v>551</v>
      </c>
      <c r="U1888" t="s">
        <v>551</v>
      </c>
      <c r="V1888" t="s">
        <v>551</v>
      </c>
      <c r="W1888" t="s">
        <v>551</v>
      </c>
      <c r="X1888" t="s">
        <v>551</v>
      </c>
      <c r="Y1888" t="s">
        <v>551</v>
      </c>
      <c r="Z1888" t="s">
        <v>551</v>
      </c>
      <c r="AA1888" t="s">
        <v>551</v>
      </c>
      <c r="AB1888" t="s">
        <v>551</v>
      </c>
      <c r="AC1888" t="s">
        <v>665</v>
      </c>
      <c r="AD1888" t="s">
        <v>664</v>
      </c>
      <c r="AE1888">
        <v>25</v>
      </c>
      <c r="AF1888">
        <v>12</v>
      </c>
      <c r="AH1888" t="s">
        <v>499</v>
      </c>
      <c r="AJ1888" t="s">
        <v>92</v>
      </c>
      <c r="AK1888" t="s">
        <v>201</v>
      </c>
      <c r="AM1888">
        <v>349</v>
      </c>
      <c r="AN1888">
        <v>2953</v>
      </c>
    </row>
    <row r="1889" spans="1:40" x14ac:dyDescent="0.25">
      <c r="A1889" t="s">
        <v>551</v>
      </c>
      <c r="B1889" t="s">
        <v>551</v>
      </c>
      <c r="C1889" t="s">
        <v>551</v>
      </c>
      <c r="D1889" t="s">
        <v>551</v>
      </c>
      <c r="E1889" t="s">
        <v>551</v>
      </c>
      <c r="F1889" t="s">
        <v>551</v>
      </c>
      <c r="G1889" t="s">
        <v>551</v>
      </c>
      <c r="H1889" t="s">
        <v>551</v>
      </c>
      <c r="I1889" t="s">
        <v>551</v>
      </c>
      <c r="J1889" t="s">
        <v>551</v>
      </c>
      <c r="K1889" t="s">
        <v>551</v>
      </c>
      <c r="L1889" t="s">
        <v>551</v>
      </c>
      <c r="M1889" t="s">
        <v>551</v>
      </c>
      <c r="N1889" t="s">
        <v>551</v>
      </c>
      <c r="O1889" t="s">
        <v>551</v>
      </c>
      <c r="P1889" t="s">
        <v>551</v>
      </c>
      <c r="Q1889" t="s">
        <v>551</v>
      </c>
      <c r="R1889" t="s">
        <v>551</v>
      </c>
      <c r="S1889" t="s">
        <v>551</v>
      </c>
      <c r="T1889" t="s">
        <v>551</v>
      </c>
      <c r="U1889" t="s">
        <v>551</v>
      </c>
      <c r="V1889" t="s">
        <v>551</v>
      </c>
      <c r="W1889" t="s">
        <v>551</v>
      </c>
      <c r="X1889" t="s">
        <v>551</v>
      </c>
      <c r="Y1889" t="s">
        <v>551</v>
      </c>
      <c r="Z1889" t="s">
        <v>551</v>
      </c>
      <c r="AA1889" t="s">
        <v>551</v>
      </c>
      <c r="AB1889" t="s">
        <v>551</v>
      </c>
      <c r="AC1889" t="s">
        <v>665</v>
      </c>
      <c r="AD1889" t="s">
        <v>664</v>
      </c>
      <c r="AE1889">
        <v>25</v>
      </c>
      <c r="AF1889">
        <v>13</v>
      </c>
      <c r="AH1889" t="s">
        <v>494</v>
      </c>
      <c r="AJ1889" t="s">
        <v>86</v>
      </c>
      <c r="AK1889" t="s">
        <v>201</v>
      </c>
      <c r="AM1889">
        <v>1389</v>
      </c>
      <c r="AN1889">
        <v>2566</v>
      </c>
    </row>
    <row r="1890" spans="1:40" x14ac:dyDescent="0.25">
      <c r="A1890" t="s">
        <v>551</v>
      </c>
      <c r="B1890" t="s">
        <v>551</v>
      </c>
      <c r="C1890" t="s">
        <v>551</v>
      </c>
      <c r="D1890" t="s">
        <v>551</v>
      </c>
      <c r="E1890" t="s">
        <v>551</v>
      </c>
      <c r="F1890" t="s">
        <v>551</v>
      </c>
      <c r="G1890" t="s">
        <v>551</v>
      </c>
      <c r="H1890" t="s">
        <v>551</v>
      </c>
      <c r="I1890" t="s">
        <v>551</v>
      </c>
      <c r="J1890" t="s">
        <v>551</v>
      </c>
      <c r="K1890" t="s">
        <v>551</v>
      </c>
      <c r="L1890" t="s">
        <v>551</v>
      </c>
      <c r="M1890" t="s">
        <v>551</v>
      </c>
      <c r="N1890" t="s">
        <v>551</v>
      </c>
      <c r="O1890" t="s">
        <v>551</v>
      </c>
      <c r="P1890" t="s">
        <v>551</v>
      </c>
      <c r="Q1890" t="s">
        <v>551</v>
      </c>
      <c r="R1890" t="s">
        <v>551</v>
      </c>
      <c r="S1890" t="s">
        <v>551</v>
      </c>
      <c r="T1890" t="s">
        <v>551</v>
      </c>
      <c r="U1890" t="s">
        <v>551</v>
      </c>
      <c r="V1890" t="s">
        <v>551</v>
      </c>
      <c r="W1890" t="s">
        <v>551</v>
      </c>
      <c r="X1890" t="s">
        <v>551</v>
      </c>
      <c r="Y1890" t="s">
        <v>551</v>
      </c>
      <c r="Z1890" t="s">
        <v>551</v>
      </c>
      <c r="AA1890" t="s">
        <v>551</v>
      </c>
      <c r="AB1890" t="s">
        <v>551</v>
      </c>
      <c r="AC1890" t="s">
        <v>665</v>
      </c>
      <c r="AD1890" t="s">
        <v>664</v>
      </c>
      <c r="AE1890">
        <v>25</v>
      </c>
      <c r="AF1890">
        <v>14</v>
      </c>
      <c r="AH1890" t="s">
        <v>494</v>
      </c>
      <c r="AJ1890" t="s">
        <v>86</v>
      </c>
      <c r="AK1890" t="s">
        <v>201</v>
      </c>
      <c r="AM1890">
        <v>3880</v>
      </c>
      <c r="AN1890">
        <v>1170</v>
      </c>
    </row>
    <row r="1891" spans="1:40" x14ac:dyDescent="0.25">
      <c r="A1891" t="s">
        <v>551</v>
      </c>
      <c r="B1891" t="s">
        <v>551</v>
      </c>
      <c r="C1891" t="s">
        <v>551</v>
      </c>
      <c r="D1891" t="s">
        <v>551</v>
      </c>
      <c r="E1891" t="s">
        <v>551</v>
      </c>
      <c r="F1891" t="s">
        <v>551</v>
      </c>
      <c r="G1891" t="s">
        <v>551</v>
      </c>
      <c r="H1891" t="s">
        <v>551</v>
      </c>
      <c r="I1891" t="s">
        <v>551</v>
      </c>
      <c r="J1891" t="s">
        <v>551</v>
      </c>
      <c r="K1891" t="s">
        <v>551</v>
      </c>
      <c r="L1891" t="s">
        <v>551</v>
      </c>
      <c r="M1891" t="s">
        <v>551</v>
      </c>
      <c r="N1891" t="s">
        <v>551</v>
      </c>
      <c r="O1891" t="s">
        <v>551</v>
      </c>
      <c r="P1891" t="s">
        <v>551</v>
      </c>
      <c r="Q1891" t="s">
        <v>551</v>
      </c>
      <c r="R1891" t="s">
        <v>551</v>
      </c>
      <c r="S1891" t="s">
        <v>551</v>
      </c>
      <c r="T1891" t="s">
        <v>551</v>
      </c>
      <c r="U1891" t="s">
        <v>551</v>
      </c>
      <c r="V1891" t="s">
        <v>551</v>
      </c>
      <c r="W1891" t="s">
        <v>551</v>
      </c>
      <c r="X1891" t="s">
        <v>551</v>
      </c>
      <c r="Y1891" t="s">
        <v>551</v>
      </c>
      <c r="Z1891" t="s">
        <v>551</v>
      </c>
      <c r="AA1891" t="s">
        <v>551</v>
      </c>
      <c r="AB1891" t="s">
        <v>551</v>
      </c>
      <c r="AC1891" t="s">
        <v>665</v>
      </c>
      <c r="AD1891" t="s">
        <v>664</v>
      </c>
      <c r="AE1891">
        <v>25</v>
      </c>
      <c r="AF1891">
        <v>15</v>
      </c>
      <c r="AH1891" t="s">
        <v>494</v>
      </c>
      <c r="AJ1891" t="s">
        <v>86</v>
      </c>
      <c r="AK1891" t="s">
        <v>201</v>
      </c>
      <c r="AM1891">
        <v>298</v>
      </c>
      <c r="AN1891">
        <v>2452</v>
      </c>
    </row>
    <row r="1892" spans="1:40" x14ac:dyDescent="0.25">
      <c r="A1892" t="s">
        <v>551</v>
      </c>
      <c r="B1892" t="s">
        <v>551</v>
      </c>
      <c r="C1892" t="s">
        <v>551</v>
      </c>
      <c r="D1892" t="s">
        <v>551</v>
      </c>
      <c r="E1892" t="s">
        <v>551</v>
      </c>
      <c r="F1892" t="s">
        <v>551</v>
      </c>
      <c r="G1892" t="s">
        <v>551</v>
      </c>
      <c r="H1892" t="s">
        <v>551</v>
      </c>
      <c r="I1892" t="s">
        <v>551</v>
      </c>
      <c r="J1892" t="s">
        <v>551</v>
      </c>
      <c r="K1892" t="s">
        <v>551</v>
      </c>
      <c r="L1892" t="s">
        <v>551</v>
      </c>
      <c r="M1892" t="s">
        <v>551</v>
      </c>
      <c r="N1892" t="s">
        <v>551</v>
      </c>
      <c r="O1892" t="s">
        <v>551</v>
      </c>
      <c r="P1892" t="s">
        <v>551</v>
      </c>
      <c r="Q1892" t="s">
        <v>551</v>
      </c>
      <c r="R1892" t="s">
        <v>551</v>
      </c>
      <c r="S1892" t="s">
        <v>551</v>
      </c>
      <c r="T1892" t="s">
        <v>551</v>
      </c>
      <c r="U1892" t="s">
        <v>551</v>
      </c>
      <c r="V1892" t="s">
        <v>551</v>
      </c>
      <c r="W1892" t="s">
        <v>551</v>
      </c>
      <c r="X1892" t="s">
        <v>551</v>
      </c>
      <c r="Y1892" t="s">
        <v>551</v>
      </c>
      <c r="Z1892" t="s">
        <v>551</v>
      </c>
      <c r="AA1892" t="s">
        <v>551</v>
      </c>
      <c r="AB1892" t="s">
        <v>551</v>
      </c>
      <c r="AC1892" t="s">
        <v>665</v>
      </c>
      <c r="AD1892" t="s">
        <v>664</v>
      </c>
      <c r="AE1892">
        <v>25</v>
      </c>
      <c r="AF1892">
        <v>16</v>
      </c>
      <c r="AH1892" t="s">
        <v>494</v>
      </c>
      <c r="AJ1892" t="s">
        <v>86</v>
      </c>
      <c r="AK1892" t="s">
        <v>201</v>
      </c>
      <c r="AM1892">
        <v>2233</v>
      </c>
      <c r="AN1892">
        <v>2906</v>
      </c>
    </row>
    <row r="1893" spans="1:40" x14ac:dyDescent="0.25">
      <c r="A1893" t="s">
        <v>551</v>
      </c>
      <c r="B1893" t="s">
        <v>551</v>
      </c>
      <c r="C1893" t="s">
        <v>551</v>
      </c>
      <c r="D1893" t="s">
        <v>551</v>
      </c>
      <c r="E1893" t="s">
        <v>551</v>
      </c>
      <c r="F1893" t="s">
        <v>551</v>
      </c>
      <c r="G1893" t="s">
        <v>551</v>
      </c>
      <c r="H1893" t="s">
        <v>551</v>
      </c>
      <c r="I1893" t="s">
        <v>551</v>
      </c>
      <c r="J1893" t="s">
        <v>551</v>
      </c>
      <c r="K1893" t="s">
        <v>551</v>
      </c>
      <c r="L1893" t="s">
        <v>551</v>
      </c>
      <c r="M1893" t="s">
        <v>551</v>
      </c>
      <c r="N1893" t="s">
        <v>551</v>
      </c>
      <c r="O1893" t="s">
        <v>551</v>
      </c>
      <c r="P1893" t="s">
        <v>551</v>
      </c>
      <c r="Q1893" t="s">
        <v>551</v>
      </c>
      <c r="R1893" t="s">
        <v>551</v>
      </c>
      <c r="S1893" t="s">
        <v>551</v>
      </c>
      <c r="T1893" t="s">
        <v>551</v>
      </c>
      <c r="U1893" t="s">
        <v>551</v>
      </c>
      <c r="V1893" t="s">
        <v>551</v>
      </c>
      <c r="W1893" t="s">
        <v>551</v>
      </c>
      <c r="X1893" t="s">
        <v>551</v>
      </c>
      <c r="Y1893" t="s">
        <v>551</v>
      </c>
      <c r="Z1893" t="s">
        <v>551</v>
      </c>
      <c r="AA1893" t="s">
        <v>551</v>
      </c>
      <c r="AB1893" t="s">
        <v>551</v>
      </c>
      <c r="AC1893" t="s">
        <v>665</v>
      </c>
      <c r="AD1893" t="s">
        <v>664</v>
      </c>
      <c r="AE1893">
        <v>25</v>
      </c>
      <c r="AF1893">
        <v>17</v>
      </c>
      <c r="AH1893" t="s">
        <v>493</v>
      </c>
      <c r="AJ1893" t="s">
        <v>85</v>
      </c>
      <c r="AK1893" t="s">
        <v>191</v>
      </c>
      <c r="AM1893">
        <v>1362</v>
      </c>
      <c r="AN1893">
        <v>377</v>
      </c>
    </row>
    <row r="1894" spans="1:40" x14ac:dyDescent="0.25">
      <c r="A1894" t="s">
        <v>551</v>
      </c>
      <c r="B1894" t="s">
        <v>551</v>
      </c>
      <c r="C1894" t="s">
        <v>551</v>
      </c>
      <c r="D1894" t="s">
        <v>551</v>
      </c>
      <c r="E1894" t="s">
        <v>551</v>
      </c>
      <c r="F1894" t="s">
        <v>551</v>
      </c>
      <c r="G1894" t="s">
        <v>551</v>
      </c>
      <c r="H1894" t="s">
        <v>551</v>
      </c>
      <c r="I1894" t="s">
        <v>551</v>
      </c>
      <c r="J1894" t="s">
        <v>551</v>
      </c>
      <c r="K1894" t="s">
        <v>551</v>
      </c>
      <c r="L1894" t="s">
        <v>551</v>
      </c>
      <c r="M1894" t="s">
        <v>551</v>
      </c>
      <c r="N1894" t="s">
        <v>551</v>
      </c>
      <c r="O1894" t="s">
        <v>551</v>
      </c>
      <c r="P1894" t="s">
        <v>551</v>
      </c>
      <c r="Q1894" t="s">
        <v>551</v>
      </c>
      <c r="R1894" t="s">
        <v>551</v>
      </c>
      <c r="S1894" t="s">
        <v>551</v>
      </c>
      <c r="T1894" t="s">
        <v>551</v>
      </c>
      <c r="U1894" t="s">
        <v>551</v>
      </c>
      <c r="V1894" t="s">
        <v>551</v>
      </c>
      <c r="W1894" t="s">
        <v>551</v>
      </c>
      <c r="X1894" t="s">
        <v>551</v>
      </c>
      <c r="Y1894" t="s">
        <v>551</v>
      </c>
      <c r="Z1894" t="s">
        <v>551</v>
      </c>
      <c r="AA1894" t="s">
        <v>551</v>
      </c>
      <c r="AB1894" t="s">
        <v>551</v>
      </c>
      <c r="AC1894" t="s">
        <v>665</v>
      </c>
      <c r="AD1894" t="s">
        <v>664</v>
      </c>
      <c r="AE1894">
        <v>25</v>
      </c>
      <c r="AF1894">
        <v>18</v>
      </c>
      <c r="AH1894" t="s">
        <v>494</v>
      </c>
      <c r="AJ1894" t="s">
        <v>86</v>
      </c>
      <c r="AK1894" t="s">
        <v>201</v>
      </c>
      <c r="AM1894">
        <v>3288</v>
      </c>
      <c r="AN1894">
        <v>651</v>
      </c>
    </row>
    <row r="1895" spans="1:40" x14ac:dyDescent="0.25">
      <c r="A1895" t="s">
        <v>551</v>
      </c>
      <c r="B1895" t="s">
        <v>551</v>
      </c>
      <c r="C1895" t="s">
        <v>551</v>
      </c>
      <c r="D1895" t="s">
        <v>551</v>
      </c>
      <c r="E1895" t="s">
        <v>551</v>
      </c>
      <c r="F1895" t="s">
        <v>551</v>
      </c>
      <c r="G1895" t="s">
        <v>551</v>
      </c>
      <c r="H1895" t="s">
        <v>551</v>
      </c>
      <c r="I1895" t="s">
        <v>551</v>
      </c>
      <c r="J1895" t="s">
        <v>551</v>
      </c>
      <c r="K1895" t="s">
        <v>551</v>
      </c>
      <c r="L1895" t="s">
        <v>551</v>
      </c>
      <c r="M1895" t="s">
        <v>551</v>
      </c>
      <c r="N1895" t="s">
        <v>551</v>
      </c>
      <c r="O1895" t="s">
        <v>551</v>
      </c>
      <c r="P1895" t="s">
        <v>551</v>
      </c>
      <c r="Q1895" t="s">
        <v>551</v>
      </c>
      <c r="R1895" t="s">
        <v>551</v>
      </c>
      <c r="S1895" t="s">
        <v>551</v>
      </c>
      <c r="T1895" t="s">
        <v>551</v>
      </c>
      <c r="U1895" t="s">
        <v>551</v>
      </c>
      <c r="V1895" t="s">
        <v>551</v>
      </c>
      <c r="W1895" t="s">
        <v>551</v>
      </c>
      <c r="X1895" t="s">
        <v>551</v>
      </c>
      <c r="Y1895" t="s">
        <v>551</v>
      </c>
      <c r="Z1895" t="s">
        <v>551</v>
      </c>
      <c r="AA1895" t="s">
        <v>551</v>
      </c>
      <c r="AB1895" t="s">
        <v>551</v>
      </c>
      <c r="AC1895" t="s">
        <v>665</v>
      </c>
      <c r="AD1895" t="s">
        <v>664</v>
      </c>
      <c r="AE1895">
        <v>25</v>
      </c>
      <c r="AF1895">
        <v>19</v>
      </c>
      <c r="AH1895" t="s">
        <v>494</v>
      </c>
      <c r="AJ1895" t="s">
        <v>86</v>
      </c>
      <c r="AK1895" t="s">
        <v>201</v>
      </c>
      <c r="AM1895">
        <v>3756</v>
      </c>
      <c r="AN1895">
        <v>2713</v>
      </c>
    </row>
    <row r="1896" spans="1:40" x14ac:dyDescent="0.25">
      <c r="A1896" t="s">
        <v>551</v>
      </c>
      <c r="B1896" t="s">
        <v>551</v>
      </c>
      <c r="C1896" t="s">
        <v>551</v>
      </c>
      <c r="D1896" t="s">
        <v>551</v>
      </c>
      <c r="E1896" t="s">
        <v>551</v>
      </c>
      <c r="F1896" t="s">
        <v>551</v>
      </c>
      <c r="G1896" t="s">
        <v>551</v>
      </c>
      <c r="H1896" t="s">
        <v>551</v>
      </c>
      <c r="I1896" t="s">
        <v>551</v>
      </c>
      <c r="J1896" t="s">
        <v>551</v>
      </c>
      <c r="K1896" t="s">
        <v>551</v>
      </c>
      <c r="L1896" t="s">
        <v>551</v>
      </c>
      <c r="M1896" t="s">
        <v>551</v>
      </c>
      <c r="N1896" t="s">
        <v>551</v>
      </c>
      <c r="O1896" t="s">
        <v>551</v>
      </c>
      <c r="P1896" t="s">
        <v>551</v>
      </c>
      <c r="Q1896" t="s">
        <v>551</v>
      </c>
      <c r="R1896" t="s">
        <v>551</v>
      </c>
      <c r="S1896" t="s">
        <v>551</v>
      </c>
      <c r="T1896" t="s">
        <v>551</v>
      </c>
      <c r="U1896" t="s">
        <v>551</v>
      </c>
      <c r="V1896" t="s">
        <v>551</v>
      </c>
      <c r="W1896" t="s">
        <v>551</v>
      </c>
      <c r="X1896" t="s">
        <v>551</v>
      </c>
      <c r="Y1896" t="s">
        <v>551</v>
      </c>
      <c r="Z1896" t="s">
        <v>551</v>
      </c>
      <c r="AA1896" t="s">
        <v>551</v>
      </c>
      <c r="AB1896" t="s">
        <v>551</v>
      </c>
      <c r="AC1896" t="s">
        <v>665</v>
      </c>
      <c r="AD1896" t="s">
        <v>664</v>
      </c>
      <c r="AE1896">
        <v>25</v>
      </c>
      <c r="AF1896">
        <v>20</v>
      </c>
      <c r="AH1896" t="s">
        <v>498</v>
      </c>
      <c r="AJ1896" t="s">
        <v>91</v>
      </c>
      <c r="AK1896" t="s">
        <v>203</v>
      </c>
      <c r="AM1896">
        <v>2710</v>
      </c>
      <c r="AN1896">
        <v>2865</v>
      </c>
    </row>
    <row r="1897" spans="1:40" x14ac:dyDescent="0.25">
      <c r="A1897" t="s">
        <v>551</v>
      </c>
      <c r="B1897" t="s">
        <v>551</v>
      </c>
      <c r="C1897" t="s">
        <v>551</v>
      </c>
      <c r="D1897" t="s">
        <v>551</v>
      </c>
      <c r="E1897" t="s">
        <v>551</v>
      </c>
      <c r="F1897" t="s">
        <v>551</v>
      </c>
      <c r="G1897" t="s">
        <v>551</v>
      </c>
      <c r="H1897" t="s">
        <v>551</v>
      </c>
      <c r="I1897" t="s">
        <v>551</v>
      </c>
      <c r="J1897" t="s">
        <v>551</v>
      </c>
      <c r="K1897" t="s">
        <v>551</v>
      </c>
      <c r="L1897" t="s">
        <v>551</v>
      </c>
      <c r="M1897" t="s">
        <v>551</v>
      </c>
      <c r="N1897" t="s">
        <v>551</v>
      </c>
      <c r="O1897" t="s">
        <v>551</v>
      </c>
      <c r="P1897" t="s">
        <v>551</v>
      </c>
      <c r="Q1897" t="s">
        <v>551</v>
      </c>
      <c r="R1897" t="s">
        <v>551</v>
      </c>
      <c r="S1897" t="s">
        <v>551</v>
      </c>
      <c r="T1897" t="s">
        <v>551</v>
      </c>
      <c r="U1897" t="s">
        <v>551</v>
      </c>
      <c r="V1897" t="s">
        <v>551</v>
      </c>
      <c r="W1897" t="s">
        <v>551</v>
      </c>
      <c r="X1897" t="s">
        <v>551</v>
      </c>
      <c r="Y1897" t="s">
        <v>551</v>
      </c>
      <c r="Z1897" t="s">
        <v>551</v>
      </c>
      <c r="AA1897" t="s">
        <v>551</v>
      </c>
      <c r="AB1897" t="s">
        <v>551</v>
      </c>
      <c r="AC1897" t="s">
        <v>665</v>
      </c>
      <c r="AD1897" t="s">
        <v>664</v>
      </c>
      <c r="AE1897">
        <v>25</v>
      </c>
      <c r="AF1897">
        <v>21</v>
      </c>
      <c r="AH1897" t="s">
        <v>494</v>
      </c>
      <c r="AJ1897" t="s">
        <v>86</v>
      </c>
      <c r="AK1897" t="s">
        <v>201</v>
      </c>
      <c r="AM1897">
        <v>2198</v>
      </c>
      <c r="AN1897">
        <v>2627</v>
      </c>
    </row>
    <row r="1898" spans="1:40" x14ac:dyDescent="0.25">
      <c r="A1898" t="s">
        <v>551</v>
      </c>
      <c r="B1898" t="s">
        <v>551</v>
      </c>
      <c r="C1898" t="s">
        <v>551</v>
      </c>
      <c r="D1898" t="s">
        <v>551</v>
      </c>
      <c r="E1898" t="s">
        <v>551</v>
      </c>
      <c r="F1898" t="s">
        <v>551</v>
      </c>
      <c r="G1898" t="s">
        <v>551</v>
      </c>
      <c r="H1898" t="s">
        <v>551</v>
      </c>
      <c r="I1898" t="s">
        <v>551</v>
      </c>
      <c r="J1898" t="s">
        <v>551</v>
      </c>
      <c r="K1898" t="s">
        <v>551</v>
      </c>
      <c r="L1898" t="s">
        <v>551</v>
      </c>
      <c r="M1898" t="s">
        <v>551</v>
      </c>
      <c r="N1898" t="s">
        <v>551</v>
      </c>
      <c r="O1898" t="s">
        <v>551</v>
      </c>
      <c r="P1898" t="s">
        <v>551</v>
      </c>
      <c r="Q1898" t="s">
        <v>551</v>
      </c>
      <c r="R1898" t="s">
        <v>551</v>
      </c>
      <c r="S1898" t="s">
        <v>551</v>
      </c>
      <c r="T1898" t="s">
        <v>551</v>
      </c>
      <c r="U1898" t="s">
        <v>551</v>
      </c>
      <c r="V1898" t="s">
        <v>551</v>
      </c>
      <c r="W1898" t="s">
        <v>551</v>
      </c>
      <c r="X1898" t="s">
        <v>551</v>
      </c>
      <c r="Y1898" t="s">
        <v>551</v>
      </c>
      <c r="Z1898" t="s">
        <v>551</v>
      </c>
      <c r="AA1898" t="s">
        <v>551</v>
      </c>
      <c r="AB1898" t="s">
        <v>551</v>
      </c>
      <c r="AC1898" t="s">
        <v>665</v>
      </c>
      <c r="AD1898" t="s">
        <v>664</v>
      </c>
      <c r="AE1898">
        <v>25</v>
      </c>
      <c r="AF1898">
        <v>22</v>
      </c>
      <c r="AH1898" t="s">
        <v>494</v>
      </c>
      <c r="AJ1898" t="s">
        <v>86</v>
      </c>
      <c r="AK1898" t="s">
        <v>201</v>
      </c>
      <c r="AM1898">
        <v>1578</v>
      </c>
      <c r="AN1898">
        <v>2845</v>
      </c>
    </row>
    <row r="1899" spans="1:40" x14ac:dyDescent="0.25">
      <c r="A1899" t="s">
        <v>551</v>
      </c>
      <c r="B1899" t="s">
        <v>551</v>
      </c>
      <c r="C1899" t="s">
        <v>551</v>
      </c>
      <c r="D1899" t="s">
        <v>551</v>
      </c>
      <c r="E1899" t="s">
        <v>551</v>
      </c>
      <c r="F1899" t="s">
        <v>551</v>
      </c>
      <c r="G1899" t="s">
        <v>551</v>
      </c>
      <c r="H1899" t="s">
        <v>551</v>
      </c>
      <c r="I1899" t="s">
        <v>551</v>
      </c>
      <c r="J1899" t="s">
        <v>551</v>
      </c>
      <c r="K1899" t="s">
        <v>551</v>
      </c>
      <c r="L1899" t="s">
        <v>551</v>
      </c>
      <c r="M1899" t="s">
        <v>551</v>
      </c>
      <c r="N1899" t="s">
        <v>551</v>
      </c>
      <c r="O1899" t="s">
        <v>551</v>
      </c>
      <c r="P1899" t="s">
        <v>551</v>
      </c>
      <c r="Q1899" t="s">
        <v>551</v>
      </c>
      <c r="R1899" t="s">
        <v>551</v>
      </c>
      <c r="S1899" t="s">
        <v>551</v>
      </c>
      <c r="T1899" t="s">
        <v>551</v>
      </c>
      <c r="U1899" t="s">
        <v>551</v>
      </c>
      <c r="V1899" t="s">
        <v>551</v>
      </c>
      <c r="W1899" t="s">
        <v>551</v>
      </c>
      <c r="X1899" t="s">
        <v>551</v>
      </c>
      <c r="Y1899" t="s">
        <v>551</v>
      </c>
      <c r="Z1899" t="s">
        <v>551</v>
      </c>
      <c r="AA1899" t="s">
        <v>551</v>
      </c>
      <c r="AB1899" t="s">
        <v>551</v>
      </c>
      <c r="AC1899" t="s">
        <v>665</v>
      </c>
      <c r="AD1899" t="s">
        <v>664</v>
      </c>
      <c r="AE1899">
        <v>25</v>
      </c>
      <c r="AF1899">
        <v>23</v>
      </c>
      <c r="AG1899">
        <v>3</v>
      </c>
      <c r="AH1899" t="s">
        <v>491</v>
      </c>
      <c r="AJ1899" t="s">
        <v>82</v>
      </c>
      <c r="AK1899" t="s">
        <v>194</v>
      </c>
      <c r="AM1899">
        <v>3106</v>
      </c>
      <c r="AN1899">
        <v>1258</v>
      </c>
    </row>
    <row r="1900" spans="1:40" x14ac:dyDescent="0.25">
      <c r="A1900" t="s">
        <v>551</v>
      </c>
      <c r="B1900" t="s">
        <v>551</v>
      </c>
      <c r="C1900" t="s">
        <v>551</v>
      </c>
      <c r="D1900" t="s">
        <v>551</v>
      </c>
      <c r="E1900" t="s">
        <v>551</v>
      </c>
      <c r="F1900" t="s">
        <v>551</v>
      </c>
      <c r="G1900" t="s">
        <v>551</v>
      </c>
      <c r="H1900" t="s">
        <v>551</v>
      </c>
      <c r="I1900" t="s">
        <v>551</v>
      </c>
      <c r="J1900" t="s">
        <v>551</v>
      </c>
      <c r="K1900" t="s">
        <v>551</v>
      </c>
      <c r="L1900" t="s">
        <v>551</v>
      </c>
      <c r="M1900" t="s">
        <v>551</v>
      </c>
      <c r="N1900" t="s">
        <v>551</v>
      </c>
      <c r="O1900" t="s">
        <v>551</v>
      </c>
      <c r="P1900" t="s">
        <v>551</v>
      </c>
      <c r="Q1900" t="s">
        <v>551</v>
      </c>
      <c r="R1900" t="s">
        <v>551</v>
      </c>
      <c r="S1900" t="s">
        <v>551</v>
      </c>
      <c r="T1900" t="s">
        <v>551</v>
      </c>
      <c r="U1900" t="s">
        <v>551</v>
      </c>
      <c r="V1900" t="s">
        <v>551</v>
      </c>
      <c r="W1900" t="s">
        <v>551</v>
      </c>
      <c r="X1900" t="s">
        <v>551</v>
      </c>
      <c r="Y1900" t="s">
        <v>551</v>
      </c>
      <c r="Z1900" t="s">
        <v>551</v>
      </c>
      <c r="AA1900" t="s">
        <v>551</v>
      </c>
      <c r="AB1900" t="s">
        <v>551</v>
      </c>
      <c r="AC1900" t="s">
        <v>665</v>
      </c>
      <c r="AD1900" t="s">
        <v>664</v>
      </c>
      <c r="AE1900">
        <v>25</v>
      </c>
      <c r="AF1900">
        <v>24</v>
      </c>
      <c r="AG1900">
        <v>3</v>
      </c>
      <c r="AH1900" t="s">
        <v>492</v>
      </c>
      <c r="AJ1900" t="s">
        <v>84</v>
      </c>
      <c r="AK1900" t="s">
        <v>194</v>
      </c>
      <c r="AM1900">
        <v>2086</v>
      </c>
      <c r="AN1900">
        <v>2011</v>
      </c>
    </row>
    <row r="1901" spans="1:40" x14ac:dyDescent="0.25">
      <c r="A1901" t="s">
        <v>551</v>
      </c>
      <c r="B1901" t="s">
        <v>551</v>
      </c>
      <c r="C1901" t="s">
        <v>551</v>
      </c>
      <c r="D1901" t="s">
        <v>551</v>
      </c>
      <c r="E1901" t="s">
        <v>551</v>
      </c>
      <c r="F1901" t="s">
        <v>551</v>
      </c>
      <c r="G1901" t="s">
        <v>551</v>
      </c>
      <c r="H1901" t="s">
        <v>551</v>
      </c>
      <c r="I1901" t="s">
        <v>551</v>
      </c>
      <c r="J1901" t="s">
        <v>551</v>
      </c>
      <c r="K1901" t="s">
        <v>551</v>
      </c>
      <c r="L1901" t="s">
        <v>551</v>
      </c>
      <c r="M1901" t="s">
        <v>551</v>
      </c>
      <c r="N1901" t="s">
        <v>551</v>
      </c>
      <c r="O1901" t="s">
        <v>551</v>
      </c>
      <c r="P1901" t="s">
        <v>551</v>
      </c>
      <c r="Q1901" t="s">
        <v>551</v>
      </c>
      <c r="R1901" t="s">
        <v>551</v>
      </c>
      <c r="S1901" t="s">
        <v>551</v>
      </c>
      <c r="T1901" t="s">
        <v>551</v>
      </c>
      <c r="U1901" t="s">
        <v>551</v>
      </c>
      <c r="V1901" t="s">
        <v>551</v>
      </c>
      <c r="W1901" t="s">
        <v>551</v>
      </c>
      <c r="X1901" t="s">
        <v>551</v>
      </c>
      <c r="Y1901" t="s">
        <v>551</v>
      </c>
      <c r="Z1901" t="s">
        <v>551</v>
      </c>
      <c r="AA1901" t="s">
        <v>551</v>
      </c>
      <c r="AB1901" t="s">
        <v>551</v>
      </c>
      <c r="AC1901" t="s">
        <v>665</v>
      </c>
      <c r="AD1901" t="s">
        <v>664</v>
      </c>
      <c r="AE1901">
        <v>25</v>
      </c>
      <c r="AF1901">
        <v>25</v>
      </c>
      <c r="AH1901" t="s">
        <v>493</v>
      </c>
      <c r="AJ1901" t="s">
        <v>85</v>
      </c>
      <c r="AK1901" t="s">
        <v>191</v>
      </c>
      <c r="AM1901">
        <v>1705</v>
      </c>
      <c r="AN1901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3DD0-FD5E-4F54-8C03-06AF6036825D}">
  <dimension ref="A1:M322"/>
  <sheetViews>
    <sheetView tabSelected="1" workbookViewId="0">
      <selection activeCell="G12" sqref="G12"/>
    </sheetView>
  </sheetViews>
  <sheetFormatPr defaultRowHeight="15" x14ac:dyDescent="0.25"/>
  <cols>
    <col min="1" max="1" width="34.28515625" style="62" bestFit="1" customWidth="1"/>
    <col min="2" max="2" width="6.710937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33.140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691</v>
      </c>
      <c r="F1" s="62" t="s">
        <v>667</v>
      </c>
    </row>
    <row r="2" spans="1:8" x14ac:dyDescent="0.25">
      <c r="A2" s="62" t="s">
        <v>666</v>
      </c>
      <c r="F2" s="62" t="s">
        <v>403</v>
      </c>
      <c r="G2" s="62" t="s">
        <v>693</v>
      </c>
    </row>
    <row r="3" spans="1:8" x14ac:dyDescent="0.25">
      <c r="A3" s="62" t="s">
        <v>692</v>
      </c>
      <c r="C3" s="62" t="s">
        <v>390</v>
      </c>
      <c r="D3" s="62" t="s">
        <v>391</v>
      </c>
      <c r="F3" s="63" t="s">
        <v>397</v>
      </c>
      <c r="G3" s="62" t="s">
        <v>398</v>
      </c>
    </row>
    <row r="4" spans="1:8" x14ac:dyDescent="0.25">
      <c r="A4" s="62" t="s">
        <v>405</v>
      </c>
      <c r="B4" s="62" t="s">
        <v>689</v>
      </c>
    </row>
    <row r="5" spans="1:8" ht="15.75" thickBot="1" x14ac:dyDescent="0.3"/>
    <row r="6" spans="1:8" ht="16.5" thickTop="1" thickBot="1" x14ac:dyDescent="0.3">
      <c r="A6" s="80" t="s">
        <v>668</v>
      </c>
      <c r="B6" s="75" t="s">
        <v>669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670</v>
      </c>
      <c r="B7" s="77">
        <f>'2023 FR'!B8</f>
        <v>76</v>
      </c>
      <c r="C7" s="73"/>
      <c r="D7" s="73"/>
      <c r="E7" s="73"/>
      <c r="F7" s="73"/>
      <c r="G7" s="73"/>
      <c r="H7" s="89"/>
    </row>
    <row r="8" spans="1:8" x14ac:dyDescent="0.25">
      <c r="A8" s="82" t="s">
        <v>671</v>
      </c>
      <c r="B8" s="66">
        <f ca="1">'2023 FR'!B28</f>
        <v>1896</v>
      </c>
      <c r="H8" s="90"/>
    </row>
    <row r="9" spans="1:8" ht="15.75" thickBot="1" x14ac:dyDescent="0.3">
      <c r="A9" s="83" t="s">
        <v>672</v>
      </c>
      <c r="B9" s="78">
        <f ca="1">'2023 FR'!H125</f>
        <v>1780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673</v>
      </c>
      <c r="D10" s="64" t="s">
        <v>674</v>
      </c>
      <c r="E10" s="64" t="s">
        <v>675</v>
      </c>
      <c r="F10" s="64" t="s">
        <v>676</v>
      </c>
      <c r="H10" s="90"/>
    </row>
    <row r="11" spans="1:8" x14ac:dyDescent="0.25">
      <c r="A11" s="84" t="s">
        <v>446</v>
      </c>
      <c r="B11" s="69">
        <f ca="1">'2023 FR'!C16</f>
        <v>1.4044943820224718</v>
      </c>
      <c r="C11" s="68"/>
      <c r="D11" s="69">
        <f t="shared" ref="D11:D22" ca="1" si="0">AVERAGE(B11:B11)</f>
        <v>1.4044943820224718</v>
      </c>
      <c r="E11" s="69" t="e">
        <f t="shared" ref="E11:E22" ca="1" si="1">STDEV(B11:B11)</f>
        <v>#DIV/0!</v>
      </c>
      <c r="F11" s="69" t="e">
        <f t="shared" ref="F11:F22" ca="1" si="2">E11/SQRT(1)</f>
        <v>#DIV/0!</v>
      </c>
      <c r="G11" s="68"/>
      <c r="H11" s="92"/>
    </row>
    <row r="12" spans="1:8" x14ac:dyDescent="0.25">
      <c r="A12" s="85" t="s">
        <v>447</v>
      </c>
      <c r="B12" s="67">
        <f ca="1">'2023 FR'!C17</f>
        <v>5.6179775280898882E-2</v>
      </c>
      <c r="D12" s="67">
        <f t="shared" ca="1" si="0"/>
        <v>5.6179775280898882E-2</v>
      </c>
      <c r="E12" s="67" t="e">
        <f t="shared" ca="1" si="1"/>
        <v>#DIV/0!</v>
      </c>
      <c r="F12" s="67" t="e">
        <f t="shared" ca="1" si="2"/>
        <v>#DIV/0!</v>
      </c>
      <c r="H12" s="90"/>
    </row>
    <row r="13" spans="1:8" x14ac:dyDescent="0.25">
      <c r="A13" s="84" t="s">
        <v>448</v>
      </c>
      <c r="B13" s="69">
        <f ca="1">'2023 FR'!C18</f>
        <v>4.5505617977528088</v>
      </c>
      <c r="C13" s="68"/>
      <c r="D13" s="69">
        <f t="shared" ca="1" si="0"/>
        <v>4.5505617977528088</v>
      </c>
      <c r="E13" s="69" t="e">
        <f t="shared" ca="1" si="1"/>
        <v>#DIV/0!</v>
      </c>
      <c r="F13" s="69" t="e">
        <f t="shared" ca="1" si="2"/>
        <v>#DIV/0!</v>
      </c>
      <c r="G13" s="68"/>
      <c r="H13" s="92"/>
    </row>
    <row r="14" spans="1:8" x14ac:dyDescent="0.25">
      <c r="A14" s="85" t="s">
        <v>449</v>
      </c>
      <c r="B14" s="67">
        <f ca="1">'2023 FR'!C19</f>
        <v>0</v>
      </c>
      <c r="D14" s="67">
        <f t="shared" ca="1" si="0"/>
        <v>0</v>
      </c>
      <c r="E14" s="67" t="e">
        <f t="shared" ca="1" si="1"/>
        <v>#DIV/0!</v>
      </c>
      <c r="F14" s="67" t="e">
        <f t="shared" ca="1" si="2"/>
        <v>#DIV/0!</v>
      </c>
      <c r="H14" s="90"/>
    </row>
    <row r="15" spans="1:8" x14ac:dyDescent="0.25">
      <c r="A15" s="84" t="s">
        <v>450</v>
      </c>
      <c r="B15" s="69">
        <f ca="1">'2023 FR'!C20</f>
        <v>47.977528089887642</v>
      </c>
      <c r="C15" s="68"/>
      <c r="D15" s="69">
        <f t="shared" ca="1" si="0"/>
        <v>47.977528089887642</v>
      </c>
      <c r="E15" s="69" t="e">
        <f t="shared" ca="1" si="1"/>
        <v>#DIV/0!</v>
      </c>
      <c r="F15" s="69" t="e">
        <f t="shared" ca="1" si="2"/>
        <v>#DIV/0!</v>
      </c>
      <c r="G15" s="68"/>
      <c r="H15" s="92"/>
    </row>
    <row r="16" spans="1:8" x14ac:dyDescent="0.25">
      <c r="A16" s="85" t="s">
        <v>451</v>
      </c>
      <c r="B16" s="67">
        <f ca="1">'2023 FR'!C21</f>
        <v>0</v>
      </c>
      <c r="D16" s="67">
        <f t="shared" ca="1" si="0"/>
        <v>0</v>
      </c>
      <c r="E16" s="67" t="e">
        <f t="shared" ca="1" si="1"/>
        <v>#DIV/0!</v>
      </c>
      <c r="F16" s="67" t="e">
        <f t="shared" ca="1" si="2"/>
        <v>#DIV/0!</v>
      </c>
      <c r="H16" s="90"/>
    </row>
    <row r="17" spans="1:8" x14ac:dyDescent="0.25">
      <c r="A17" s="84" t="s">
        <v>452</v>
      </c>
      <c r="B17" s="69">
        <f ca="1">'2023 FR'!C22</f>
        <v>0.22471910112359553</v>
      </c>
      <c r="C17" s="68"/>
      <c r="D17" s="69">
        <f t="shared" ca="1" si="0"/>
        <v>0.22471910112359553</v>
      </c>
      <c r="E17" s="69" t="e">
        <f t="shared" ca="1" si="1"/>
        <v>#DIV/0!</v>
      </c>
      <c r="F17" s="69" t="e">
        <f t="shared" ca="1" si="2"/>
        <v>#DIV/0!</v>
      </c>
      <c r="G17" s="68"/>
      <c r="H17" s="92"/>
    </row>
    <row r="18" spans="1:8" x14ac:dyDescent="0.25">
      <c r="A18" s="85" t="s">
        <v>453</v>
      </c>
      <c r="B18" s="67">
        <f ca="1">'2023 FR'!C23</f>
        <v>0.2808988764044944</v>
      </c>
      <c r="D18" s="67">
        <f t="shared" ca="1" si="0"/>
        <v>0.2808988764044944</v>
      </c>
      <c r="E18" s="67" t="e">
        <f t="shared" ca="1" si="1"/>
        <v>#DIV/0!</v>
      </c>
      <c r="F18" s="67" t="e">
        <f t="shared" ca="1" si="2"/>
        <v>#DIV/0!</v>
      </c>
      <c r="H18" s="90"/>
    </row>
    <row r="19" spans="1:8" x14ac:dyDescent="0.25">
      <c r="A19" s="84" t="s">
        <v>454</v>
      </c>
      <c r="B19" s="69">
        <f ca="1">'2023 FR'!C24</f>
        <v>0</v>
      </c>
      <c r="C19" s="68"/>
      <c r="D19" s="69">
        <f t="shared" ca="1" si="0"/>
        <v>0</v>
      </c>
      <c r="E19" s="69" t="e">
        <f t="shared" ca="1" si="1"/>
        <v>#DIV/0!</v>
      </c>
      <c r="F19" s="69" t="e">
        <f t="shared" ca="1" si="2"/>
        <v>#DIV/0!</v>
      </c>
      <c r="G19" s="68"/>
      <c r="H19" s="92"/>
    </row>
    <row r="20" spans="1:8" x14ac:dyDescent="0.25">
      <c r="A20" s="85" t="s">
        <v>455</v>
      </c>
      <c r="B20" s="67">
        <f ca="1">'2023 FR'!C25</f>
        <v>45.224719101123597</v>
      </c>
      <c r="D20" s="67">
        <f t="shared" ca="1" si="0"/>
        <v>45.224719101123597</v>
      </c>
      <c r="E20" s="67" t="e">
        <f t="shared" ca="1" si="1"/>
        <v>#DIV/0!</v>
      </c>
      <c r="F20" s="67" t="e">
        <f t="shared" ca="1" si="2"/>
        <v>#DIV/0!</v>
      </c>
      <c r="H20" s="90"/>
    </row>
    <row r="21" spans="1:8" x14ac:dyDescent="0.25">
      <c r="A21" s="84" t="s">
        <v>456</v>
      </c>
      <c r="B21" s="69">
        <f ca="1">'2023 FR'!C26</f>
        <v>0.2808988764044944</v>
      </c>
      <c r="C21" s="68"/>
      <c r="D21" s="69">
        <f t="shared" ca="1" si="0"/>
        <v>0.2808988764044944</v>
      </c>
      <c r="E21" s="69" t="e">
        <f t="shared" ca="1" si="1"/>
        <v>#DIV/0!</v>
      </c>
      <c r="F21" s="69" t="e">
        <f t="shared" ca="1" si="2"/>
        <v>#DIV/0!</v>
      </c>
      <c r="G21" s="68"/>
      <c r="H21" s="92"/>
    </row>
    <row r="22" spans="1:8" x14ac:dyDescent="0.25">
      <c r="A22" s="85" t="s">
        <v>457</v>
      </c>
      <c r="B22" s="67">
        <f ca="1">'2023 FR'!C27</f>
        <v>6.1181434599156121</v>
      </c>
      <c r="D22" s="67">
        <f t="shared" ca="1" si="0"/>
        <v>6.1181434599156121</v>
      </c>
      <c r="E22" s="67" t="e">
        <f t="shared" ca="1" si="1"/>
        <v>#DIV/0!</v>
      </c>
      <c r="F22" s="67" t="e">
        <f t="shared" ca="1" si="2"/>
        <v>#DIV/0!</v>
      </c>
      <c r="H22" s="90"/>
    </row>
    <row r="23" spans="1:8" x14ac:dyDescent="0.25">
      <c r="A23" s="85" t="s">
        <v>677</v>
      </c>
      <c r="B23" s="67">
        <f ca="1">SUM(B11:B22) - B22</f>
        <v>100</v>
      </c>
      <c r="H23" s="90"/>
    </row>
    <row r="24" spans="1:8" x14ac:dyDescent="0.25">
      <c r="A24" s="85"/>
      <c r="H24" s="90"/>
    </row>
    <row r="25" spans="1:8" x14ac:dyDescent="0.25">
      <c r="A25" s="82" t="s">
        <v>678</v>
      </c>
      <c r="D25" s="64" t="s">
        <v>674</v>
      </c>
      <c r="E25" s="64" t="s">
        <v>675</v>
      </c>
      <c r="F25" s="64" t="s">
        <v>676</v>
      </c>
      <c r="H25" s="90"/>
    </row>
    <row r="26" spans="1:8" x14ac:dyDescent="0.25">
      <c r="A26" s="86" t="s">
        <v>446</v>
      </c>
      <c r="B26" s="68"/>
      <c r="C26" s="68"/>
      <c r="D26" s="68"/>
      <c r="E26" s="68"/>
      <c r="F26" s="68"/>
      <c r="G26" s="68"/>
      <c r="H26" s="92"/>
    </row>
    <row r="27" spans="1:8" x14ac:dyDescent="0.25">
      <c r="A27" s="85" t="s">
        <v>206</v>
      </c>
      <c r="B27" s="67">
        <f ca="1">'2023 FR'!I17</f>
        <v>0</v>
      </c>
      <c r="D27" s="67">
        <f t="shared" ref="D27:D58" ca="1" si="3">AVERAGE(B27:B27)</f>
        <v>0</v>
      </c>
      <c r="E27" s="67" t="e">
        <f t="shared" ref="E27:E58" ca="1" si="4">STDEV(B27:B27)</f>
        <v>#DIV/0!</v>
      </c>
      <c r="F27" s="67" t="e">
        <f t="shared" ref="F27:F58" ca="1" si="5">E27/SQRT(1)</f>
        <v>#DIV/0!</v>
      </c>
      <c r="H27" s="90"/>
    </row>
    <row r="28" spans="1:8" x14ac:dyDescent="0.25">
      <c r="A28" s="85" t="s">
        <v>208</v>
      </c>
      <c r="B28" s="67">
        <f ca="1">'2023 FR'!I18</f>
        <v>0</v>
      </c>
      <c r="D28" s="67">
        <f t="shared" ca="1" si="3"/>
        <v>0</v>
      </c>
      <c r="E28" s="67" t="e">
        <f t="shared" ca="1" si="4"/>
        <v>#DIV/0!</v>
      </c>
      <c r="F28" s="67" t="e">
        <f t="shared" ca="1" si="5"/>
        <v>#DIV/0!</v>
      </c>
      <c r="H28" s="90"/>
    </row>
    <row r="29" spans="1:8" x14ac:dyDescent="0.25">
      <c r="A29" s="85" t="s">
        <v>210</v>
      </c>
      <c r="B29" s="67">
        <f ca="1">'2023 FR'!I19</f>
        <v>0</v>
      </c>
      <c r="D29" s="67">
        <f t="shared" ca="1" si="3"/>
        <v>0</v>
      </c>
      <c r="E29" s="67" t="e">
        <f t="shared" ca="1" si="4"/>
        <v>#DIV/0!</v>
      </c>
      <c r="F29" s="67" t="e">
        <f t="shared" ca="1" si="5"/>
        <v>#DIV/0!</v>
      </c>
      <c r="H29" s="90"/>
    </row>
    <row r="30" spans="1:8" x14ac:dyDescent="0.25">
      <c r="A30" s="85" t="s">
        <v>212</v>
      </c>
      <c r="B30" s="67">
        <f ca="1">'2023 FR'!I20</f>
        <v>0</v>
      </c>
      <c r="D30" s="67">
        <f t="shared" ca="1" si="3"/>
        <v>0</v>
      </c>
      <c r="E30" s="67" t="e">
        <f t="shared" ca="1" si="4"/>
        <v>#DIV/0!</v>
      </c>
      <c r="F30" s="67" t="e">
        <f t="shared" ca="1" si="5"/>
        <v>#DIV/0!</v>
      </c>
      <c r="H30" s="90"/>
    </row>
    <row r="31" spans="1:8" x14ac:dyDescent="0.25">
      <c r="A31" s="85" t="s">
        <v>214</v>
      </c>
      <c r="B31" s="67">
        <f ca="1">'2023 FR'!I21</f>
        <v>0</v>
      </c>
      <c r="D31" s="67">
        <f t="shared" ca="1" si="3"/>
        <v>0</v>
      </c>
      <c r="E31" s="67" t="e">
        <f t="shared" ca="1" si="4"/>
        <v>#DIV/0!</v>
      </c>
      <c r="F31" s="67" t="e">
        <f t="shared" ca="1" si="5"/>
        <v>#DIV/0!</v>
      </c>
      <c r="H31" s="90"/>
    </row>
    <row r="32" spans="1:8" x14ac:dyDescent="0.25">
      <c r="A32" s="85" t="s">
        <v>216</v>
      </c>
      <c r="B32" s="67">
        <f ca="1">'2023 FR'!I22</f>
        <v>0</v>
      </c>
      <c r="D32" s="67">
        <f t="shared" ca="1" si="3"/>
        <v>0</v>
      </c>
      <c r="E32" s="67" t="e">
        <f t="shared" ca="1" si="4"/>
        <v>#DIV/0!</v>
      </c>
      <c r="F32" s="67" t="e">
        <f t="shared" ca="1" si="5"/>
        <v>#DIV/0!</v>
      </c>
      <c r="H32" s="90"/>
    </row>
    <row r="33" spans="1:8" x14ac:dyDescent="0.25">
      <c r="A33" s="85" t="s">
        <v>218</v>
      </c>
      <c r="B33" s="67">
        <f ca="1">'2023 FR'!I23</f>
        <v>0</v>
      </c>
      <c r="D33" s="67">
        <f t="shared" ca="1" si="3"/>
        <v>0</v>
      </c>
      <c r="E33" s="67" t="e">
        <f t="shared" ca="1" si="4"/>
        <v>#DIV/0!</v>
      </c>
      <c r="F33" s="67" t="e">
        <f t="shared" ca="1" si="5"/>
        <v>#DIV/0!</v>
      </c>
      <c r="H33" s="90"/>
    </row>
    <row r="34" spans="1:8" x14ac:dyDescent="0.25">
      <c r="A34" s="85" t="s">
        <v>220</v>
      </c>
      <c r="B34" s="67">
        <f ca="1">'2023 FR'!I24</f>
        <v>0</v>
      </c>
      <c r="D34" s="67">
        <f t="shared" ca="1" si="3"/>
        <v>0</v>
      </c>
      <c r="E34" s="67" t="e">
        <f t="shared" ca="1" si="4"/>
        <v>#DIV/0!</v>
      </c>
      <c r="F34" s="67" t="e">
        <f t="shared" ca="1" si="5"/>
        <v>#DIV/0!</v>
      </c>
      <c r="H34" s="90"/>
    </row>
    <row r="35" spans="1:8" x14ac:dyDescent="0.25">
      <c r="A35" s="85" t="s">
        <v>222</v>
      </c>
      <c r="B35" s="67">
        <f ca="1">'2023 FR'!I25</f>
        <v>0</v>
      </c>
      <c r="D35" s="67">
        <f t="shared" ca="1" si="3"/>
        <v>0</v>
      </c>
      <c r="E35" s="67" t="e">
        <f t="shared" ca="1" si="4"/>
        <v>#DIV/0!</v>
      </c>
      <c r="F35" s="67" t="e">
        <f t="shared" ca="1" si="5"/>
        <v>#DIV/0!</v>
      </c>
      <c r="H35" s="90"/>
    </row>
    <row r="36" spans="1:8" x14ac:dyDescent="0.25">
      <c r="A36" s="85" t="s">
        <v>224</v>
      </c>
      <c r="B36" s="67">
        <f ca="1">'2023 FR'!I26</f>
        <v>0</v>
      </c>
      <c r="D36" s="67">
        <f t="shared" ca="1" si="3"/>
        <v>0</v>
      </c>
      <c r="E36" s="67" t="e">
        <f t="shared" ca="1" si="4"/>
        <v>#DIV/0!</v>
      </c>
      <c r="F36" s="67" t="e">
        <f t="shared" ca="1" si="5"/>
        <v>#DIV/0!</v>
      </c>
      <c r="H36" s="90"/>
    </row>
    <row r="37" spans="1:8" x14ac:dyDescent="0.25">
      <c r="A37" s="85" t="s">
        <v>226</v>
      </c>
      <c r="B37" s="67">
        <f ca="1">'2023 FR'!I27</f>
        <v>0</v>
      </c>
      <c r="D37" s="67">
        <f t="shared" ca="1" si="3"/>
        <v>0</v>
      </c>
      <c r="E37" s="67" t="e">
        <f t="shared" ca="1" si="4"/>
        <v>#DIV/0!</v>
      </c>
      <c r="F37" s="67" t="e">
        <f t="shared" ca="1" si="5"/>
        <v>#DIV/0!</v>
      </c>
      <c r="H37" s="90"/>
    </row>
    <row r="38" spans="1:8" x14ac:dyDescent="0.25">
      <c r="A38" s="85" t="s">
        <v>228</v>
      </c>
      <c r="B38" s="67">
        <f ca="1">'2023 FR'!I28</f>
        <v>0</v>
      </c>
      <c r="D38" s="67">
        <f t="shared" ca="1" si="3"/>
        <v>0</v>
      </c>
      <c r="E38" s="67" t="e">
        <f t="shared" ca="1" si="4"/>
        <v>#DIV/0!</v>
      </c>
      <c r="F38" s="67" t="e">
        <f t="shared" ca="1" si="5"/>
        <v>#DIV/0!</v>
      </c>
      <c r="H38" s="90"/>
    </row>
    <row r="39" spans="1:8" x14ac:dyDescent="0.25">
      <c r="A39" s="85" t="s">
        <v>230</v>
      </c>
      <c r="B39" s="67">
        <f ca="1">'2023 FR'!I29</f>
        <v>0</v>
      </c>
      <c r="D39" s="67">
        <f t="shared" ca="1" si="3"/>
        <v>0</v>
      </c>
      <c r="E39" s="67" t="e">
        <f t="shared" ca="1" si="4"/>
        <v>#DIV/0!</v>
      </c>
      <c r="F39" s="67" t="e">
        <f t="shared" ca="1" si="5"/>
        <v>#DIV/0!</v>
      </c>
      <c r="H39" s="90"/>
    </row>
    <row r="40" spans="1:8" x14ac:dyDescent="0.25">
      <c r="A40" s="85" t="s">
        <v>232</v>
      </c>
      <c r="B40" s="67">
        <f ca="1">'2023 FR'!I30</f>
        <v>0</v>
      </c>
      <c r="D40" s="67">
        <f t="shared" ca="1" si="3"/>
        <v>0</v>
      </c>
      <c r="E40" s="67" t="e">
        <f t="shared" ca="1" si="4"/>
        <v>#DIV/0!</v>
      </c>
      <c r="F40" s="67" t="e">
        <f t="shared" ca="1" si="5"/>
        <v>#DIV/0!</v>
      </c>
      <c r="H40" s="90"/>
    </row>
    <row r="41" spans="1:8" x14ac:dyDescent="0.25">
      <c r="A41" s="85" t="s">
        <v>234</v>
      </c>
      <c r="B41" s="67">
        <f ca="1">'2023 FR'!I31</f>
        <v>0</v>
      </c>
      <c r="D41" s="67">
        <f t="shared" ca="1" si="3"/>
        <v>0</v>
      </c>
      <c r="E41" s="67" t="e">
        <f t="shared" ca="1" si="4"/>
        <v>#DIV/0!</v>
      </c>
      <c r="F41" s="67" t="e">
        <f t="shared" ca="1" si="5"/>
        <v>#DIV/0!</v>
      </c>
      <c r="H41" s="90"/>
    </row>
    <row r="42" spans="1:8" x14ac:dyDescent="0.25">
      <c r="A42" s="85" t="s">
        <v>236</v>
      </c>
      <c r="B42" s="67">
        <f ca="1">'2023 FR'!I32</f>
        <v>0</v>
      </c>
      <c r="D42" s="67">
        <f t="shared" ca="1" si="3"/>
        <v>0</v>
      </c>
      <c r="E42" s="67" t="e">
        <f t="shared" ca="1" si="4"/>
        <v>#DIV/0!</v>
      </c>
      <c r="F42" s="67" t="e">
        <f t="shared" ca="1" si="5"/>
        <v>#DIV/0!</v>
      </c>
      <c r="H42" s="90"/>
    </row>
    <row r="43" spans="1:8" x14ac:dyDescent="0.25">
      <c r="A43" s="85" t="s">
        <v>238</v>
      </c>
      <c r="B43" s="67">
        <f ca="1">'2023 FR'!I33</f>
        <v>0</v>
      </c>
      <c r="D43" s="67">
        <f t="shared" ca="1" si="3"/>
        <v>0</v>
      </c>
      <c r="E43" s="67" t="e">
        <f t="shared" ca="1" si="4"/>
        <v>#DIV/0!</v>
      </c>
      <c r="F43" s="67" t="e">
        <f t="shared" ca="1" si="5"/>
        <v>#DIV/0!</v>
      </c>
      <c r="H43" s="90"/>
    </row>
    <row r="44" spans="1:8" x14ac:dyDescent="0.25">
      <c r="A44" s="85" t="s">
        <v>239</v>
      </c>
      <c r="B44" s="67">
        <f ca="1">'2023 FR'!I34</f>
        <v>0</v>
      </c>
      <c r="D44" s="67">
        <f t="shared" ca="1" si="3"/>
        <v>0</v>
      </c>
      <c r="E44" s="67" t="e">
        <f t="shared" ca="1" si="4"/>
        <v>#DIV/0!</v>
      </c>
      <c r="F44" s="67" t="e">
        <f t="shared" ca="1" si="5"/>
        <v>#DIV/0!</v>
      </c>
      <c r="H44" s="90"/>
    </row>
    <row r="45" spans="1:8" x14ac:dyDescent="0.25">
      <c r="A45" s="85" t="s">
        <v>241</v>
      </c>
      <c r="B45" s="67">
        <f ca="1">'2023 FR'!I35</f>
        <v>0.16853932584269662</v>
      </c>
      <c r="D45" s="67">
        <f t="shared" ca="1" si="3"/>
        <v>0.16853932584269662</v>
      </c>
      <c r="E45" s="67" t="e">
        <f t="shared" ca="1" si="4"/>
        <v>#DIV/0!</v>
      </c>
      <c r="F45" s="67" t="e">
        <f t="shared" ca="1" si="5"/>
        <v>#DIV/0!</v>
      </c>
      <c r="H45" s="90"/>
    </row>
    <row r="46" spans="1:8" x14ac:dyDescent="0.25">
      <c r="A46" s="85" t="s">
        <v>242</v>
      </c>
      <c r="B46" s="67">
        <f ca="1">'2023 FR'!I36</f>
        <v>0</v>
      </c>
      <c r="D46" s="67">
        <f t="shared" ca="1" si="3"/>
        <v>0</v>
      </c>
      <c r="E46" s="67" t="e">
        <f t="shared" ca="1" si="4"/>
        <v>#DIV/0!</v>
      </c>
      <c r="F46" s="67" t="e">
        <f t="shared" ca="1" si="5"/>
        <v>#DIV/0!</v>
      </c>
      <c r="H46" s="90"/>
    </row>
    <row r="47" spans="1:8" x14ac:dyDescent="0.25">
      <c r="A47" s="85" t="s">
        <v>244</v>
      </c>
      <c r="B47" s="67">
        <f ca="1">'2023 FR'!I37</f>
        <v>0</v>
      </c>
      <c r="D47" s="67">
        <f t="shared" ca="1" si="3"/>
        <v>0</v>
      </c>
      <c r="E47" s="67" t="e">
        <f t="shared" ca="1" si="4"/>
        <v>#DIV/0!</v>
      </c>
      <c r="F47" s="67" t="e">
        <f t="shared" ca="1" si="5"/>
        <v>#DIV/0!</v>
      </c>
      <c r="H47" s="90"/>
    </row>
    <row r="48" spans="1:8" x14ac:dyDescent="0.25">
      <c r="A48" s="85" t="s">
        <v>246</v>
      </c>
      <c r="B48" s="67">
        <f ca="1">'2023 FR'!I38</f>
        <v>0</v>
      </c>
      <c r="D48" s="67">
        <f t="shared" ca="1" si="3"/>
        <v>0</v>
      </c>
      <c r="E48" s="67" t="e">
        <f t="shared" ca="1" si="4"/>
        <v>#DIV/0!</v>
      </c>
      <c r="F48" s="67" t="e">
        <f t="shared" ca="1" si="5"/>
        <v>#DIV/0!</v>
      </c>
      <c r="H48" s="90"/>
    </row>
    <row r="49" spans="1:8" x14ac:dyDescent="0.25">
      <c r="A49" s="85" t="s">
        <v>248</v>
      </c>
      <c r="B49" s="67">
        <f ca="1">'2023 FR'!I39</f>
        <v>0</v>
      </c>
      <c r="D49" s="67">
        <f t="shared" ca="1" si="3"/>
        <v>0</v>
      </c>
      <c r="E49" s="67" t="e">
        <f t="shared" ca="1" si="4"/>
        <v>#DIV/0!</v>
      </c>
      <c r="F49" s="67" t="e">
        <f t="shared" ca="1" si="5"/>
        <v>#DIV/0!</v>
      </c>
      <c r="H49" s="90"/>
    </row>
    <row r="50" spans="1:8" x14ac:dyDescent="0.25">
      <c r="A50" s="85" t="s">
        <v>250</v>
      </c>
      <c r="B50" s="67">
        <f ca="1">'2023 FR'!I40</f>
        <v>0</v>
      </c>
      <c r="D50" s="67">
        <f t="shared" ca="1" si="3"/>
        <v>0</v>
      </c>
      <c r="E50" s="67" t="e">
        <f t="shared" ca="1" si="4"/>
        <v>#DIV/0!</v>
      </c>
      <c r="F50" s="67" t="e">
        <f t="shared" ca="1" si="5"/>
        <v>#DIV/0!</v>
      </c>
      <c r="H50" s="90"/>
    </row>
    <row r="51" spans="1:8" x14ac:dyDescent="0.25">
      <c r="A51" s="85" t="s">
        <v>252</v>
      </c>
      <c r="B51" s="67">
        <f ca="1">'2023 FR'!I41</f>
        <v>0</v>
      </c>
      <c r="D51" s="67">
        <f t="shared" ca="1" si="3"/>
        <v>0</v>
      </c>
      <c r="E51" s="67" t="e">
        <f t="shared" ca="1" si="4"/>
        <v>#DIV/0!</v>
      </c>
      <c r="F51" s="67" t="e">
        <f t="shared" ca="1" si="5"/>
        <v>#DIV/0!</v>
      </c>
      <c r="H51" s="90"/>
    </row>
    <row r="52" spans="1:8" x14ac:dyDescent="0.25">
      <c r="A52" s="85" t="s">
        <v>254</v>
      </c>
      <c r="B52" s="67">
        <f ca="1">'2023 FR'!I42</f>
        <v>0</v>
      </c>
      <c r="D52" s="67">
        <f t="shared" ca="1" si="3"/>
        <v>0</v>
      </c>
      <c r="E52" s="67" t="e">
        <f t="shared" ca="1" si="4"/>
        <v>#DIV/0!</v>
      </c>
      <c r="F52" s="67" t="e">
        <f t="shared" ca="1" si="5"/>
        <v>#DIV/0!</v>
      </c>
      <c r="H52" s="90"/>
    </row>
    <row r="53" spans="1:8" x14ac:dyDescent="0.25">
      <c r="A53" s="85" t="s">
        <v>256</v>
      </c>
      <c r="B53" s="67">
        <f ca="1">'2023 FR'!I43</f>
        <v>0</v>
      </c>
      <c r="D53" s="67">
        <f t="shared" ca="1" si="3"/>
        <v>0</v>
      </c>
      <c r="E53" s="67" t="e">
        <f t="shared" ca="1" si="4"/>
        <v>#DIV/0!</v>
      </c>
      <c r="F53" s="67" t="e">
        <f t="shared" ca="1" si="5"/>
        <v>#DIV/0!</v>
      </c>
      <c r="H53" s="90"/>
    </row>
    <row r="54" spans="1:8" x14ac:dyDescent="0.25">
      <c r="A54" s="85" t="s">
        <v>258</v>
      </c>
      <c r="B54" s="67">
        <f ca="1">'2023 FR'!I44</f>
        <v>0.16853932584269662</v>
      </c>
      <c r="D54" s="67">
        <f t="shared" ca="1" si="3"/>
        <v>0.16853932584269662</v>
      </c>
      <c r="E54" s="67" t="e">
        <f t="shared" ca="1" si="4"/>
        <v>#DIV/0!</v>
      </c>
      <c r="F54" s="67" t="e">
        <f t="shared" ca="1" si="5"/>
        <v>#DIV/0!</v>
      </c>
      <c r="H54" s="90"/>
    </row>
    <row r="55" spans="1:8" x14ac:dyDescent="0.25">
      <c r="A55" s="85" t="s">
        <v>259</v>
      </c>
      <c r="B55" s="67">
        <f ca="1">'2023 FR'!I45</f>
        <v>5.6179775280898882E-2</v>
      </c>
      <c r="D55" s="67">
        <f t="shared" ca="1" si="3"/>
        <v>5.6179775280898882E-2</v>
      </c>
      <c r="E55" s="67" t="e">
        <f t="shared" ca="1" si="4"/>
        <v>#DIV/0!</v>
      </c>
      <c r="F55" s="67" t="e">
        <f t="shared" ca="1" si="5"/>
        <v>#DIV/0!</v>
      </c>
      <c r="H55" s="90"/>
    </row>
    <row r="56" spans="1:8" x14ac:dyDescent="0.25">
      <c r="A56" s="85" t="s">
        <v>260</v>
      </c>
      <c r="B56" s="67">
        <f ca="1">'2023 FR'!I46</f>
        <v>0.11235955056179776</v>
      </c>
      <c r="D56" s="67">
        <f t="shared" ca="1" si="3"/>
        <v>0.11235955056179776</v>
      </c>
      <c r="E56" s="67" t="e">
        <f t="shared" ca="1" si="4"/>
        <v>#DIV/0!</v>
      </c>
      <c r="F56" s="67" t="e">
        <f t="shared" ca="1" si="5"/>
        <v>#DIV/0!</v>
      </c>
      <c r="H56" s="90"/>
    </row>
    <row r="57" spans="1:8" x14ac:dyDescent="0.25">
      <c r="A57" s="85" t="s">
        <v>261</v>
      </c>
      <c r="B57" s="67">
        <f ca="1">'2023 FR'!I47</f>
        <v>0</v>
      </c>
      <c r="D57" s="67">
        <f t="shared" ca="1" si="3"/>
        <v>0</v>
      </c>
      <c r="E57" s="67" t="e">
        <f t="shared" ca="1" si="4"/>
        <v>#DIV/0!</v>
      </c>
      <c r="F57" s="67" t="e">
        <f t="shared" ca="1" si="5"/>
        <v>#DIV/0!</v>
      </c>
      <c r="H57" s="90"/>
    </row>
    <row r="58" spans="1:8" x14ac:dyDescent="0.25">
      <c r="A58" s="85" t="s">
        <v>262</v>
      </c>
      <c r="B58" s="67">
        <f ca="1">'2023 FR'!I48</f>
        <v>5.6179775280898882E-2</v>
      </c>
      <c r="D58" s="67">
        <f t="shared" ca="1" si="3"/>
        <v>5.6179775280898882E-2</v>
      </c>
      <c r="E58" s="67" t="e">
        <f t="shared" ca="1" si="4"/>
        <v>#DIV/0!</v>
      </c>
      <c r="F58" s="67" t="e">
        <f t="shared" ca="1" si="5"/>
        <v>#DIV/0!</v>
      </c>
      <c r="H58" s="90"/>
    </row>
    <row r="59" spans="1:8" x14ac:dyDescent="0.25">
      <c r="A59" s="85" t="s">
        <v>263</v>
      </c>
      <c r="B59" s="67">
        <f ca="1">'2023 FR'!I49</f>
        <v>0</v>
      </c>
      <c r="D59" s="67">
        <f t="shared" ref="D59:D79" ca="1" si="6">AVERAGE(B59:B59)</f>
        <v>0</v>
      </c>
      <c r="E59" s="67" t="e">
        <f t="shared" ref="E59:E79" ca="1" si="7">STDEV(B59:B59)</f>
        <v>#DIV/0!</v>
      </c>
      <c r="F59" s="67" t="e">
        <f t="shared" ref="F59:F79" ca="1" si="8">E59/SQRT(1)</f>
        <v>#DIV/0!</v>
      </c>
      <c r="H59" s="90"/>
    </row>
    <row r="60" spans="1:8" x14ac:dyDescent="0.25">
      <c r="A60" s="85" t="s">
        <v>265</v>
      </c>
      <c r="B60" s="67">
        <f ca="1">'2023 FR'!I50</f>
        <v>0</v>
      </c>
      <c r="D60" s="67">
        <f t="shared" ca="1" si="6"/>
        <v>0</v>
      </c>
      <c r="E60" s="67" t="e">
        <f t="shared" ca="1" si="7"/>
        <v>#DIV/0!</v>
      </c>
      <c r="F60" s="67" t="e">
        <f t="shared" ca="1" si="8"/>
        <v>#DIV/0!</v>
      </c>
      <c r="H60" s="90"/>
    </row>
    <row r="61" spans="1:8" x14ac:dyDescent="0.25">
      <c r="A61" s="85" t="s">
        <v>267</v>
      </c>
      <c r="B61" s="67">
        <f ca="1">'2023 FR'!I51</f>
        <v>0</v>
      </c>
      <c r="D61" s="67">
        <f t="shared" ca="1" si="6"/>
        <v>0</v>
      </c>
      <c r="E61" s="67" t="e">
        <f t="shared" ca="1" si="7"/>
        <v>#DIV/0!</v>
      </c>
      <c r="F61" s="67" t="e">
        <f t="shared" ca="1" si="8"/>
        <v>#DIV/0!</v>
      </c>
      <c r="H61" s="90"/>
    </row>
    <row r="62" spans="1:8" x14ac:dyDescent="0.25">
      <c r="A62" s="85" t="s">
        <v>269</v>
      </c>
      <c r="B62" s="67">
        <f ca="1">'2023 FR'!I52</f>
        <v>0</v>
      </c>
      <c r="D62" s="67">
        <f t="shared" ca="1" si="6"/>
        <v>0</v>
      </c>
      <c r="E62" s="67" t="e">
        <f t="shared" ca="1" si="7"/>
        <v>#DIV/0!</v>
      </c>
      <c r="F62" s="67" t="e">
        <f t="shared" ca="1" si="8"/>
        <v>#DIV/0!</v>
      </c>
      <c r="H62" s="90"/>
    </row>
    <row r="63" spans="1:8" x14ac:dyDescent="0.25">
      <c r="A63" s="85" t="s">
        <v>271</v>
      </c>
      <c r="B63" s="67">
        <f ca="1">'2023 FR'!I53</f>
        <v>0</v>
      </c>
      <c r="D63" s="67">
        <f t="shared" ca="1" si="6"/>
        <v>0</v>
      </c>
      <c r="E63" s="67" t="e">
        <f t="shared" ca="1" si="7"/>
        <v>#DIV/0!</v>
      </c>
      <c r="F63" s="67" t="e">
        <f t="shared" ca="1" si="8"/>
        <v>#DIV/0!</v>
      </c>
      <c r="H63" s="90"/>
    </row>
    <row r="64" spans="1:8" x14ac:dyDescent="0.25">
      <c r="A64" s="85" t="s">
        <v>273</v>
      </c>
      <c r="B64" s="67">
        <f ca="1">'2023 FR'!I54</f>
        <v>0</v>
      </c>
      <c r="D64" s="67">
        <f t="shared" ca="1" si="6"/>
        <v>0</v>
      </c>
      <c r="E64" s="67" t="e">
        <f t="shared" ca="1" si="7"/>
        <v>#DIV/0!</v>
      </c>
      <c r="F64" s="67" t="e">
        <f t="shared" ca="1" si="8"/>
        <v>#DIV/0!</v>
      </c>
      <c r="H64" s="90"/>
    </row>
    <row r="65" spans="1:8" x14ac:dyDescent="0.25">
      <c r="A65" s="85" t="s">
        <v>275</v>
      </c>
      <c r="B65" s="67">
        <f ca="1">'2023 FR'!I55</f>
        <v>0</v>
      </c>
      <c r="D65" s="67">
        <f t="shared" ca="1" si="6"/>
        <v>0</v>
      </c>
      <c r="E65" s="67" t="e">
        <f t="shared" ca="1" si="7"/>
        <v>#DIV/0!</v>
      </c>
      <c r="F65" s="67" t="e">
        <f t="shared" ca="1" si="8"/>
        <v>#DIV/0!</v>
      </c>
      <c r="H65" s="90"/>
    </row>
    <row r="66" spans="1:8" x14ac:dyDescent="0.25">
      <c r="A66" s="85" t="s">
        <v>277</v>
      </c>
      <c r="B66" s="67">
        <f ca="1">'2023 FR'!I56</f>
        <v>0</v>
      </c>
      <c r="D66" s="67">
        <f t="shared" ca="1" si="6"/>
        <v>0</v>
      </c>
      <c r="E66" s="67" t="e">
        <f t="shared" ca="1" si="7"/>
        <v>#DIV/0!</v>
      </c>
      <c r="F66" s="67" t="e">
        <f t="shared" ca="1" si="8"/>
        <v>#DIV/0!</v>
      </c>
      <c r="H66" s="90"/>
    </row>
    <row r="67" spans="1:8" x14ac:dyDescent="0.25">
      <c r="A67" s="85" t="s">
        <v>279</v>
      </c>
      <c r="B67" s="67">
        <f ca="1">'2023 FR'!I57</f>
        <v>5.6179775280898882E-2</v>
      </c>
      <c r="D67" s="67">
        <f t="shared" ca="1" si="6"/>
        <v>5.6179775280898882E-2</v>
      </c>
      <c r="E67" s="67" t="e">
        <f t="shared" ca="1" si="7"/>
        <v>#DIV/0!</v>
      </c>
      <c r="F67" s="67" t="e">
        <f t="shared" ca="1" si="8"/>
        <v>#DIV/0!</v>
      </c>
      <c r="H67" s="90"/>
    </row>
    <row r="68" spans="1:8" x14ac:dyDescent="0.25">
      <c r="A68" s="85" t="s">
        <v>280</v>
      </c>
      <c r="B68" s="67">
        <f ca="1">'2023 FR'!I58</f>
        <v>0</v>
      </c>
      <c r="D68" s="67">
        <f t="shared" ca="1" si="6"/>
        <v>0</v>
      </c>
      <c r="E68" s="67" t="e">
        <f t="shared" ca="1" si="7"/>
        <v>#DIV/0!</v>
      </c>
      <c r="F68" s="67" t="e">
        <f t="shared" ca="1" si="8"/>
        <v>#DIV/0!</v>
      </c>
      <c r="H68" s="90"/>
    </row>
    <row r="69" spans="1:8" x14ac:dyDescent="0.25">
      <c r="A69" s="85" t="s">
        <v>282</v>
      </c>
      <c r="B69" s="67">
        <f ca="1">'2023 FR'!I59</f>
        <v>0</v>
      </c>
      <c r="D69" s="67">
        <f t="shared" ca="1" si="6"/>
        <v>0</v>
      </c>
      <c r="E69" s="67" t="e">
        <f t="shared" ca="1" si="7"/>
        <v>#DIV/0!</v>
      </c>
      <c r="F69" s="67" t="e">
        <f t="shared" ca="1" si="8"/>
        <v>#DIV/0!</v>
      </c>
      <c r="H69" s="90"/>
    </row>
    <row r="70" spans="1:8" x14ac:dyDescent="0.25">
      <c r="A70" s="85" t="s">
        <v>284</v>
      </c>
      <c r="B70" s="67">
        <f ca="1">'2023 FR'!I60</f>
        <v>0</v>
      </c>
      <c r="D70" s="67">
        <f t="shared" ca="1" si="6"/>
        <v>0</v>
      </c>
      <c r="E70" s="67" t="e">
        <f t="shared" ca="1" si="7"/>
        <v>#DIV/0!</v>
      </c>
      <c r="F70" s="67" t="e">
        <f t="shared" ca="1" si="8"/>
        <v>#DIV/0!</v>
      </c>
      <c r="H70" s="90"/>
    </row>
    <row r="71" spans="1:8" x14ac:dyDescent="0.25">
      <c r="A71" s="85" t="s">
        <v>286</v>
      </c>
      <c r="B71" s="67">
        <f ca="1">'2023 FR'!I61</f>
        <v>0</v>
      </c>
      <c r="D71" s="67">
        <f t="shared" ca="1" si="6"/>
        <v>0</v>
      </c>
      <c r="E71" s="67" t="e">
        <f t="shared" ca="1" si="7"/>
        <v>#DIV/0!</v>
      </c>
      <c r="F71" s="67" t="e">
        <f t="shared" ca="1" si="8"/>
        <v>#DIV/0!</v>
      </c>
      <c r="H71" s="90"/>
    </row>
    <row r="72" spans="1:8" x14ac:dyDescent="0.25">
      <c r="A72" s="85" t="s">
        <v>288</v>
      </c>
      <c r="B72" s="67">
        <f ca="1">'2023 FR'!I62</f>
        <v>0</v>
      </c>
      <c r="D72" s="67">
        <f t="shared" ca="1" si="6"/>
        <v>0</v>
      </c>
      <c r="E72" s="67" t="e">
        <f t="shared" ca="1" si="7"/>
        <v>#DIV/0!</v>
      </c>
      <c r="F72" s="67" t="e">
        <f t="shared" ca="1" si="8"/>
        <v>#DIV/0!</v>
      </c>
      <c r="H72" s="90"/>
    </row>
    <row r="73" spans="1:8" x14ac:dyDescent="0.25">
      <c r="A73" s="85" t="s">
        <v>290</v>
      </c>
      <c r="B73" s="67">
        <f ca="1">'2023 FR'!I63</f>
        <v>0</v>
      </c>
      <c r="D73" s="67">
        <f t="shared" ca="1" si="6"/>
        <v>0</v>
      </c>
      <c r="E73" s="67" t="e">
        <f t="shared" ca="1" si="7"/>
        <v>#DIV/0!</v>
      </c>
      <c r="F73" s="67" t="e">
        <f t="shared" ca="1" si="8"/>
        <v>#DIV/0!</v>
      </c>
      <c r="H73" s="90"/>
    </row>
    <row r="74" spans="1:8" x14ac:dyDescent="0.25">
      <c r="A74" s="85" t="s">
        <v>292</v>
      </c>
      <c r="B74" s="67">
        <f ca="1">'2023 FR'!I64</f>
        <v>0.16853932584269662</v>
      </c>
      <c r="D74" s="67">
        <f t="shared" ca="1" si="6"/>
        <v>0.16853932584269662</v>
      </c>
      <c r="E74" s="67" t="e">
        <f t="shared" ca="1" si="7"/>
        <v>#DIV/0!</v>
      </c>
      <c r="F74" s="67" t="e">
        <f t="shared" ca="1" si="8"/>
        <v>#DIV/0!</v>
      </c>
      <c r="H74" s="90"/>
    </row>
    <row r="75" spans="1:8" x14ac:dyDescent="0.25">
      <c r="A75" s="85" t="s">
        <v>293</v>
      </c>
      <c r="B75" s="67">
        <f ca="1">'2023 FR'!I65</f>
        <v>0.6179775280898876</v>
      </c>
      <c r="D75" s="67">
        <f t="shared" ca="1" si="6"/>
        <v>0.6179775280898876</v>
      </c>
      <c r="E75" s="67" t="e">
        <f t="shared" ca="1" si="7"/>
        <v>#DIV/0!</v>
      </c>
      <c r="F75" s="67" t="e">
        <f t="shared" ca="1" si="8"/>
        <v>#DIV/0!</v>
      </c>
      <c r="H75" s="90"/>
    </row>
    <row r="76" spans="1:8" x14ac:dyDescent="0.25">
      <c r="A76" s="85" t="s">
        <v>294</v>
      </c>
      <c r="B76" s="67">
        <f ca="1">'2023 FR'!I66</f>
        <v>0</v>
      </c>
      <c r="D76" s="67">
        <f t="shared" ca="1" si="6"/>
        <v>0</v>
      </c>
      <c r="E76" s="67" t="e">
        <f t="shared" ca="1" si="7"/>
        <v>#DIV/0!</v>
      </c>
      <c r="F76" s="67" t="e">
        <f t="shared" ca="1" si="8"/>
        <v>#DIV/0!</v>
      </c>
      <c r="H76" s="90"/>
    </row>
    <row r="77" spans="1:8" x14ac:dyDescent="0.25">
      <c r="A77" s="85" t="s">
        <v>296</v>
      </c>
      <c r="B77" s="67">
        <f ca="1">'2023 FR'!I67</f>
        <v>0</v>
      </c>
      <c r="D77" s="67">
        <f t="shared" ca="1" si="6"/>
        <v>0</v>
      </c>
      <c r="E77" s="67" t="e">
        <f t="shared" ca="1" si="7"/>
        <v>#DIV/0!</v>
      </c>
      <c r="F77" s="67" t="e">
        <f t="shared" ca="1" si="8"/>
        <v>#DIV/0!</v>
      </c>
      <c r="H77" s="90"/>
    </row>
    <row r="78" spans="1:8" x14ac:dyDescent="0.25">
      <c r="A78" s="85" t="s">
        <v>298</v>
      </c>
      <c r="B78" s="67">
        <f ca="1">'2023 FR'!I68</f>
        <v>0</v>
      </c>
      <c r="D78" s="67">
        <f t="shared" ca="1" si="6"/>
        <v>0</v>
      </c>
      <c r="E78" s="67" t="e">
        <f t="shared" ca="1" si="7"/>
        <v>#DIV/0!</v>
      </c>
      <c r="F78" s="67" t="e">
        <f t="shared" ca="1" si="8"/>
        <v>#DIV/0!</v>
      </c>
      <c r="H78" s="90"/>
    </row>
    <row r="79" spans="1:8" x14ac:dyDescent="0.25">
      <c r="A79" s="85" t="s">
        <v>300</v>
      </c>
      <c r="B79" s="67">
        <f ca="1">'2023 FR'!I69</f>
        <v>0</v>
      </c>
      <c r="D79" s="67">
        <f t="shared" ca="1" si="6"/>
        <v>0</v>
      </c>
      <c r="E79" s="67" t="e">
        <f t="shared" ca="1" si="7"/>
        <v>#DIV/0!</v>
      </c>
      <c r="F79" s="67" t="e">
        <f t="shared" ca="1" si="8"/>
        <v>#DIV/0!</v>
      </c>
      <c r="H79" s="90"/>
    </row>
    <row r="80" spans="1:8" x14ac:dyDescent="0.25">
      <c r="A80" s="86" t="s">
        <v>447</v>
      </c>
      <c r="B80" s="68"/>
      <c r="C80" s="68"/>
      <c r="D80" s="68"/>
      <c r="E80" s="68"/>
      <c r="F80" s="68"/>
      <c r="G80" s="68"/>
      <c r="H80" s="92"/>
    </row>
    <row r="81" spans="1:8" x14ac:dyDescent="0.25">
      <c r="A81" s="85" t="s">
        <v>302</v>
      </c>
      <c r="B81" s="67">
        <f ca="1">'2023 FR'!I71</f>
        <v>0</v>
      </c>
      <c r="D81" s="67">
        <f t="shared" ref="D81:D92" ca="1" si="9">AVERAGE(B81:B81)</f>
        <v>0</v>
      </c>
      <c r="E81" s="67" t="e">
        <f t="shared" ref="E81:E92" ca="1" si="10">STDEV(B81:B81)</f>
        <v>#DIV/0!</v>
      </c>
      <c r="F81" s="67" t="e">
        <f t="shared" ref="F81:F92" ca="1" si="11">E81/SQRT(1)</f>
        <v>#DIV/0!</v>
      </c>
      <c r="H81" s="90"/>
    </row>
    <row r="82" spans="1:8" x14ac:dyDescent="0.25">
      <c r="A82" s="85" t="s">
        <v>304</v>
      </c>
      <c r="B82" s="67">
        <f ca="1">'2023 FR'!I72</f>
        <v>0</v>
      </c>
      <c r="D82" s="67">
        <f t="shared" ca="1" si="9"/>
        <v>0</v>
      </c>
      <c r="E82" s="67" t="e">
        <f t="shared" ca="1" si="10"/>
        <v>#DIV/0!</v>
      </c>
      <c r="F82" s="67" t="e">
        <f t="shared" ca="1" si="11"/>
        <v>#DIV/0!</v>
      </c>
      <c r="H82" s="90"/>
    </row>
    <row r="83" spans="1:8" x14ac:dyDescent="0.25">
      <c r="A83" s="85" t="s">
        <v>306</v>
      </c>
      <c r="B83" s="67">
        <f ca="1">'2023 FR'!I73</f>
        <v>0</v>
      </c>
      <c r="D83" s="67">
        <f t="shared" ca="1" si="9"/>
        <v>0</v>
      </c>
      <c r="E83" s="67" t="e">
        <f t="shared" ca="1" si="10"/>
        <v>#DIV/0!</v>
      </c>
      <c r="F83" s="67" t="e">
        <f t="shared" ca="1" si="11"/>
        <v>#DIV/0!</v>
      </c>
      <c r="H83" s="90"/>
    </row>
    <row r="84" spans="1:8" x14ac:dyDescent="0.25">
      <c r="A84" s="85" t="s">
        <v>308</v>
      </c>
      <c r="B84" s="67">
        <f ca="1">'2023 FR'!I74</f>
        <v>5.6179775280898882E-2</v>
      </c>
      <c r="D84" s="67">
        <f t="shared" ca="1" si="9"/>
        <v>5.6179775280898882E-2</v>
      </c>
      <c r="E84" s="67" t="e">
        <f t="shared" ca="1" si="10"/>
        <v>#DIV/0!</v>
      </c>
      <c r="F84" s="67" t="e">
        <f t="shared" ca="1" si="11"/>
        <v>#DIV/0!</v>
      </c>
      <c r="H84" s="90"/>
    </row>
    <row r="85" spans="1:8" x14ac:dyDescent="0.25">
      <c r="A85" s="85" t="s">
        <v>309</v>
      </c>
      <c r="B85" s="67">
        <f ca="1">'2023 FR'!I75</f>
        <v>0</v>
      </c>
      <c r="D85" s="67">
        <f t="shared" ca="1" si="9"/>
        <v>0</v>
      </c>
      <c r="E85" s="67" t="e">
        <f t="shared" ca="1" si="10"/>
        <v>#DIV/0!</v>
      </c>
      <c r="F85" s="67" t="e">
        <f t="shared" ca="1" si="11"/>
        <v>#DIV/0!</v>
      </c>
      <c r="H85" s="90"/>
    </row>
    <row r="86" spans="1:8" x14ac:dyDescent="0.25">
      <c r="A86" s="85" t="s">
        <v>311</v>
      </c>
      <c r="B86" s="67">
        <f ca="1">'2023 FR'!I76</f>
        <v>0</v>
      </c>
      <c r="D86" s="67">
        <f t="shared" ca="1" si="9"/>
        <v>0</v>
      </c>
      <c r="E86" s="67" t="e">
        <f t="shared" ca="1" si="10"/>
        <v>#DIV/0!</v>
      </c>
      <c r="F86" s="67" t="e">
        <f t="shared" ca="1" si="11"/>
        <v>#DIV/0!</v>
      </c>
      <c r="H86" s="90"/>
    </row>
    <row r="87" spans="1:8" x14ac:dyDescent="0.25">
      <c r="A87" s="85" t="s">
        <v>313</v>
      </c>
      <c r="B87" s="67">
        <f ca="1">'2023 FR'!I77</f>
        <v>0</v>
      </c>
      <c r="D87" s="67">
        <f t="shared" ca="1" si="9"/>
        <v>0</v>
      </c>
      <c r="E87" s="67" t="e">
        <f t="shared" ca="1" si="10"/>
        <v>#DIV/0!</v>
      </c>
      <c r="F87" s="67" t="e">
        <f t="shared" ca="1" si="11"/>
        <v>#DIV/0!</v>
      </c>
      <c r="H87" s="90"/>
    </row>
    <row r="88" spans="1:8" x14ac:dyDescent="0.25">
      <c r="A88" s="85" t="s">
        <v>315</v>
      </c>
      <c r="B88" s="67">
        <f ca="1">'2023 FR'!I78</f>
        <v>0</v>
      </c>
      <c r="D88" s="67">
        <f t="shared" ca="1" si="9"/>
        <v>0</v>
      </c>
      <c r="E88" s="67" t="e">
        <f t="shared" ca="1" si="10"/>
        <v>#DIV/0!</v>
      </c>
      <c r="F88" s="67" t="e">
        <f t="shared" ca="1" si="11"/>
        <v>#DIV/0!</v>
      </c>
      <c r="H88" s="90"/>
    </row>
    <row r="89" spans="1:8" x14ac:dyDescent="0.25">
      <c r="A89" s="85" t="s">
        <v>317</v>
      </c>
      <c r="B89" s="67">
        <f ca="1">'2023 FR'!I79</f>
        <v>0</v>
      </c>
      <c r="D89" s="67">
        <f t="shared" ca="1" si="9"/>
        <v>0</v>
      </c>
      <c r="E89" s="67" t="e">
        <f t="shared" ca="1" si="10"/>
        <v>#DIV/0!</v>
      </c>
      <c r="F89" s="67" t="e">
        <f t="shared" ca="1" si="11"/>
        <v>#DIV/0!</v>
      </c>
      <c r="H89" s="90"/>
    </row>
    <row r="90" spans="1:8" x14ac:dyDescent="0.25">
      <c r="A90" s="85" t="s">
        <v>319</v>
      </c>
      <c r="B90" s="67">
        <f ca="1">'2023 FR'!I80</f>
        <v>0</v>
      </c>
      <c r="D90" s="67">
        <f t="shared" ca="1" si="9"/>
        <v>0</v>
      </c>
      <c r="E90" s="67" t="e">
        <f t="shared" ca="1" si="10"/>
        <v>#DIV/0!</v>
      </c>
      <c r="F90" s="67" t="e">
        <f t="shared" ca="1" si="11"/>
        <v>#DIV/0!</v>
      </c>
      <c r="H90" s="90"/>
    </row>
    <row r="91" spans="1:8" x14ac:dyDescent="0.25">
      <c r="A91" s="85" t="s">
        <v>321</v>
      </c>
      <c r="B91" s="67">
        <f ca="1">'2023 FR'!I81</f>
        <v>0</v>
      </c>
      <c r="D91" s="67">
        <f t="shared" ca="1" si="9"/>
        <v>0</v>
      </c>
      <c r="E91" s="67" t="e">
        <f t="shared" ca="1" si="10"/>
        <v>#DIV/0!</v>
      </c>
      <c r="F91" s="67" t="e">
        <f t="shared" ca="1" si="11"/>
        <v>#DIV/0!</v>
      </c>
      <c r="H91" s="90"/>
    </row>
    <row r="92" spans="1:8" x14ac:dyDescent="0.25">
      <c r="A92" s="85" t="s">
        <v>323</v>
      </c>
      <c r="B92" s="67">
        <f ca="1">'2023 FR'!I82</f>
        <v>0</v>
      </c>
      <c r="D92" s="67">
        <f t="shared" ca="1" si="9"/>
        <v>0</v>
      </c>
      <c r="E92" s="67" t="e">
        <f t="shared" ca="1" si="10"/>
        <v>#DIV/0!</v>
      </c>
      <c r="F92" s="67" t="e">
        <f t="shared" ca="1" si="11"/>
        <v>#DIV/0!</v>
      </c>
      <c r="H92" s="90"/>
    </row>
    <row r="93" spans="1:8" x14ac:dyDescent="0.25">
      <c r="A93" s="86" t="s">
        <v>448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325</v>
      </c>
      <c r="B94" s="67">
        <f ca="1">'2023 FR'!I84</f>
        <v>4.5505617977528088</v>
      </c>
      <c r="D94" s="67">
        <f ca="1">AVERAGE(B94:B94)</f>
        <v>4.5505617977528088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449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326</v>
      </c>
      <c r="B96" s="67">
        <f ca="1">'2023 FR'!I86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5" t="s">
        <v>328</v>
      </c>
      <c r="B97" s="67">
        <f ca="1">'2023 FR'!I87</f>
        <v>0</v>
      </c>
      <c r="D97" s="67">
        <f ca="1">AVERAGE(B97:B97)</f>
        <v>0</v>
      </c>
      <c r="E97" s="67" t="e">
        <f ca="1">STDEV(B97:B97)</f>
        <v>#DIV/0!</v>
      </c>
      <c r="F97" s="67" t="e">
        <f ca="1">E97/SQRT(1)</f>
        <v>#DIV/0!</v>
      </c>
      <c r="H97" s="90"/>
    </row>
    <row r="98" spans="1:8" x14ac:dyDescent="0.25">
      <c r="A98" s="86" t="s">
        <v>450</v>
      </c>
      <c r="B98" s="68"/>
      <c r="C98" s="68"/>
      <c r="D98" s="68"/>
      <c r="E98" s="68"/>
      <c r="F98" s="68"/>
      <c r="G98" s="68"/>
      <c r="H98" s="92"/>
    </row>
    <row r="99" spans="1:8" x14ac:dyDescent="0.25">
      <c r="A99" s="85" t="s">
        <v>330</v>
      </c>
      <c r="B99" s="67">
        <f ca="1">'2023 FR'!I89</f>
        <v>0</v>
      </c>
      <c r="D99" s="67">
        <f t="shared" ref="D99:D112" ca="1" si="12">AVERAGE(B99:B99)</f>
        <v>0</v>
      </c>
      <c r="E99" s="67" t="e">
        <f t="shared" ref="E99:E112" ca="1" si="13">STDEV(B99:B99)</f>
        <v>#DIV/0!</v>
      </c>
      <c r="F99" s="67" t="e">
        <f t="shared" ref="F99:F112" ca="1" si="14">E99/SQRT(1)</f>
        <v>#DIV/0!</v>
      </c>
      <c r="H99" s="90"/>
    </row>
    <row r="100" spans="1:8" x14ac:dyDescent="0.25">
      <c r="A100" s="85" t="s">
        <v>332</v>
      </c>
      <c r="B100" s="67">
        <f ca="1">'2023 FR'!I90</f>
        <v>22.191011235955056</v>
      </c>
      <c r="D100" s="67">
        <f t="shared" ca="1" si="12"/>
        <v>22.191011235955056</v>
      </c>
      <c r="E100" s="67" t="e">
        <f t="shared" ca="1" si="13"/>
        <v>#DIV/0!</v>
      </c>
      <c r="F100" s="67" t="e">
        <f t="shared" ca="1" si="14"/>
        <v>#DIV/0!</v>
      </c>
      <c r="H100" s="90"/>
    </row>
    <row r="101" spans="1:8" x14ac:dyDescent="0.25">
      <c r="A101" s="85" t="s">
        <v>333</v>
      </c>
      <c r="B101" s="67">
        <f ca="1">'2023 FR'!I91</f>
        <v>0</v>
      </c>
      <c r="D101" s="67">
        <f t="shared" ca="1" si="12"/>
        <v>0</v>
      </c>
      <c r="E101" s="67" t="e">
        <f t="shared" ca="1" si="13"/>
        <v>#DIV/0!</v>
      </c>
      <c r="F101" s="67" t="e">
        <f t="shared" ca="1" si="14"/>
        <v>#DIV/0!</v>
      </c>
      <c r="H101" s="90"/>
    </row>
    <row r="102" spans="1:8" x14ac:dyDescent="0.25">
      <c r="A102" s="85" t="s">
        <v>335</v>
      </c>
      <c r="B102" s="67">
        <f ca="1">'2023 FR'!I92</f>
        <v>0</v>
      </c>
      <c r="D102" s="67">
        <f t="shared" ca="1" si="12"/>
        <v>0</v>
      </c>
      <c r="E102" s="67" t="e">
        <f t="shared" ca="1" si="13"/>
        <v>#DIV/0!</v>
      </c>
      <c r="F102" s="67" t="e">
        <f t="shared" ca="1" si="14"/>
        <v>#DIV/0!</v>
      </c>
      <c r="H102" s="90"/>
    </row>
    <row r="103" spans="1:8" x14ac:dyDescent="0.25">
      <c r="A103" s="85" t="s">
        <v>337</v>
      </c>
      <c r="B103" s="67">
        <f ca="1">'2023 FR'!I93</f>
        <v>0</v>
      </c>
      <c r="D103" s="67">
        <f t="shared" ca="1" si="12"/>
        <v>0</v>
      </c>
      <c r="E103" s="67" t="e">
        <f t="shared" ca="1" si="13"/>
        <v>#DIV/0!</v>
      </c>
      <c r="F103" s="67" t="e">
        <f t="shared" ca="1" si="14"/>
        <v>#DIV/0!</v>
      </c>
      <c r="H103" s="90"/>
    </row>
    <row r="104" spans="1:8" x14ac:dyDescent="0.25">
      <c r="A104" s="85" t="s">
        <v>339</v>
      </c>
      <c r="B104" s="67">
        <f ca="1">'2023 FR'!I94</f>
        <v>0</v>
      </c>
      <c r="D104" s="67">
        <f t="shared" ca="1" si="12"/>
        <v>0</v>
      </c>
      <c r="E104" s="67" t="e">
        <f t="shared" ca="1" si="13"/>
        <v>#DIV/0!</v>
      </c>
      <c r="F104" s="67" t="e">
        <f t="shared" ca="1" si="14"/>
        <v>#DIV/0!</v>
      </c>
      <c r="H104" s="90"/>
    </row>
    <row r="105" spans="1:8" x14ac:dyDescent="0.25">
      <c r="A105" s="85" t="s">
        <v>341</v>
      </c>
      <c r="B105" s="67">
        <f ca="1">'2023 FR'!I95</f>
        <v>0</v>
      </c>
      <c r="D105" s="67">
        <f t="shared" ca="1" si="12"/>
        <v>0</v>
      </c>
      <c r="E105" s="67" t="e">
        <f t="shared" ca="1" si="13"/>
        <v>#DIV/0!</v>
      </c>
      <c r="F105" s="67" t="e">
        <f t="shared" ca="1" si="14"/>
        <v>#DIV/0!</v>
      </c>
      <c r="H105" s="90"/>
    </row>
    <row r="106" spans="1:8" x14ac:dyDescent="0.25">
      <c r="A106" s="85" t="s">
        <v>343</v>
      </c>
      <c r="B106" s="67">
        <f ca="1">'2023 FR'!I96</f>
        <v>2.0786516853932584</v>
      </c>
      <c r="D106" s="67">
        <f t="shared" ca="1" si="12"/>
        <v>2.0786516853932584</v>
      </c>
      <c r="E106" s="67" t="e">
        <f t="shared" ca="1" si="13"/>
        <v>#DIV/0!</v>
      </c>
      <c r="F106" s="67" t="e">
        <f t="shared" ca="1" si="14"/>
        <v>#DIV/0!</v>
      </c>
      <c r="H106" s="90"/>
    </row>
    <row r="107" spans="1:8" x14ac:dyDescent="0.25">
      <c r="A107" s="85" t="s">
        <v>344</v>
      </c>
      <c r="B107" s="67">
        <f ca="1">'2023 FR'!I97</f>
        <v>0</v>
      </c>
      <c r="D107" s="67">
        <f t="shared" ca="1" si="12"/>
        <v>0</v>
      </c>
      <c r="E107" s="67" t="e">
        <f t="shared" ca="1" si="13"/>
        <v>#DIV/0!</v>
      </c>
      <c r="F107" s="67" t="e">
        <f t="shared" ca="1" si="14"/>
        <v>#DIV/0!</v>
      </c>
      <c r="H107" s="90"/>
    </row>
    <row r="108" spans="1:8" x14ac:dyDescent="0.25">
      <c r="A108" s="85" t="s">
        <v>346</v>
      </c>
      <c r="B108" s="67">
        <f ca="1">'2023 FR'!I98</f>
        <v>0</v>
      </c>
      <c r="D108" s="67">
        <f t="shared" ca="1" si="12"/>
        <v>0</v>
      </c>
      <c r="E108" s="67" t="e">
        <f t="shared" ca="1" si="13"/>
        <v>#DIV/0!</v>
      </c>
      <c r="F108" s="67" t="e">
        <f t="shared" ca="1" si="14"/>
        <v>#DIV/0!</v>
      </c>
      <c r="H108" s="90"/>
    </row>
    <row r="109" spans="1:8" x14ac:dyDescent="0.25">
      <c r="A109" s="85" t="s">
        <v>348</v>
      </c>
      <c r="B109" s="67">
        <f ca="1">'2023 FR'!I99</f>
        <v>0</v>
      </c>
      <c r="D109" s="67">
        <f t="shared" ca="1" si="12"/>
        <v>0</v>
      </c>
      <c r="E109" s="67" t="e">
        <f t="shared" ca="1" si="13"/>
        <v>#DIV/0!</v>
      </c>
      <c r="F109" s="67" t="e">
        <f t="shared" ca="1" si="14"/>
        <v>#DIV/0!</v>
      </c>
      <c r="H109" s="90"/>
    </row>
    <row r="110" spans="1:8" x14ac:dyDescent="0.25">
      <c r="A110" s="85" t="s">
        <v>350</v>
      </c>
      <c r="B110" s="67">
        <f ca="1">'2023 FR'!I100</f>
        <v>0</v>
      </c>
      <c r="D110" s="67">
        <f t="shared" ca="1" si="12"/>
        <v>0</v>
      </c>
      <c r="E110" s="67" t="e">
        <f t="shared" ca="1" si="13"/>
        <v>#DIV/0!</v>
      </c>
      <c r="F110" s="67" t="e">
        <f t="shared" ca="1" si="14"/>
        <v>#DIV/0!</v>
      </c>
      <c r="H110" s="90"/>
    </row>
    <row r="111" spans="1:8" x14ac:dyDescent="0.25">
      <c r="A111" s="85" t="s">
        <v>352</v>
      </c>
      <c r="B111" s="67">
        <f ca="1">'2023 FR'!I101</f>
        <v>23.707865168539328</v>
      </c>
      <c r="D111" s="67">
        <f t="shared" ca="1" si="12"/>
        <v>23.707865168539328</v>
      </c>
      <c r="E111" s="67" t="e">
        <f t="shared" ca="1" si="13"/>
        <v>#DIV/0!</v>
      </c>
      <c r="F111" s="67" t="e">
        <f t="shared" ca="1" si="14"/>
        <v>#DIV/0!</v>
      </c>
      <c r="H111" s="90"/>
    </row>
    <row r="112" spans="1:8" x14ac:dyDescent="0.25">
      <c r="A112" s="85" t="s">
        <v>353</v>
      </c>
      <c r="B112" s="67">
        <f ca="1">'2023 FR'!I102</f>
        <v>0</v>
      </c>
      <c r="D112" s="67">
        <f t="shared" ca="1" si="12"/>
        <v>0</v>
      </c>
      <c r="E112" s="67" t="e">
        <f t="shared" ca="1" si="13"/>
        <v>#DIV/0!</v>
      </c>
      <c r="F112" s="67" t="e">
        <f t="shared" ca="1" si="14"/>
        <v>#DIV/0!</v>
      </c>
      <c r="H112" s="90"/>
    </row>
    <row r="113" spans="1:8" x14ac:dyDescent="0.25">
      <c r="A113" s="86" t="s">
        <v>451</v>
      </c>
      <c r="B113" s="68"/>
      <c r="C113" s="68"/>
      <c r="D113" s="68"/>
      <c r="E113" s="68"/>
      <c r="F113" s="68"/>
      <c r="G113" s="68"/>
      <c r="H113" s="92"/>
    </row>
    <row r="114" spans="1:8" x14ac:dyDescent="0.25">
      <c r="A114" s="85" t="s">
        <v>355</v>
      </c>
      <c r="B114" s="67">
        <f ca="1">'2023 FR'!I104</f>
        <v>0</v>
      </c>
      <c r="D114" s="67">
        <f ca="1">AVERAGE(B114:B114)</f>
        <v>0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5" t="s">
        <v>357</v>
      </c>
      <c r="B115" s="67">
        <f ca="1">'2023 FR'!I105</f>
        <v>0</v>
      </c>
      <c r="D115" s="67">
        <f ca="1">AVERAGE(B115:B115)</f>
        <v>0</v>
      </c>
      <c r="E115" s="67" t="e">
        <f ca="1">STDEV(B115:B115)</f>
        <v>#DIV/0!</v>
      </c>
      <c r="F115" s="67" t="e">
        <f ca="1">E115/SQRT(1)</f>
        <v>#DIV/0!</v>
      </c>
      <c r="H115" s="90"/>
    </row>
    <row r="116" spans="1:8" x14ac:dyDescent="0.25">
      <c r="A116" s="86" t="s">
        <v>452</v>
      </c>
      <c r="B116" s="68"/>
      <c r="C116" s="68"/>
      <c r="D116" s="68"/>
      <c r="E116" s="68"/>
      <c r="F116" s="68"/>
      <c r="G116" s="68"/>
      <c r="H116" s="92"/>
    </row>
    <row r="117" spans="1:8" x14ac:dyDescent="0.25">
      <c r="A117" s="85" t="s">
        <v>359</v>
      </c>
      <c r="B117" s="67">
        <f ca="1">'2023 FR'!I107</f>
        <v>5.6179775280898882E-2</v>
      </c>
      <c r="D117" s="67">
        <f ca="1">AVERAGE(B117:B117)</f>
        <v>5.6179775280898882E-2</v>
      </c>
      <c r="E117" s="67" t="e">
        <f ca="1">STDEV(B117:B117)</f>
        <v>#DIV/0!</v>
      </c>
      <c r="F117" s="67" t="e">
        <f ca="1">E117/SQRT(1)</f>
        <v>#DIV/0!</v>
      </c>
      <c r="H117" s="90"/>
    </row>
    <row r="118" spans="1:8" x14ac:dyDescent="0.25">
      <c r="A118" s="85" t="s">
        <v>360</v>
      </c>
      <c r="B118" s="67">
        <f ca="1">'2023 FR'!I108</f>
        <v>0</v>
      </c>
      <c r="D118" s="67">
        <f ca="1">AVERAGE(B118:B118)</f>
        <v>0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5" t="s">
        <v>362</v>
      </c>
      <c r="B119" s="67">
        <f ca="1">'2023 FR'!I109</f>
        <v>0.16853932584269662</v>
      </c>
      <c r="D119" s="67">
        <f ca="1">AVERAGE(B119:B119)</f>
        <v>0.16853932584269662</v>
      </c>
      <c r="E119" s="67" t="e">
        <f ca="1">STDEV(B119:B119)</f>
        <v>#DIV/0!</v>
      </c>
      <c r="F119" s="67" t="e">
        <f ca="1">E119/SQRT(1)</f>
        <v>#DIV/0!</v>
      </c>
      <c r="H119" s="90"/>
    </row>
    <row r="120" spans="1:8" x14ac:dyDescent="0.25">
      <c r="A120" s="85" t="s">
        <v>363</v>
      </c>
      <c r="B120" s="67">
        <f ca="1">'2023 FR'!I110</f>
        <v>0</v>
      </c>
      <c r="D120" s="67">
        <f ca="1">AVERAGE(B120:B120)</f>
        <v>0</v>
      </c>
      <c r="E120" s="67" t="e">
        <f ca="1">STDEV(B120:B120)</f>
        <v>#DIV/0!</v>
      </c>
      <c r="F120" s="67" t="e">
        <f ca="1">E120/SQRT(1)</f>
        <v>#DIV/0!</v>
      </c>
      <c r="H120" s="90"/>
    </row>
    <row r="121" spans="1:8" x14ac:dyDescent="0.25">
      <c r="A121" s="86" t="s">
        <v>453</v>
      </c>
      <c r="B121" s="68"/>
      <c r="C121" s="68"/>
      <c r="D121" s="68"/>
      <c r="E121" s="68"/>
      <c r="F121" s="68"/>
      <c r="G121" s="68"/>
      <c r="H121" s="92"/>
    </row>
    <row r="122" spans="1:8" x14ac:dyDescent="0.25">
      <c r="A122" s="85" t="s">
        <v>365</v>
      </c>
      <c r="B122" s="67">
        <f ca="1">'2023 FR'!I112</f>
        <v>0.2808988764044944</v>
      </c>
      <c r="D122" s="67">
        <f ca="1">AVERAGE(B122:B122)</f>
        <v>0.2808988764044944</v>
      </c>
      <c r="E122" s="67" t="e">
        <f ca="1">STDEV(B122:B122)</f>
        <v>#DIV/0!</v>
      </c>
      <c r="F122" s="67" t="e">
        <f ca="1">E122/SQRT(1)</f>
        <v>#DIV/0!</v>
      </c>
      <c r="H122" s="90"/>
    </row>
    <row r="123" spans="1:8" x14ac:dyDescent="0.25">
      <c r="A123" s="86" t="s">
        <v>454</v>
      </c>
      <c r="B123" s="68"/>
      <c r="C123" s="68"/>
      <c r="D123" s="68"/>
      <c r="E123" s="68"/>
      <c r="F123" s="68"/>
      <c r="G123" s="68"/>
      <c r="H123" s="92"/>
    </row>
    <row r="124" spans="1:8" x14ac:dyDescent="0.25">
      <c r="A124" s="85" t="s">
        <v>366</v>
      </c>
      <c r="B124" s="67">
        <f ca="1">'2023 FR'!I114</f>
        <v>0</v>
      </c>
      <c r="D124" s="67">
        <f ca="1">AVERAGE(B124:B124)</f>
        <v>0</v>
      </c>
      <c r="E124" s="67" t="e">
        <f ca="1">STDEV(B124:B124)</f>
        <v>#DIV/0!</v>
      </c>
      <c r="F124" s="67" t="e">
        <f ca="1">E124/SQRT(1)</f>
        <v>#DIV/0!</v>
      </c>
      <c r="H124" s="90"/>
    </row>
    <row r="125" spans="1:8" x14ac:dyDescent="0.25">
      <c r="A125" s="86" t="s">
        <v>455</v>
      </c>
      <c r="B125" s="68"/>
      <c r="C125" s="68"/>
      <c r="D125" s="68"/>
      <c r="E125" s="68"/>
      <c r="F125" s="68"/>
      <c r="G125" s="68"/>
      <c r="H125" s="92"/>
    </row>
    <row r="126" spans="1:8" x14ac:dyDescent="0.25">
      <c r="A126" s="85" t="s">
        <v>368</v>
      </c>
      <c r="B126" s="67">
        <f ca="1">'2023 FR'!I116</f>
        <v>5.1685393258426959</v>
      </c>
      <c r="D126" s="67">
        <f ca="1">AVERAGE(B126:B126)</f>
        <v>5.1685393258426959</v>
      </c>
      <c r="E126" s="67" t="e">
        <f ca="1">STDEV(B126:B126)</f>
        <v>#DIV/0!</v>
      </c>
      <c r="F126" s="67" t="e">
        <f ca="1">E126/SQRT(1)</f>
        <v>#DIV/0!</v>
      </c>
      <c r="H126" s="90"/>
    </row>
    <row r="127" spans="1:8" x14ac:dyDescent="0.25">
      <c r="A127" s="85" t="s">
        <v>369</v>
      </c>
      <c r="B127" s="67">
        <f ca="1">'2023 FR'!I117</f>
        <v>0.89887640449438211</v>
      </c>
      <c r="D127" s="67">
        <f ca="1">AVERAGE(B127:B127)</f>
        <v>0.89887640449438211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5" t="s">
        <v>370</v>
      </c>
      <c r="B128" s="67">
        <f ca="1">'2023 FR'!I118</f>
        <v>39.157303370786515</v>
      </c>
      <c r="D128" s="67">
        <f ca="1">AVERAGE(B128:B128)</f>
        <v>39.157303370786515</v>
      </c>
      <c r="E128" s="67" t="e">
        <f ca="1">STDEV(B128:B128)</f>
        <v>#DIV/0!</v>
      </c>
      <c r="F128" s="67" t="e">
        <f ca="1">E128/SQRT(1)</f>
        <v>#DIV/0!</v>
      </c>
      <c r="H128" s="90"/>
    </row>
    <row r="129" spans="1:8" x14ac:dyDescent="0.25">
      <c r="A129" s="86" t="s">
        <v>456</v>
      </c>
      <c r="B129" s="68"/>
      <c r="C129" s="68"/>
      <c r="D129" s="68"/>
      <c r="E129" s="68"/>
      <c r="F129" s="68"/>
      <c r="G129" s="68"/>
      <c r="H129" s="92"/>
    </row>
    <row r="130" spans="1:8" x14ac:dyDescent="0.25">
      <c r="A130" s="85" t="s">
        <v>371</v>
      </c>
      <c r="B130" s="67">
        <f ca="1">'2023 FR'!I120</f>
        <v>0.2808988764044944</v>
      </c>
      <c r="D130" s="67">
        <f ca="1">AVERAGE(B130:B130)</f>
        <v>0.2808988764044944</v>
      </c>
      <c r="E130" s="67" t="e">
        <f ca="1">STDEV(B130:B130)</f>
        <v>#DIV/0!</v>
      </c>
      <c r="F130" s="67" t="e">
        <f ca="1">E130/SQRT(1)</f>
        <v>#DIV/0!</v>
      </c>
      <c r="H130" s="90"/>
    </row>
    <row r="131" spans="1:8" x14ac:dyDescent="0.25">
      <c r="A131" s="86" t="s">
        <v>457</v>
      </c>
      <c r="B131" s="68"/>
      <c r="C131" s="68"/>
      <c r="D131" s="68"/>
      <c r="E131" s="68"/>
      <c r="F131" s="68"/>
      <c r="G131" s="68"/>
      <c r="H131" s="92"/>
    </row>
    <row r="132" spans="1:8" x14ac:dyDescent="0.25">
      <c r="A132" s="85" t="s">
        <v>372</v>
      </c>
      <c r="B132" s="67">
        <f ca="1">'2023 FR'!I122</f>
        <v>0.68565400843881863</v>
      </c>
      <c r="D132" s="67">
        <f ca="1">AVERAGE(B132:B132)</f>
        <v>0.68565400843881863</v>
      </c>
      <c r="E132" s="67" t="e">
        <f ca="1">STDEV(B132:B132)</f>
        <v>#DIV/0!</v>
      </c>
      <c r="F132" s="67" t="e">
        <f ca="1">E132/SQRT(1)</f>
        <v>#DIV/0!</v>
      </c>
      <c r="H132" s="90"/>
    </row>
    <row r="133" spans="1:8" x14ac:dyDescent="0.25">
      <c r="A133" s="85" t="s">
        <v>373</v>
      </c>
      <c r="B133" s="67">
        <f ca="1">'2023 FR'!I123</f>
        <v>1.0548523206751055</v>
      </c>
      <c r="D133" s="67">
        <f ca="1">AVERAGE(B133:B133)</f>
        <v>1.0548523206751055</v>
      </c>
      <c r="E133" s="67" t="e">
        <f ca="1">STDEV(B133:B133)</f>
        <v>#DIV/0!</v>
      </c>
      <c r="F133" s="67" t="e">
        <f ca="1">E133/SQRT(1)</f>
        <v>#DIV/0!</v>
      </c>
      <c r="H133" s="90"/>
    </row>
    <row r="134" spans="1:8" x14ac:dyDescent="0.25">
      <c r="A134" s="85" t="s">
        <v>374</v>
      </c>
      <c r="B134" s="67">
        <f ca="1">'2023 FR'!I124</f>
        <v>4.3776371308016877</v>
      </c>
      <c r="D134" s="67">
        <f ca="1">AVERAGE(B134:B134)</f>
        <v>4.3776371308016877</v>
      </c>
      <c r="E134" s="67" t="e">
        <f ca="1">STDEV(B134:B134)</f>
        <v>#DIV/0!</v>
      </c>
      <c r="F134" s="67" t="e">
        <f ca="1">E134/SQRT(1)</f>
        <v>#DIV/0!</v>
      </c>
      <c r="H134" s="90"/>
    </row>
    <row r="135" spans="1:8" x14ac:dyDescent="0.25">
      <c r="A135" s="85"/>
      <c r="H135" s="90"/>
    </row>
    <row r="136" spans="1:8" x14ac:dyDescent="0.25">
      <c r="A136" s="82" t="s">
        <v>459</v>
      </c>
      <c r="D136" s="64" t="s">
        <v>674</v>
      </c>
      <c r="E136" s="64" t="s">
        <v>675</v>
      </c>
      <c r="F136" s="64" t="s">
        <v>676</v>
      </c>
      <c r="H136" s="90"/>
    </row>
    <row r="137" spans="1:8" x14ac:dyDescent="0.25">
      <c r="A137" s="84" t="s">
        <v>460</v>
      </c>
      <c r="B137" s="69">
        <f ca="1">'2023 FR'!C31</f>
        <v>0</v>
      </c>
      <c r="C137" s="68"/>
      <c r="D137" s="69">
        <f t="shared" ref="D137:D143" ca="1" si="15">AVERAGE(B137:B137)</f>
        <v>0</v>
      </c>
      <c r="E137" s="69" t="e">
        <f t="shared" ref="E137:E143" ca="1" si="16">STDEV(B137:B137)</f>
        <v>#DIV/0!</v>
      </c>
      <c r="F137" s="69" t="e">
        <f t="shared" ref="F137:F143" ca="1" si="17">E137/SQRT(1)</f>
        <v>#DIV/0!</v>
      </c>
      <c r="G137" s="68"/>
      <c r="H137" s="92"/>
    </row>
    <row r="138" spans="1:8" x14ac:dyDescent="0.25">
      <c r="A138" s="85" t="s">
        <v>461</v>
      </c>
      <c r="B138" s="67">
        <f ca="1">'2023 FR'!C32</f>
        <v>0</v>
      </c>
      <c r="D138" s="67">
        <f t="shared" ca="1" si="15"/>
        <v>0</v>
      </c>
      <c r="E138" s="67" t="e">
        <f t="shared" ca="1" si="16"/>
        <v>#DIV/0!</v>
      </c>
      <c r="F138" s="67" t="e">
        <f t="shared" ca="1" si="17"/>
        <v>#DIV/0!</v>
      </c>
      <c r="H138" s="90"/>
    </row>
    <row r="139" spans="1:8" x14ac:dyDescent="0.25">
      <c r="A139" s="84" t="s">
        <v>462</v>
      </c>
      <c r="B139" s="69">
        <f ca="1">'2023 FR'!C33</f>
        <v>5.6179775280898882E-2</v>
      </c>
      <c r="C139" s="68"/>
      <c r="D139" s="69">
        <f t="shared" ca="1" si="15"/>
        <v>5.6179775280898882E-2</v>
      </c>
      <c r="E139" s="69" t="e">
        <f t="shared" ca="1" si="16"/>
        <v>#DIV/0!</v>
      </c>
      <c r="F139" s="69" t="e">
        <f t="shared" ca="1" si="17"/>
        <v>#DIV/0!</v>
      </c>
      <c r="G139" s="68"/>
      <c r="H139" s="92"/>
    </row>
    <row r="140" spans="1:8" x14ac:dyDescent="0.25">
      <c r="A140" s="85" t="s">
        <v>463</v>
      </c>
      <c r="B140" s="67">
        <f ca="1">'2023 FR'!C34</f>
        <v>0</v>
      </c>
      <c r="D140" s="67">
        <f t="shared" ca="1" si="15"/>
        <v>0</v>
      </c>
      <c r="E140" s="67" t="e">
        <f t="shared" ca="1" si="16"/>
        <v>#DIV/0!</v>
      </c>
      <c r="F140" s="67" t="e">
        <f t="shared" ca="1" si="17"/>
        <v>#DIV/0!</v>
      </c>
      <c r="H140" s="90"/>
    </row>
    <row r="141" spans="1:8" x14ac:dyDescent="0.25">
      <c r="A141" s="84" t="s">
        <v>464</v>
      </c>
      <c r="B141" s="69">
        <f ca="1">'2023 FR'!C35</f>
        <v>0</v>
      </c>
      <c r="C141" s="68"/>
      <c r="D141" s="69">
        <f t="shared" ca="1" si="15"/>
        <v>0</v>
      </c>
      <c r="E141" s="69" t="e">
        <f t="shared" ca="1" si="16"/>
        <v>#DIV/0!</v>
      </c>
      <c r="F141" s="69" t="e">
        <f t="shared" ca="1" si="17"/>
        <v>#DIV/0!</v>
      </c>
      <c r="G141" s="68"/>
      <c r="H141" s="92"/>
    </row>
    <row r="142" spans="1:8" x14ac:dyDescent="0.25">
      <c r="A142" s="85" t="s">
        <v>465</v>
      </c>
      <c r="B142" s="67">
        <f ca="1">'2023 FR'!C36</f>
        <v>0</v>
      </c>
      <c r="D142" s="67">
        <f t="shared" ca="1" si="15"/>
        <v>0</v>
      </c>
      <c r="E142" s="67" t="e">
        <f t="shared" ca="1" si="16"/>
        <v>#DIV/0!</v>
      </c>
      <c r="F142" s="67" t="e">
        <f t="shared" ca="1" si="17"/>
        <v>#DIV/0!</v>
      </c>
      <c r="H142" s="90"/>
    </row>
    <row r="143" spans="1:8" x14ac:dyDescent="0.25">
      <c r="A143" s="84" t="s">
        <v>466</v>
      </c>
      <c r="B143" s="69">
        <f ca="1">'2023 FR'!C37</f>
        <v>0</v>
      </c>
      <c r="C143" s="68"/>
      <c r="D143" s="69">
        <f t="shared" ca="1" si="15"/>
        <v>0</v>
      </c>
      <c r="E143" s="69" t="e">
        <f t="shared" ca="1" si="16"/>
        <v>#DIV/0!</v>
      </c>
      <c r="F143" s="69" t="e">
        <f t="shared" ca="1" si="17"/>
        <v>#DIV/0!</v>
      </c>
      <c r="G143" s="68"/>
      <c r="H143" s="92"/>
    </row>
    <row r="144" spans="1:8" x14ac:dyDescent="0.25">
      <c r="A144" s="82" t="s">
        <v>467</v>
      </c>
      <c r="H144" s="90"/>
    </row>
    <row r="145" spans="1:8" x14ac:dyDescent="0.25">
      <c r="A145" s="84" t="s">
        <v>460</v>
      </c>
      <c r="B145" s="69">
        <f ca="1">'2023 FR'!C39</f>
        <v>0</v>
      </c>
      <c r="C145" s="68"/>
      <c r="D145" s="69">
        <f t="shared" ref="D145:D151" ca="1" si="18">AVERAGE(B145:B145)</f>
        <v>0</v>
      </c>
      <c r="E145" s="69" t="e">
        <f t="shared" ref="E145:E151" ca="1" si="19">STDEV(B145:B145)</f>
        <v>#DIV/0!</v>
      </c>
      <c r="F145" s="69" t="e">
        <f t="shared" ref="F145:F151" ca="1" si="20">E145/SQRT(1)</f>
        <v>#DIV/0!</v>
      </c>
      <c r="G145" s="68"/>
      <c r="H145" s="92"/>
    </row>
    <row r="146" spans="1:8" x14ac:dyDescent="0.25">
      <c r="A146" s="85" t="s">
        <v>461</v>
      </c>
      <c r="B146" s="67">
        <f ca="1">'2023 FR'!C40</f>
        <v>0</v>
      </c>
      <c r="D146" s="67">
        <f t="shared" ca="1" si="18"/>
        <v>0</v>
      </c>
      <c r="E146" s="67" t="e">
        <f t="shared" ca="1" si="19"/>
        <v>#DIV/0!</v>
      </c>
      <c r="F146" s="67" t="e">
        <f t="shared" ca="1" si="20"/>
        <v>#DIV/0!</v>
      </c>
      <c r="H146" s="90"/>
    </row>
    <row r="147" spans="1:8" x14ac:dyDescent="0.25">
      <c r="A147" s="84" t="s">
        <v>462</v>
      </c>
      <c r="B147" s="69">
        <f ca="1">'2023 FR'!C41</f>
        <v>4</v>
      </c>
      <c r="C147" s="68"/>
      <c r="D147" s="69">
        <f t="shared" ca="1" si="18"/>
        <v>4</v>
      </c>
      <c r="E147" s="69" t="e">
        <f t="shared" ca="1" si="19"/>
        <v>#DIV/0!</v>
      </c>
      <c r="F147" s="69" t="e">
        <f t="shared" ca="1" si="20"/>
        <v>#DIV/0!</v>
      </c>
      <c r="G147" s="68"/>
      <c r="H147" s="92"/>
    </row>
    <row r="148" spans="1:8" x14ac:dyDescent="0.25">
      <c r="A148" s="85" t="s">
        <v>463</v>
      </c>
      <c r="B148" s="67">
        <f ca="1">'2023 FR'!C42</f>
        <v>0</v>
      </c>
      <c r="D148" s="67">
        <f t="shared" ca="1" si="18"/>
        <v>0</v>
      </c>
      <c r="E148" s="67" t="e">
        <f t="shared" ca="1" si="19"/>
        <v>#DIV/0!</v>
      </c>
      <c r="F148" s="67" t="e">
        <f t="shared" ca="1" si="20"/>
        <v>#DIV/0!</v>
      </c>
      <c r="H148" s="90"/>
    </row>
    <row r="149" spans="1:8" x14ac:dyDescent="0.25">
      <c r="A149" s="84" t="s">
        <v>464</v>
      </c>
      <c r="B149" s="69">
        <f ca="1">'2023 FR'!C43</f>
        <v>0</v>
      </c>
      <c r="C149" s="68"/>
      <c r="D149" s="69">
        <f t="shared" ca="1" si="18"/>
        <v>0</v>
      </c>
      <c r="E149" s="69" t="e">
        <f t="shared" ca="1" si="19"/>
        <v>#DIV/0!</v>
      </c>
      <c r="F149" s="69" t="e">
        <f t="shared" ca="1" si="20"/>
        <v>#DIV/0!</v>
      </c>
      <c r="G149" s="68"/>
      <c r="H149" s="92"/>
    </row>
    <row r="150" spans="1:8" x14ac:dyDescent="0.25">
      <c r="A150" s="85" t="s">
        <v>465</v>
      </c>
      <c r="B150" s="67">
        <f ca="1">'2023 FR'!C44</f>
        <v>0</v>
      </c>
      <c r="D150" s="67">
        <f t="shared" ca="1" si="18"/>
        <v>0</v>
      </c>
      <c r="E150" s="67" t="e">
        <f t="shared" ca="1" si="19"/>
        <v>#DIV/0!</v>
      </c>
      <c r="F150" s="67" t="e">
        <f t="shared" ca="1" si="20"/>
        <v>#DIV/0!</v>
      </c>
      <c r="H150" s="90"/>
    </row>
    <row r="151" spans="1:8" x14ac:dyDescent="0.25">
      <c r="A151" s="84" t="s">
        <v>466</v>
      </c>
      <c r="B151" s="69">
        <f ca="1">'2023 FR'!C45</f>
        <v>0</v>
      </c>
      <c r="C151" s="68"/>
      <c r="D151" s="69">
        <f t="shared" ca="1" si="18"/>
        <v>0</v>
      </c>
      <c r="E151" s="69" t="e">
        <f t="shared" ca="1" si="19"/>
        <v>#DIV/0!</v>
      </c>
      <c r="F151" s="69" t="e">
        <f t="shared" ca="1" si="20"/>
        <v>#DIV/0!</v>
      </c>
      <c r="G151" s="68"/>
      <c r="H151" s="92"/>
    </row>
    <row r="152" spans="1:8" ht="15.75" thickBot="1" x14ac:dyDescent="0.3">
      <c r="A152" s="85"/>
      <c r="H152" s="90"/>
    </row>
    <row r="153" spans="1:8" ht="15.75" thickTop="1" x14ac:dyDescent="0.25">
      <c r="A153" s="81" t="s">
        <v>679</v>
      </c>
      <c r="B153" s="73"/>
      <c r="C153" s="72" t="s">
        <v>682</v>
      </c>
      <c r="D153" s="72" t="s">
        <v>674</v>
      </c>
      <c r="E153" s="72" t="s">
        <v>675</v>
      </c>
      <c r="F153" s="72" t="s">
        <v>676</v>
      </c>
      <c r="G153" s="72" t="s">
        <v>680</v>
      </c>
      <c r="H153" s="93" t="s">
        <v>681</v>
      </c>
    </row>
    <row r="154" spans="1:8" x14ac:dyDescent="0.25">
      <c r="A154" s="85" t="s">
        <v>446</v>
      </c>
      <c r="B154" s="70">
        <f ca="1">'2023 FR'!B16</f>
        <v>25</v>
      </c>
      <c r="C154" s="70">
        <f t="shared" ref="C154:C165" ca="1" si="21">SUM(B154:B154)</f>
        <v>25</v>
      </c>
      <c r="D154" s="67">
        <f t="shared" ref="D154:D165" ca="1" si="22">AVERAGE(B154:B154)</f>
        <v>25</v>
      </c>
      <c r="E154" s="67" t="e">
        <f t="shared" ref="E154:E165" ca="1" si="23">STDEV(B154:B154)</f>
        <v>#DIV/0!</v>
      </c>
      <c r="F154" s="67" t="e">
        <f t="shared" ref="F154:F165" ca="1" si="24">E154/SQRT(1)</f>
        <v>#DIV/0!</v>
      </c>
      <c r="G154" s="67">
        <f ca="1">G169</f>
        <v>1.7128497064716026</v>
      </c>
      <c r="H154" s="95">
        <f ca="1">H169</f>
        <v>0.752</v>
      </c>
    </row>
    <row r="155" spans="1:8" x14ac:dyDescent="0.25">
      <c r="A155" s="84" t="s">
        <v>447</v>
      </c>
      <c r="B155" s="71">
        <f ca="1">'2023 FR'!B17</f>
        <v>1</v>
      </c>
      <c r="C155" s="71">
        <f t="shared" ca="1" si="21"/>
        <v>1</v>
      </c>
      <c r="D155" s="69">
        <f t="shared" ca="1" si="22"/>
        <v>1</v>
      </c>
      <c r="E155" s="69" t="e">
        <f t="shared" ca="1" si="23"/>
        <v>#DIV/0!</v>
      </c>
      <c r="F155" s="69" t="e">
        <f t="shared" ca="1" si="24"/>
        <v>#DIV/0!</v>
      </c>
      <c r="G155" s="69">
        <f ca="1">G223</f>
        <v>0</v>
      </c>
      <c r="H155" s="96">
        <f ca="1">H223</f>
        <v>0</v>
      </c>
    </row>
    <row r="156" spans="1:8" x14ac:dyDescent="0.25">
      <c r="A156" s="85" t="s">
        <v>448</v>
      </c>
      <c r="B156" s="70">
        <f ca="1">'2023 FR'!B18</f>
        <v>81</v>
      </c>
      <c r="C156" s="70">
        <f t="shared" ca="1" si="21"/>
        <v>81</v>
      </c>
      <c r="D156" s="67">
        <f t="shared" ca="1" si="22"/>
        <v>81</v>
      </c>
      <c r="E156" s="67" t="e">
        <f t="shared" ca="1" si="23"/>
        <v>#DIV/0!</v>
      </c>
      <c r="F156" s="67" t="e">
        <f t="shared" ca="1" si="24"/>
        <v>#DIV/0!</v>
      </c>
      <c r="G156" s="67">
        <f ca="1">G236</f>
        <v>0</v>
      </c>
      <c r="H156" s="95">
        <f ca="1">H236</f>
        <v>0</v>
      </c>
    </row>
    <row r="157" spans="1:8" x14ac:dyDescent="0.25">
      <c r="A157" s="84" t="s">
        <v>449</v>
      </c>
      <c r="B157" s="71">
        <f ca="1">'2023 FR'!B19</f>
        <v>0</v>
      </c>
      <c r="C157" s="71">
        <f t="shared" ca="1" si="21"/>
        <v>0</v>
      </c>
      <c r="D157" s="69">
        <f t="shared" ca="1" si="22"/>
        <v>0</v>
      </c>
      <c r="E157" s="69" t="e">
        <f t="shared" ca="1" si="23"/>
        <v>#DIV/0!</v>
      </c>
      <c r="F157" s="69" t="e">
        <f t="shared" ca="1" si="24"/>
        <v>#DIV/0!</v>
      </c>
      <c r="G157" s="69">
        <f ca="1">G238</f>
        <v>0</v>
      </c>
      <c r="H157" s="96">
        <f ca="1">H238</f>
        <v>1</v>
      </c>
    </row>
    <row r="158" spans="1:8" x14ac:dyDescent="0.25">
      <c r="A158" s="85" t="s">
        <v>450</v>
      </c>
      <c r="B158" s="70">
        <f ca="1">'2023 FR'!B20</f>
        <v>854</v>
      </c>
      <c r="C158" s="70">
        <f t="shared" ca="1" si="21"/>
        <v>854</v>
      </c>
      <c r="D158" s="67">
        <f t="shared" ca="1" si="22"/>
        <v>854</v>
      </c>
      <c r="E158" s="67" t="e">
        <f t="shared" ca="1" si="23"/>
        <v>#DIV/0!</v>
      </c>
      <c r="F158" s="67" t="e">
        <f t="shared" ca="1" si="24"/>
        <v>#DIV/0!</v>
      </c>
      <c r="G158" s="67">
        <f ca="1">G241</f>
        <v>0.84096622607548266</v>
      </c>
      <c r="H158" s="95">
        <f ca="1">H241</f>
        <v>0.54001009164751634</v>
      </c>
    </row>
    <row r="159" spans="1:8" x14ac:dyDescent="0.25">
      <c r="A159" s="84" t="s">
        <v>451</v>
      </c>
      <c r="B159" s="71">
        <f ca="1">'2023 FR'!B21</f>
        <v>0</v>
      </c>
      <c r="C159" s="71">
        <f t="shared" ca="1" si="21"/>
        <v>0</v>
      </c>
      <c r="D159" s="69">
        <f t="shared" ca="1" si="22"/>
        <v>0</v>
      </c>
      <c r="E159" s="69" t="e">
        <f t="shared" ca="1" si="23"/>
        <v>#DIV/0!</v>
      </c>
      <c r="F159" s="69" t="e">
        <f t="shared" ca="1" si="24"/>
        <v>#DIV/0!</v>
      </c>
      <c r="G159" s="69">
        <f ca="1">G256</f>
        <v>0</v>
      </c>
      <c r="H159" s="96">
        <f ca="1">H256</f>
        <v>1</v>
      </c>
    </row>
    <row r="160" spans="1:8" x14ac:dyDescent="0.25">
      <c r="A160" s="85" t="s">
        <v>452</v>
      </c>
      <c r="B160" s="70">
        <f ca="1">'2023 FR'!B22</f>
        <v>4</v>
      </c>
      <c r="C160" s="70">
        <f t="shared" ca="1" si="21"/>
        <v>4</v>
      </c>
      <c r="D160" s="67">
        <f t="shared" ca="1" si="22"/>
        <v>4</v>
      </c>
      <c r="E160" s="67" t="e">
        <f t="shared" ca="1" si="23"/>
        <v>#DIV/0!</v>
      </c>
      <c r="F160" s="67" t="e">
        <f t="shared" ca="1" si="24"/>
        <v>#DIV/0!</v>
      </c>
      <c r="G160" s="67">
        <f ca="1">G259</f>
        <v>0.56233514461880829</v>
      </c>
      <c r="H160" s="95">
        <f ca="1">H259</f>
        <v>0.375</v>
      </c>
    </row>
    <row r="161" spans="1:8" x14ac:dyDescent="0.25">
      <c r="A161" s="84" t="s">
        <v>453</v>
      </c>
      <c r="B161" s="71">
        <f ca="1">'2023 FR'!B23</f>
        <v>5</v>
      </c>
      <c r="C161" s="71">
        <f t="shared" ca="1" si="21"/>
        <v>5</v>
      </c>
      <c r="D161" s="69">
        <f t="shared" ca="1" si="22"/>
        <v>5</v>
      </c>
      <c r="E161" s="69" t="e">
        <f t="shared" ca="1" si="23"/>
        <v>#DIV/0!</v>
      </c>
      <c r="F161" s="69" t="e">
        <f t="shared" ca="1" si="24"/>
        <v>#DIV/0!</v>
      </c>
      <c r="G161" s="69">
        <f ca="1">G264</f>
        <v>0</v>
      </c>
      <c r="H161" s="96">
        <f ca="1">H264</f>
        <v>0</v>
      </c>
    </row>
    <row r="162" spans="1:8" x14ac:dyDescent="0.25">
      <c r="A162" s="85" t="s">
        <v>454</v>
      </c>
      <c r="B162" s="70">
        <f ca="1">'2023 FR'!B24</f>
        <v>0</v>
      </c>
      <c r="C162" s="70">
        <f t="shared" ca="1" si="21"/>
        <v>0</v>
      </c>
      <c r="D162" s="67">
        <f t="shared" ca="1" si="22"/>
        <v>0</v>
      </c>
      <c r="E162" s="67" t="e">
        <f t="shared" ca="1" si="23"/>
        <v>#DIV/0!</v>
      </c>
      <c r="F162" s="67" t="e">
        <f t="shared" ca="1" si="24"/>
        <v>#DIV/0!</v>
      </c>
      <c r="G162" s="67">
        <f ca="1">G266</f>
        <v>0</v>
      </c>
      <c r="H162" s="95">
        <f ca="1">H266</f>
        <v>1</v>
      </c>
    </row>
    <row r="163" spans="1:8" x14ac:dyDescent="0.25">
      <c r="A163" s="84" t="s">
        <v>455</v>
      </c>
      <c r="B163" s="71">
        <f ca="1">'2023 FR'!B25</f>
        <v>805</v>
      </c>
      <c r="C163" s="71">
        <f t="shared" ca="1" si="21"/>
        <v>805</v>
      </c>
      <c r="D163" s="69">
        <f t="shared" ca="1" si="22"/>
        <v>805</v>
      </c>
      <c r="E163" s="69" t="e">
        <f t="shared" ca="1" si="23"/>
        <v>#DIV/0!</v>
      </c>
      <c r="F163" s="69" t="e">
        <f t="shared" ca="1" si="24"/>
        <v>#DIV/0!</v>
      </c>
      <c r="G163" s="69">
        <f ca="1">G268</f>
        <v>0.45050016568634799</v>
      </c>
      <c r="H163" s="96">
        <f ca="1">H268</f>
        <v>0.23686740480691337</v>
      </c>
    </row>
    <row r="164" spans="1:8" x14ac:dyDescent="0.25">
      <c r="A164" s="85" t="s">
        <v>456</v>
      </c>
      <c r="B164" s="70">
        <f ca="1">'2023 FR'!B26</f>
        <v>5</v>
      </c>
      <c r="C164" s="70">
        <f t="shared" ca="1" si="21"/>
        <v>5</v>
      </c>
      <c r="D164" s="67">
        <f t="shared" ca="1" si="22"/>
        <v>5</v>
      </c>
      <c r="E164" s="67" t="e">
        <f t="shared" ca="1" si="23"/>
        <v>#DIV/0!</v>
      </c>
      <c r="F164" s="67" t="e">
        <f t="shared" ca="1" si="24"/>
        <v>#DIV/0!</v>
      </c>
      <c r="G164" s="67">
        <f ca="1">G272</f>
        <v>0</v>
      </c>
      <c r="H164" s="95">
        <f ca="1">H272</f>
        <v>0</v>
      </c>
    </row>
    <row r="165" spans="1:8" x14ac:dyDescent="0.25">
      <c r="A165" s="84" t="s">
        <v>457</v>
      </c>
      <c r="B165" s="71">
        <f ca="1">'2023 FR'!B27</f>
        <v>116</v>
      </c>
      <c r="C165" s="71">
        <f t="shared" ca="1" si="21"/>
        <v>116</v>
      </c>
      <c r="D165" s="69">
        <f t="shared" ca="1" si="22"/>
        <v>116</v>
      </c>
      <c r="E165" s="69" t="e">
        <f t="shared" ca="1" si="23"/>
        <v>#DIV/0!</v>
      </c>
      <c r="F165" s="69" t="e">
        <f t="shared" ca="1" si="24"/>
        <v>#DIV/0!</v>
      </c>
      <c r="G165" s="68"/>
      <c r="H165" s="92"/>
    </row>
    <row r="166" spans="1:8" x14ac:dyDescent="0.25">
      <c r="A166" s="82" t="s">
        <v>683</v>
      </c>
      <c r="B166" s="65">
        <f ca="1">SUM(B154:B165)</f>
        <v>1896</v>
      </c>
      <c r="C166" s="65">
        <f ca="1">SUM(C154:C165)</f>
        <v>1896</v>
      </c>
      <c r="H166" s="90"/>
    </row>
    <row r="167" spans="1:8" x14ac:dyDescent="0.25">
      <c r="A167" s="85"/>
      <c r="H167" s="90"/>
    </row>
    <row r="168" spans="1:8" x14ac:dyDescent="0.25">
      <c r="A168" s="82" t="s">
        <v>684</v>
      </c>
      <c r="C168" s="64" t="s">
        <v>682</v>
      </c>
      <c r="D168" s="64" t="s">
        <v>674</v>
      </c>
      <c r="E168" s="64" t="s">
        <v>675</v>
      </c>
      <c r="F168" s="64" t="s">
        <v>676</v>
      </c>
      <c r="G168" s="64" t="s">
        <v>680</v>
      </c>
      <c r="H168" s="94" t="s">
        <v>681</v>
      </c>
    </row>
    <row r="169" spans="1:8" x14ac:dyDescent="0.25">
      <c r="A169" s="86" t="s">
        <v>446</v>
      </c>
      <c r="B169" s="68"/>
      <c r="C169" s="68"/>
      <c r="D169" s="68"/>
      <c r="E169" s="68"/>
      <c r="F169" s="68"/>
      <c r="G169" s="69">
        <f ca="1">SUM(G170:G222)</f>
        <v>1.7128497064716026</v>
      </c>
      <c r="H169" s="96">
        <f ca="1">1-SUM(H170:H222)</f>
        <v>0.752</v>
      </c>
    </row>
    <row r="170" spans="1:8" x14ac:dyDescent="0.25">
      <c r="A170" s="85" t="s">
        <v>206</v>
      </c>
      <c r="B170" s="70">
        <f ca="1">'2023 FR'!H17</f>
        <v>0</v>
      </c>
      <c r="C170" s="70">
        <f t="shared" ref="C170:C201" ca="1" si="25">SUM(B170:B170)</f>
        <v>0</v>
      </c>
      <c r="D170" s="67">
        <f t="shared" ref="D170:D201" ca="1" si="26">AVERAGE(B170:B170)</f>
        <v>0</v>
      </c>
      <c r="E170" s="67" t="e">
        <f t="shared" ref="E170:E201" ca="1" si="27">STDEV(B170:B170)</f>
        <v>#DIV/0!</v>
      </c>
      <c r="F170" s="67" t="e">
        <f t="shared" ref="F170:F201" ca="1" si="28">E170/SQRT(1)</f>
        <v>#DIV/0!</v>
      </c>
      <c r="G170" s="67">
        <f ca="1">IF(C170=0,0,-1*((C170/C154)*(LN(C170/C154))))</f>
        <v>0</v>
      </c>
      <c r="H170" s="95">
        <f ca="1">IF(C170=0,0,(C170/C154)^2)</f>
        <v>0</v>
      </c>
    </row>
    <row r="171" spans="1:8" x14ac:dyDescent="0.25">
      <c r="A171" s="85" t="s">
        <v>208</v>
      </c>
      <c r="B171" s="70">
        <f ca="1">'2023 FR'!H18</f>
        <v>0</v>
      </c>
      <c r="C171" s="70">
        <f t="shared" ca="1" si="25"/>
        <v>0</v>
      </c>
      <c r="D171" s="67">
        <f t="shared" ca="1" si="26"/>
        <v>0</v>
      </c>
      <c r="E171" s="67" t="e">
        <f t="shared" ca="1" si="27"/>
        <v>#DIV/0!</v>
      </c>
      <c r="F171" s="67" t="e">
        <f t="shared" ca="1" si="28"/>
        <v>#DIV/0!</v>
      </c>
      <c r="G171" s="67">
        <f ca="1">IF(C171=0,0,-1*((C171/C154)*(LN(C171/C154))))</f>
        <v>0</v>
      </c>
      <c r="H171" s="95">
        <f ca="1">IF(C171=0,0,(C171/C154)^2)</f>
        <v>0</v>
      </c>
    </row>
    <row r="172" spans="1:8" x14ac:dyDescent="0.25">
      <c r="A172" s="85" t="s">
        <v>210</v>
      </c>
      <c r="B172" s="70">
        <f ca="1">'2023 FR'!H19</f>
        <v>0</v>
      </c>
      <c r="C172" s="70">
        <f t="shared" ca="1" si="25"/>
        <v>0</v>
      </c>
      <c r="D172" s="67">
        <f t="shared" ca="1" si="26"/>
        <v>0</v>
      </c>
      <c r="E172" s="67" t="e">
        <f t="shared" ca="1" si="27"/>
        <v>#DIV/0!</v>
      </c>
      <c r="F172" s="67" t="e">
        <f t="shared" ca="1" si="28"/>
        <v>#DIV/0!</v>
      </c>
      <c r="G172" s="67">
        <f ca="1">IF(C172=0,0,-1*((C172/C154)*(LN(C172/C154))))</f>
        <v>0</v>
      </c>
      <c r="H172" s="95">
        <f ca="1">IF(C172=0,0,(C172/C154)^2)</f>
        <v>0</v>
      </c>
    </row>
    <row r="173" spans="1:8" x14ac:dyDescent="0.25">
      <c r="A173" s="85" t="s">
        <v>212</v>
      </c>
      <c r="B173" s="70">
        <f ca="1">'2023 FR'!H20</f>
        <v>0</v>
      </c>
      <c r="C173" s="70">
        <f t="shared" ca="1" si="25"/>
        <v>0</v>
      </c>
      <c r="D173" s="67">
        <f t="shared" ca="1" si="26"/>
        <v>0</v>
      </c>
      <c r="E173" s="67" t="e">
        <f t="shared" ca="1" si="27"/>
        <v>#DIV/0!</v>
      </c>
      <c r="F173" s="67" t="e">
        <f t="shared" ca="1" si="28"/>
        <v>#DIV/0!</v>
      </c>
      <c r="G173" s="67">
        <f ca="1">IF(C173=0,0,-1*((C173/C154)*(LN(C173/C154))))</f>
        <v>0</v>
      </c>
      <c r="H173" s="95">
        <f ca="1">IF(C173=0,0,(C173/C154)^2)</f>
        <v>0</v>
      </c>
    </row>
    <row r="174" spans="1:8" x14ac:dyDescent="0.25">
      <c r="A174" s="85" t="s">
        <v>214</v>
      </c>
      <c r="B174" s="70">
        <f ca="1">'2023 FR'!H21</f>
        <v>0</v>
      </c>
      <c r="C174" s="70">
        <f t="shared" ca="1" si="25"/>
        <v>0</v>
      </c>
      <c r="D174" s="67">
        <f t="shared" ca="1" si="26"/>
        <v>0</v>
      </c>
      <c r="E174" s="67" t="e">
        <f t="shared" ca="1" si="27"/>
        <v>#DIV/0!</v>
      </c>
      <c r="F174" s="67" t="e">
        <f t="shared" ca="1" si="28"/>
        <v>#DIV/0!</v>
      </c>
      <c r="G174" s="67">
        <f ca="1">IF(C174=0,0,-1*((C174/C154)*(LN(C174/C154))))</f>
        <v>0</v>
      </c>
      <c r="H174" s="95">
        <f ca="1">IF(C174=0,0,(C174/C154)^2)</f>
        <v>0</v>
      </c>
    </row>
    <row r="175" spans="1:8" x14ac:dyDescent="0.25">
      <c r="A175" s="85" t="s">
        <v>216</v>
      </c>
      <c r="B175" s="70">
        <f ca="1">'2023 FR'!H22</f>
        <v>0</v>
      </c>
      <c r="C175" s="70">
        <f t="shared" ca="1" si="25"/>
        <v>0</v>
      </c>
      <c r="D175" s="67">
        <f t="shared" ca="1" si="26"/>
        <v>0</v>
      </c>
      <c r="E175" s="67" t="e">
        <f t="shared" ca="1" si="27"/>
        <v>#DIV/0!</v>
      </c>
      <c r="F175" s="67" t="e">
        <f t="shared" ca="1" si="28"/>
        <v>#DIV/0!</v>
      </c>
      <c r="G175" s="67">
        <f ca="1">IF(C175=0,0,-1*((C175/C154)*(LN(C175/C154))))</f>
        <v>0</v>
      </c>
      <c r="H175" s="95">
        <f ca="1">IF(C175=0,0,(C175/C154)^2)</f>
        <v>0</v>
      </c>
    </row>
    <row r="176" spans="1:8" x14ac:dyDescent="0.25">
      <c r="A176" s="85" t="s">
        <v>218</v>
      </c>
      <c r="B176" s="70">
        <f ca="1">'2023 FR'!H23</f>
        <v>0</v>
      </c>
      <c r="C176" s="70">
        <f t="shared" ca="1" si="25"/>
        <v>0</v>
      </c>
      <c r="D176" s="67">
        <f t="shared" ca="1" si="26"/>
        <v>0</v>
      </c>
      <c r="E176" s="67" t="e">
        <f t="shared" ca="1" si="27"/>
        <v>#DIV/0!</v>
      </c>
      <c r="F176" s="67" t="e">
        <f t="shared" ca="1" si="28"/>
        <v>#DIV/0!</v>
      </c>
      <c r="G176" s="67">
        <f ca="1">IF(C176=0,0,-1*((C176/C154)*(LN(C176/C154))))</f>
        <v>0</v>
      </c>
      <c r="H176" s="95">
        <f ca="1">IF(C176=0,0,(C176/C154)^2)</f>
        <v>0</v>
      </c>
    </row>
    <row r="177" spans="1:8" x14ac:dyDescent="0.25">
      <c r="A177" s="85" t="s">
        <v>220</v>
      </c>
      <c r="B177" s="70">
        <f ca="1">'2023 FR'!H24</f>
        <v>0</v>
      </c>
      <c r="C177" s="70">
        <f t="shared" ca="1" si="25"/>
        <v>0</v>
      </c>
      <c r="D177" s="67">
        <f t="shared" ca="1" si="26"/>
        <v>0</v>
      </c>
      <c r="E177" s="67" t="e">
        <f t="shared" ca="1" si="27"/>
        <v>#DIV/0!</v>
      </c>
      <c r="F177" s="67" t="e">
        <f t="shared" ca="1" si="28"/>
        <v>#DIV/0!</v>
      </c>
      <c r="G177" s="67">
        <f ca="1">IF(C177=0,0,-1*((C177/C154)*(LN(C177/C154))))</f>
        <v>0</v>
      </c>
      <c r="H177" s="95">
        <f ca="1">IF(C177=0,0,(C177/C154)^2)</f>
        <v>0</v>
      </c>
    </row>
    <row r="178" spans="1:8" x14ac:dyDescent="0.25">
      <c r="A178" s="85" t="s">
        <v>222</v>
      </c>
      <c r="B178" s="70">
        <f ca="1">'2023 FR'!H25</f>
        <v>0</v>
      </c>
      <c r="C178" s="70">
        <f t="shared" ca="1" si="25"/>
        <v>0</v>
      </c>
      <c r="D178" s="67">
        <f t="shared" ca="1" si="26"/>
        <v>0</v>
      </c>
      <c r="E178" s="67" t="e">
        <f t="shared" ca="1" si="27"/>
        <v>#DIV/0!</v>
      </c>
      <c r="F178" s="67" t="e">
        <f t="shared" ca="1" si="28"/>
        <v>#DIV/0!</v>
      </c>
      <c r="G178" s="67">
        <f ca="1">IF(C178=0,0,-1*((C178/C154)*(LN(C178/C154))))</f>
        <v>0</v>
      </c>
      <c r="H178" s="95">
        <f ca="1">IF(C178=0,0,(C178/C154)^2)</f>
        <v>0</v>
      </c>
    </row>
    <row r="179" spans="1:8" x14ac:dyDescent="0.25">
      <c r="A179" s="85" t="s">
        <v>224</v>
      </c>
      <c r="B179" s="70">
        <f ca="1">'2023 FR'!H26</f>
        <v>0</v>
      </c>
      <c r="C179" s="70">
        <f t="shared" ca="1" si="25"/>
        <v>0</v>
      </c>
      <c r="D179" s="67">
        <f t="shared" ca="1" si="26"/>
        <v>0</v>
      </c>
      <c r="E179" s="67" t="e">
        <f t="shared" ca="1" si="27"/>
        <v>#DIV/0!</v>
      </c>
      <c r="F179" s="67" t="e">
        <f t="shared" ca="1" si="28"/>
        <v>#DIV/0!</v>
      </c>
      <c r="G179" s="67">
        <f ca="1">IF(C179=0,0,-1*((C179/C154)*(LN(C179/C154))))</f>
        <v>0</v>
      </c>
      <c r="H179" s="95">
        <f ca="1">IF(C179=0,0,(C179/C154)^2)</f>
        <v>0</v>
      </c>
    </row>
    <row r="180" spans="1:8" x14ac:dyDescent="0.25">
      <c r="A180" s="85" t="s">
        <v>226</v>
      </c>
      <c r="B180" s="70">
        <f ca="1">'2023 FR'!H27</f>
        <v>0</v>
      </c>
      <c r="C180" s="70">
        <f t="shared" ca="1" si="25"/>
        <v>0</v>
      </c>
      <c r="D180" s="67">
        <f t="shared" ca="1" si="26"/>
        <v>0</v>
      </c>
      <c r="E180" s="67" t="e">
        <f t="shared" ca="1" si="27"/>
        <v>#DIV/0!</v>
      </c>
      <c r="F180" s="67" t="e">
        <f t="shared" ca="1" si="28"/>
        <v>#DIV/0!</v>
      </c>
      <c r="G180" s="67">
        <f ca="1">IF(C180=0,0,-1*((C180/C154)*(LN(C180/C154))))</f>
        <v>0</v>
      </c>
      <c r="H180" s="95">
        <f ca="1">IF(C180=0,0,(C180/C154)^2)</f>
        <v>0</v>
      </c>
    </row>
    <row r="181" spans="1:8" x14ac:dyDescent="0.25">
      <c r="A181" s="85" t="s">
        <v>228</v>
      </c>
      <c r="B181" s="70">
        <f ca="1">'2023 FR'!H28</f>
        <v>0</v>
      </c>
      <c r="C181" s="70">
        <f t="shared" ca="1" si="25"/>
        <v>0</v>
      </c>
      <c r="D181" s="67">
        <f t="shared" ca="1" si="26"/>
        <v>0</v>
      </c>
      <c r="E181" s="67" t="e">
        <f t="shared" ca="1" si="27"/>
        <v>#DIV/0!</v>
      </c>
      <c r="F181" s="67" t="e">
        <f t="shared" ca="1" si="28"/>
        <v>#DIV/0!</v>
      </c>
      <c r="G181" s="67">
        <f ca="1">IF(C181=0,0,-1*((C181/C154)*(LN(C181/C154))))</f>
        <v>0</v>
      </c>
      <c r="H181" s="95">
        <f ca="1">IF(C181=0,0,(C181/C154)^2)</f>
        <v>0</v>
      </c>
    </row>
    <row r="182" spans="1:8" x14ac:dyDescent="0.25">
      <c r="A182" s="85" t="s">
        <v>230</v>
      </c>
      <c r="B182" s="70">
        <f ca="1">'2023 FR'!H29</f>
        <v>0</v>
      </c>
      <c r="C182" s="70">
        <f t="shared" ca="1" si="25"/>
        <v>0</v>
      </c>
      <c r="D182" s="67">
        <f t="shared" ca="1" si="26"/>
        <v>0</v>
      </c>
      <c r="E182" s="67" t="e">
        <f t="shared" ca="1" si="27"/>
        <v>#DIV/0!</v>
      </c>
      <c r="F182" s="67" t="e">
        <f t="shared" ca="1" si="28"/>
        <v>#DIV/0!</v>
      </c>
      <c r="G182" s="67">
        <f ca="1">IF(C182=0,0,-1*((C182/C154)*(LN(C182/C154))))</f>
        <v>0</v>
      </c>
      <c r="H182" s="95">
        <f ca="1">IF(C182=0,0,(C182/C154)^2)</f>
        <v>0</v>
      </c>
    </row>
    <row r="183" spans="1:8" x14ac:dyDescent="0.25">
      <c r="A183" s="85" t="s">
        <v>232</v>
      </c>
      <c r="B183" s="70">
        <f ca="1">'2023 FR'!H30</f>
        <v>0</v>
      </c>
      <c r="C183" s="70">
        <f t="shared" ca="1" si="25"/>
        <v>0</v>
      </c>
      <c r="D183" s="67">
        <f t="shared" ca="1" si="26"/>
        <v>0</v>
      </c>
      <c r="E183" s="67" t="e">
        <f t="shared" ca="1" si="27"/>
        <v>#DIV/0!</v>
      </c>
      <c r="F183" s="67" t="e">
        <f t="shared" ca="1" si="28"/>
        <v>#DIV/0!</v>
      </c>
      <c r="G183" s="67">
        <f ca="1">IF(C183=0,0,-1*((C183/C154)*(LN(C183/C154))))</f>
        <v>0</v>
      </c>
      <c r="H183" s="95">
        <f ca="1">IF(C183=0,0,(C183/C154)^2)</f>
        <v>0</v>
      </c>
    </row>
    <row r="184" spans="1:8" x14ac:dyDescent="0.25">
      <c r="A184" s="85" t="s">
        <v>234</v>
      </c>
      <c r="B184" s="70">
        <f ca="1">'2023 FR'!H31</f>
        <v>0</v>
      </c>
      <c r="C184" s="70">
        <f t="shared" ca="1" si="25"/>
        <v>0</v>
      </c>
      <c r="D184" s="67">
        <f t="shared" ca="1" si="26"/>
        <v>0</v>
      </c>
      <c r="E184" s="67" t="e">
        <f t="shared" ca="1" si="27"/>
        <v>#DIV/0!</v>
      </c>
      <c r="F184" s="67" t="e">
        <f t="shared" ca="1" si="28"/>
        <v>#DIV/0!</v>
      </c>
      <c r="G184" s="67">
        <f ca="1">IF(C184=0,0,-1*((C184/C154)*(LN(C184/C154))))</f>
        <v>0</v>
      </c>
      <c r="H184" s="95">
        <f ca="1">IF(C184=0,0,(C184/C154)^2)</f>
        <v>0</v>
      </c>
    </row>
    <row r="185" spans="1:8" x14ac:dyDescent="0.25">
      <c r="A185" s="85" t="s">
        <v>236</v>
      </c>
      <c r="B185" s="70">
        <f ca="1">'2023 FR'!H32</f>
        <v>0</v>
      </c>
      <c r="C185" s="70">
        <f t="shared" ca="1" si="25"/>
        <v>0</v>
      </c>
      <c r="D185" s="67">
        <f t="shared" ca="1" si="26"/>
        <v>0</v>
      </c>
      <c r="E185" s="67" t="e">
        <f t="shared" ca="1" si="27"/>
        <v>#DIV/0!</v>
      </c>
      <c r="F185" s="67" t="e">
        <f t="shared" ca="1" si="28"/>
        <v>#DIV/0!</v>
      </c>
      <c r="G185" s="67">
        <f ca="1">IF(C185=0,0,-1*((C185/C154)*(LN(C185/C154))))</f>
        <v>0</v>
      </c>
      <c r="H185" s="95">
        <f ca="1">IF(C185=0,0,(C185/C154)^2)</f>
        <v>0</v>
      </c>
    </row>
    <row r="186" spans="1:8" x14ac:dyDescent="0.25">
      <c r="A186" s="85" t="s">
        <v>238</v>
      </c>
      <c r="B186" s="70">
        <f ca="1">'2023 FR'!H33</f>
        <v>0</v>
      </c>
      <c r="C186" s="70">
        <f t="shared" ca="1" si="25"/>
        <v>0</v>
      </c>
      <c r="D186" s="67">
        <f t="shared" ca="1" si="26"/>
        <v>0</v>
      </c>
      <c r="E186" s="67" t="e">
        <f t="shared" ca="1" si="27"/>
        <v>#DIV/0!</v>
      </c>
      <c r="F186" s="67" t="e">
        <f t="shared" ca="1" si="28"/>
        <v>#DIV/0!</v>
      </c>
      <c r="G186" s="67">
        <f ca="1">IF(C186=0,0,-1*((C186/C154)*(LN(C186/C154))))</f>
        <v>0</v>
      </c>
      <c r="H186" s="95">
        <f ca="1">IF(C186=0,0,(C186/C154)^2)</f>
        <v>0</v>
      </c>
    </row>
    <row r="187" spans="1:8" x14ac:dyDescent="0.25">
      <c r="A187" s="85" t="s">
        <v>239</v>
      </c>
      <c r="B187" s="70">
        <f ca="1">'2023 FR'!H34</f>
        <v>0</v>
      </c>
      <c r="C187" s="70">
        <f t="shared" ca="1" si="25"/>
        <v>0</v>
      </c>
      <c r="D187" s="67">
        <f t="shared" ca="1" si="26"/>
        <v>0</v>
      </c>
      <c r="E187" s="67" t="e">
        <f t="shared" ca="1" si="27"/>
        <v>#DIV/0!</v>
      </c>
      <c r="F187" s="67" t="e">
        <f t="shared" ca="1" si="28"/>
        <v>#DIV/0!</v>
      </c>
      <c r="G187" s="67">
        <f ca="1">IF(C187=0,0,-1*((C187/C154)*(LN(C187/C154))))</f>
        <v>0</v>
      </c>
      <c r="H187" s="95">
        <f ca="1">IF(C187=0,0,(C187/C154)^2)</f>
        <v>0</v>
      </c>
    </row>
    <row r="188" spans="1:8" x14ac:dyDescent="0.25">
      <c r="A188" s="85" t="s">
        <v>241</v>
      </c>
      <c r="B188" s="70">
        <f ca="1">'2023 FR'!H35</f>
        <v>3</v>
      </c>
      <c r="C188" s="70">
        <f t="shared" ca="1" si="25"/>
        <v>3</v>
      </c>
      <c r="D188" s="67">
        <f t="shared" ca="1" si="26"/>
        <v>3</v>
      </c>
      <c r="E188" s="67" t="e">
        <f t="shared" ca="1" si="27"/>
        <v>#DIV/0!</v>
      </c>
      <c r="F188" s="67" t="e">
        <f t="shared" ca="1" si="28"/>
        <v>#DIV/0!</v>
      </c>
      <c r="G188" s="67">
        <f ca="1">IF(C188=0,0,-1*((C188/C154)*(LN(C188/C154))))</f>
        <v>0.2544316243440109</v>
      </c>
      <c r="H188" s="95">
        <f ca="1">IF(C188=0,0,(C188/C154)^2)</f>
        <v>1.44E-2</v>
      </c>
    </row>
    <row r="189" spans="1:8" x14ac:dyDescent="0.25">
      <c r="A189" s="85" t="s">
        <v>242</v>
      </c>
      <c r="B189" s="70">
        <f ca="1">'2023 FR'!H36</f>
        <v>0</v>
      </c>
      <c r="C189" s="70">
        <f t="shared" ca="1" si="25"/>
        <v>0</v>
      </c>
      <c r="D189" s="67">
        <f t="shared" ca="1" si="26"/>
        <v>0</v>
      </c>
      <c r="E189" s="67" t="e">
        <f t="shared" ca="1" si="27"/>
        <v>#DIV/0!</v>
      </c>
      <c r="F189" s="67" t="e">
        <f t="shared" ca="1" si="28"/>
        <v>#DIV/0!</v>
      </c>
      <c r="G189" s="67">
        <f ca="1">IF(C189=0,0,-1*((C189/C154)*(LN(C189/C154))))</f>
        <v>0</v>
      </c>
      <c r="H189" s="95">
        <f ca="1">IF(C189=0,0,(C189/C154)^2)</f>
        <v>0</v>
      </c>
    </row>
    <row r="190" spans="1:8" x14ac:dyDescent="0.25">
      <c r="A190" s="85" t="s">
        <v>244</v>
      </c>
      <c r="B190" s="70">
        <f ca="1">'2023 FR'!H37</f>
        <v>0</v>
      </c>
      <c r="C190" s="70">
        <f t="shared" ca="1" si="25"/>
        <v>0</v>
      </c>
      <c r="D190" s="67">
        <f t="shared" ca="1" si="26"/>
        <v>0</v>
      </c>
      <c r="E190" s="67" t="e">
        <f t="shared" ca="1" si="27"/>
        <v>#DIV/0!</v>
      </c>
      <c r="F190" s="67" t="e">
        <f t="shared" ca="1" si="28"/>
        <v>#DIV/0!</v>
      </c>
      <c r="G190" s="67">
        <f ca="1">IF(C190=0,0,-1*((C190/C154)*(LN(C190/C154))))</f>
        <v>0</v>
      </c>
      <c r="H190" s="95">
        <f ca="1">IF(C190=0,0,(C190/C154)^2)</f>
        <v>0</v>
      </c>
    </row>
    <row r="191" spans="1:8" x14ac:dyDescent="0.25">
      <c r="A191" s="85" t="s">
        <v>246</v>
      </c>
      <c r="B191" s="70">
        <f ca="1">'2023 FR'!H38</f>
        <v>0</v>
      </c>
      <c r="C191" s="70">
        <f t="shared" ca="1" si="25"/>
        <v>0</v>
      </c>
      <c r="D191" s="67">
        <f t="shared" ca="1" si="26"/>
        <v>0</v>
      </c>
      <c r="E191" s="67" t="e">
        <f t="shared" ca="1" si="27"/>
        <v>#DIV/0!</v>
      </c>
      <c r="F191" s="67" t="e">
        <f t="shared" ca="1" si="28"/>
        <v>#DIV/0!</v>
      </c>
      <c r="G191" s="67">
        <f ca="1">IF(C191=0,0,-1*((C191/C154)*(LN(C191/C154))))</f>
        <v>0</v>
      </c>
      <c r="H191" s="95">
        <f ca="1">IF(C191=0,0,(C191/C154)^2)</f>
        <v>0</v>
      </c>
    </row>
    <row r="192" spans="1:8" x14ac:dyDescent="0.25">
      <c r="A192" s="85" t="s">
        <v>248</v>
      </c>
      <c r="B192" s="70">
        <f ca="1">'2023 FR'!H39</f>
        <v>0</v>
      </c>
      <c r="C192" s="70">
        <f t="shared" ca="1" si="25"/>
        <v>0</v>
      </c>
      <c r="D192" s="67">
        <f t="shared" ca="1" si="26"/>
        <v>0</v>
      </c>
      <c r="E192" s="67" t="e">
        <f t="shared" ca="1" si="27"/>
        <v>#DIV/0!</v>
      </c>
      <c r="F192" s="67" t="e">
        <f t="shared" ca="1" si="28"/>
        <v>#DIV/0!</v>
      </c>
      <c r="G192" s="67">
        <f ca="1">IF(C192=0,0,-1*((C192/C154)*(LN(C192/C154))))</f>
        <v>0</v>
      </c>
      <c r="H192" s="95">
        <f ca="1">IF(C192=0,0,(C192/C154)^2)</f>
        <v>0</v>
      </c>
    </row>
    <row r="193" spans="1:8" x14ac:dyDescent="0.25">
      <c r="A193" s="85" t="s">
        <v>250</v>
      </c>
      <c r="B193" s="70">
        <f ca="1">'2023 FR'!H40</f>
        <v>0</v>
      </c>
      <c r="C193" s="70">
        <f t="shared" ca="1" si="25"/>
        <v>0</v>
      </c>
      <c r="D193" s="67">
        <f t="shared" ca="1" si="26"/>
        <v>0</v>
      </c>
      <c r="E193" s="67" t="e">
        <f t="shared" ca="1" si="27"/>
        <v>#DIV/0!</v>
      </c>
      <c r="F193" s="67" t="e">
        <f t="shared" ca="1" si="28"/>
        <v>#DIV/0!</v>
      </c>
      <c r="G193" s="67">
        <f ca="1">IF(C193=0,0,-1*((C193/C154)*(LN(C193/C154))))</f>
        <v>0</v>
      </c>
      <c r="H193" s="95">
        <f ca="1">IF(C193=0,0,(C193/C154)^2)</f>
        <v>0</v>
      </c>
    </row>
    <row r="194" spans="1:8" x14ac:dyDescent="0.25">
      <c r="A194" s="85" t="s">
        <v>252</v>
      </c>
      <c r="B194" s="70">
        <f ca="1">'2023 FR'!H41</f>
        <v>0</v>
      </c>
      <c r="C194" s="70">
        <f t="shared" ca="1" si="25"/>
        <v>0</v>
      </c>
      <c r="D194" s="67">
        <f t="shared" ca="1" si="26"/>
        <v>0</v>
      </c>
      <c r="E194" s="67" t="e">
        <f t="shared" ca="1" si="27"/>
        <v>#DIV/0!</v>
      </c>
      <c r="F194" s="67" t="e">
        <f t="shared" ca="1" si="28"/>
        <v>#DIV/0!</v>
      </c>
      <c r="G194" s="67">
        <f ca="1">IF(C194=0,0,-1*((C194/C154)*(LN(C194/C154))))</f>
        <v>0</v>
      </c>
      <c r="H194" s="95">
        <f ca="1">IF(C194=0,0,(C194/C154)^2)</f>
        <v>0</v>
      </c>
    </row>
    <row r="195" spans="1:8" x14ac:dyDescent="0.25">
      <c r="A195" s="85" t="s">
        <v>254</v>
      </c>
      <c r="B195" s="70">
        <f ca="1">'2023 FR'!H42</f>
        <v>0</v>
      </c>
      <c r="C195" s="70">
        <f t="shared" ca="1" si="25"/>
        <v>0</v>
      </c>
      <c r="D195" s="67">
        <f t="shared" ca="1" si="26"/>
        <v>0</v>
      </c>
      <c r="E195" s="67" t="e">
        <f t="shared" ca="1" si="27"/>
        <v>#DIV/0!</v>
      </c>
      <c r="F195" s="67" t="e">
        <f t="shared" ca="1" si="28"/>
        <v>#DIV/0!</v>
      </c>
      <c r="G195" s="67">
        <f ca="1">IF(C195=0,0,-1*((C195/C154)*(LN(C195/C154))))</f>
        <v>0</v>
      </c>
      <c r="H195" s="95">
        <f ca="1">IF(C195=0,0,(C195/C154)^2)</f>
        <v>0</v>
      </c>
    </row>
    <row r="196" spans="1:8" x14ac:dyDescent="0.25">
      <c r="A196" s="85" t="s">
        <v>256</v>
      </c>
      <c r="B196" s="70">
        <f ca="1">'2023 FR'!H43</f>
        <v>0</v>
      </c>
      <c r="C196" s="70">
        <f t="shared" ca="1" si="25"/>
        <v>0</v>
      </c>
      <c r="D196" s="67">
        <f t="shared" ca="1" si="26"/>
        <v>0</v>
      </c>
      <c r="E196" s="67" t="e">
        <f t="shared" ca="1" si="27"/>
        <v>#DIV/0!</v>
      </c>
      <c r="F196" s="67" t="e">
        <f t="shared" ca="1" si="28"/>
        <v>#DIV/0!</v>
      </c>
      <c r="G196" s="67">
        <f ca="1">IF(C196=0,0,-1*((C196/C154)*(LN(C196/C154))))</f>
        <v>0</v>
      </c>
      <c r="H196" s="95">
        <f ca="1">IF(C196=0,0,(C196/C154)^2)</f>
        <v>0</v>
      </c>
    </row>
    <row r="197" spans="1:8" x14ac:dyDescent="0.25">
      <c r="A197" s="85" t="s">
        <v>258</v>
      </c>
      <c r="B197" s="70">
        <f ca="1">'2023 FR'!H44</f>
        <v>3</v>
      </c>
      <c r="C197" s="70">
        <f t="shared" ca="1" si="25"/>
        <v>3</v>
      </c>
      <c r="D197" s="67">
        <f t="shared" ca="1" si="26"/>
        <v>3</v>
      </c>
      <c r="E197" s="67" t="e">
        <f t="shared" ca="1" si="27"/>
        <v>#DIV/0!</v>
      </c>
      <c r="F197" s="67" t="e">
        <f t="shared" ca="1" si="28"/>
        <v>#DIV/0!</v>
      </c>
      <c r="G197" s="67">
        <f ca="1">IF(C197=0,0,-1*((C197/C154)*(LN(C197/C154))))</f>
        <v>0.2544316243440109</v>
      </c>
      <c r="H197" s="95">
        <f ca="1">IF(C197=0,0,(C197/C154)^2)</f>
        <v>1.44E-2</v>
      </c>
    </row>
    <row r="198" spans="1:8" x14ac:dyDescent="0.25">
      <c r="A198" s="85" t="s">
        <v>259</v>
      </c>
      <c r="B198" s="70">
        <f ca="1">'2023 FR'!H45</f>
        <v>1</v>
      </c>
      <c r="C198" s="70">
        <f t="shared" ca="1" si="25"/>
        <v>1</v>
      </c>
      <c r="D198" s="67">
        <f t="shared" ca="1" si="26"/>
        <v>1</v>
      </c>
      <c r="E198" s="67" t="e">
        <f t="shared" ca="1" si="27"/>
        <v>#DIV/0!</v>
      </c>
      <c r="F198" s="67" t="e">
        <f t="shared" ca="1" si="28"/>
        <v>#DIV/0!</v>
      </c>
      <c r="G198" s="67">
        <f ca="1">IF(C198=0,0,-1*((C198/C154)*(LN(C198/C154))))</f>
        <v>0.12875503299472801</v>
      </c>
      <c r="H198" s="95">
        <f ca="1">IF(C198=0,0,(C198/C154)^2)</f>
        <v>1.6000000000000001E-3</v>
      </c>
    </row>
    <row r="199" spans="1:8" x14ac:dyDescent="0.25">
      <c r="A199" s="85" t="s">
        <v>260</v>
      </c>
      <c r="B199" s="70">
        <f ca="1">'2023 FR'!H46</f>
        <v>2</v>
      </c>
      <c r="C199" s="70">
        <f t="shared" ca="1" si="25"/>
        <v>2</v>
      </c>
      <c r="D199" s="67">
        <f t="shared" ca="1" si="26"/>
        <v>2</v>
      </c>
      <c r="E199" s="67" t="e">
        <f t="shared" ca="1" si="27"/>
        <v>#DIV/0!</v>
      </c>
      <c r="F199" s="67" t="e">
        <f t="shared" ca="1" si="28"/>
        <v>#DIV/0!</v>
      </c>
      <c r="G199" s="67">
        <f ca="1">IF(C199=0,0,-1*((C199/C154)*(LN(C199/C154))))</f>
        <v>0.20205829154466046</v>
      </c>
      <c r="H199" s="95">
        <f ca="1">IF(C199=0,0,(C199/C154)^2)</f>
        <v>6.4000000000000003E-3</v>
      </c>
    </row>
    <row r="200" spans="1:8" x14ac:dyDescent="0.25">
      <c r="A200" s="85" t="s">
        <v>261</v>
      </c>
      <c r="B200" s="70">
        <f ca="1">'2023 FR'!H47</f>
        <v>0</v>
      </c>
      <c r="C200" s="70">
        <f t="shared" ca="1" si="25"/>
        <v>0</v>
      </c>
      <c r="D200" s="67">
        <f t="shared" ca="1" si="26"/>
        <v>0</v>
      </c>
      <c r="E200" s="67" t="e">
        <f t="shared" ca="1" si="27"/>
        <v>#DIV/0!</v>
      </c>
      <c r="F200" s="67" t="e">
        <f t="shared" ca="1" si="28"/>
        <v>#DIV/0!</v>
      </c>
      <c r="G200" s="67">
        <f ca="1">IF(C200=0,0,-1*((C200/C154)*(LN(C200/C154))))</f>
        <v>0</v>
      </c>
      <c r="H200" s="95">
        <f ca="1">IF(C200=0,0,(C200/C154)^2)</f>
        <v>0</v>
      </c>
    </row>
    <row r="201" spans="1:8" x14ac:dyDescent="0.25">
      <c r="A201" s="85" t="s">
        <v>262</v>
      </c>
      <c r="B201" s="70">
        <f ca="1">'2023 FR'!H48</f>
        <v>1</v>
      </c>
      <c r="C201" s="70">
        <f t="shared" ca="1" si="25"/>
        <v>1</v>
      </c>
      <c r="D201" s="67">
        <f t="shared" ca="1" si="26"/>
        <v>1</v>
      </c>
      <c r="E201" s="67" t="e">
        <f t="shared" ca="1" si="27"/>
        <v>#DIV/0!</v>
      </c>
      <c r="F201" s="67" t="e">
        <f t="shared" ca="1" si="28"/>
        <v>#DIV/0!</v>
      </c>
      <c r="G201" s="67">
        <f ca="1">IF(C201=0,0,-1*((C201/C154)*(LN(C201/C154))))</f>
        <v>0.12875503299472801</v>
      </c>
      <c r="H201" s="95">
        <f ca="1">IF(C201=0,0,(C201/C154)^2)</f>
        <v>1.6000000000000001E-3</v>
      </c>
    </row>
    <row r="202" spans="1:8" x14ac:dyDescent="0.25">
      <c r="A202" s="85" t="s">
        <v>263</v>
      </c>
      <c r="B202" s="70">
        <f ca="1">'2023 FR'!H49</f>
        <v>0</v>
      </c>
      <c r="C202" s="70">
        <f t="shared" ref="C202:C222" ca="1" si="29">SUM(B202:B202)</f>
        <v>0</v>
      </c>
      <c r="D202" s="67">
        <f t="shared" ref="D202:D222" ca="1" si="30">AVERAGE(B202:B202)</f>
        <v>0</v>
      </c>
      <c r="E202" s="67" t="e">
        <f t="shared" ref="E202:E222" ca="1" si="31">STDEV(B202:B202)</f>
        <v>#DIV/0!</v>
      </c>
      <c r="F202" s="67" t="e">
        <f t="shared" ref="F202:F222" ca="1" si="32">E202/SQRT(1)</f>
        <v>#DIV/0!</v>
      </c>
      <c r="G202" s="67">
        <f ca="1">IF(C202=0,0,-1*((C202/C154)*(LN(C202/C154))))</f>
        <v>0</v>
      </c>
      <c r="H202" s="95">
        <f ca="1">IF(C202=0,0,(C202/C154)^2)</f>
        <v>0</v>
      </c>
    </row>
    <row r="203" spans="1:8" x14ac:dyDescent="0.25">
      <c r="A203" s="85" t="s">
        <v>265</v>
      </c>
      <c r="B203" s="70">
        <f ca="1">'2023 FR'!H50</f>
        <v>0</v>
      </c>
      <c r="C203" s="70">
        <f t="shared" ca="1" si="29"/>
        <v>0</v>
      </c>
      <c r="D203" s="67">
        <f t="shared" ca="1" si="30"/>
        <v>0</v>
      </c>
      <c r="E203" s="67" t="e">
        <f t="shared" ca="1" si="31"/>
        <v>#DIV/0!</v>
      </c>
      <c r="F203" s="67" t="e">
        <f t="shared" ca="1" si="32"/>
        <v>#DIV/0!</v>
      </c>
      <c r="G203" s="67">
        <f ca="1">IF(C203=0,0,-1*((C203/C154)*(LN(C203/C154))))</f>
        <v>0</v>
      </c>
      <c r="H203" s="95">
        <f ca="1">IF(C203=0,0,(C203/C154)^2)</f>
        <v>0</v>
      </c>
    </row>
    <row r="204" spans="1:8" x14ac:dyDescent="0.25">
      <c r="A204" s="85" t="s">
        <v>267</v>
      </c>
      <c r="B204" s="70">
        <f ca="1">'2023 FR'!H51</f>
        <v>0</v>
      </c>
      <c r="C204" s="70">
        <f t="shared" ca="1" si="29"/>
        <v>0</v>
      </c>
      <c r="D204" s="67">
        <f t="shared" ca="1" si="30"/>
        <v>0</v>
      </c>
      <c r="E204" s="67" t="e">
        <f t="shared" ca="1" si="31"/>
        <v>#DIV/0!</v>
      </c>
      <c r="F204" s="67" t="e">
        <f t="shared" ca="1" si="32"/>
        <v>#DIV/0!</v>
      </c>
      <c r="G204" s="67">
        <f ca="1">IF(C204=0,0,-1*((C204/C154)*(LN(C204/C154))))</f>
        <v>0</v>
      </c>
      <c r="H204" s="95">
        <f ca="1">IF(C204=0,0,(C204/C154)^2)</f>
        <v>0</v>
      </c>
    </row>
    <row r="205" spans="1:8" x14ac:dyDescent="0.25">
      <c r="A205" s="85" t="s">
        <v>269</v>
      </c>
      <c r="B205" s="70">
        <f ca="1">'2023 FR'!H52</f>
        <v>0</v>
      </c>
      <c r="C205" s="70">
        <f t="shared" ca="1" si="29"/>
        <v>0</v>
      </c>
      <c r="D205" s="67">
        <f t="shared" ca="1" si="30"/>
        <v>0</v>
      </c>
      <c r="E205" s="67" t="e">
        <f t="shared" ca="1" si="31"/>
        <v>#DIV/0!</v>
      </c>
      <c r="F205" s="67" t="e">
        <f t="shared" ca="1" si="32"/>
        <v>#DIV/0!</v>
      </c>
      <c r="G205" s="67">
        <f ca="1">IF(C205=0,0,-1*((C205/C154)*(LN(C205/C154))))</f>
        <v>0</v>
      </c>
      <c r="H205" s="95">
        <f ca="1">IF(C205=0,0,(C205/C154)^2)</f>
        <v>0</v>
      </c>
    </row>
    <row r="206" spans="1:8" x14ac:dyDescent="0.25">
      <c r="A206" s="85" t="s">
        <v>271</v>
      </c>
      <c r="B206" s="70">
        <f ca="1">'2023 FR'!H53</f>
        <v>0</v>
      </c>
      <c r="C206" s="70">
        <f t="shared" ca="1" si="29"/>
        <v>0</v>
      </c>
      <c r="D206" s="67">
        <f t="shared" ca="1" si="30"/>
        <v>0</v>
      </c>
      <c r="E206" s="67" t="e">
        <f t="shared" ca="1" si="31"/>
        <v>#DIV/0!</v>
      </c>
      <c r="F206" s="67" t="e">
        <f t="shared" ca="1" si="32"/>
        <v>#DIV/0!</v>
      </c>
      <c r="G206" s="67">
        <f ca="1">IF(C206=0,0,-1*((C206/C154)*(LN(C206/C154))))</f>
        <v>0</v>
      </c>
      <c r="H206" s="95">
        <f ca="1">IF(C206=0,0,(C206/C154)^2)</f>
        <v>0</v>
      </c>
    </row>
    <row r="207" spans="1:8" x14ac:dyDescent="0.25">
      <c r="A207" s="85" t="s">
        <v>273</v>
      </c>
      <c r="B207" s="70">
        <f ca="1">'2023 FR'!H54</f>
        <v>0</v>
      </c>
      <c r="C207" s="70">
        <f t="shared" ca="1" si="29"/>
        <v>0</v>
      </c>
      <c r="D207" s="67">
        <f t="shared" ca="1" si="30"/>
        <v>0</v>
      </c>
      <c r="E207" s="67" t="e">
        <f t="shared" ca="1" si="31"/>
        <v>#DIV/0!</v>
      </c>
      <c r="F207" s="67" t="e">
        <f t="shared" ca="1" si="32"/>
        <v>#DIV/0!</v>
      </c>
      <c r="G207" s="67">
        <f ca="1">IF(C207=0,0,-1*((C207/C154)*(LN(C207/C154))))</f>
        <v>0</v>
      </c>
      <c r="H207" s="95">
        <f ca="1">IF(C207=0,0,(C207/C154)^2)</f>
        <v>0</v>
      </c>
    </row>
    <row r="208" spans="1:8" x14ac:dyDescent="0.25">
      <c r="A208" s="85" t="s">
        <v>275</v>
      </c>
      <c r="B208" s="70">
        <f ca="1">'2023 FR'!H55</f>
        <v>0</v>
      </c>
      <c r="C208" s="70">
        <f t="shared" ca="1" si="29"/>
        <v>0</v>
      </c>
      <c r="D208" s="67">
        <f t="shared" ca="1" si="30"/>
        <v>0</v>
      </c>
      <c r="E208" s="67" t="e">
        <f t="shared" ca="1" si="31"/>
        <v>#DIV/0!</v>
      </c>
      <c r="F208" s="67" t="e">
        <f t="shared" ca="1" si="32"/>
        <v>#DIV/0!</v>
      </c>
      <c r="G208" s="67">
        <f ca="1">IF(C208=0,0,-1*((C208/C154)*(LN(C208/C154))))</f>
        <v>0</v>
      </c>
      <c r="H208" s="95">
        <f ca="1">IF(C208=0,0,(C208/C154)^2)</f>
        <v>0</v>
      </c>
    </row>
    <row r="209" spans="1:8" x14ac:dyDescent="0.25">
      <c r="A209" s="85" t="s">
        <v>277</v>
      </c>
      <c r="B209" s="70">
        <f ca="1">'2023 FR'!H56</f>
        <v>0</v>
      </c>
      <c r="C209" s="70">
        <f t="shared" ca="1" si="29"/>
        <v>0</v>
      </c>
      <c r="D209" s="67">
        <f t="shared" ca="1" si="30"/>
        <v>0</v>
      </c>
      <c r="E209" s="67" t="e">
        <f t="shared" ca="1" si="31"/>
        <v>#DIV/0!</v>
      </c>
      <c r="F209" s="67" t="e">
        <f t="shared" ca="1" si="32"/>
        <v>#DIV/0!</v>
      </c>
      <c r="G209" s="67">
        <f ca="1">IF(C209=0,0,-1*((C209/C154)*(LN(C209/C154))))</f>
        <v>0</v>
      </c>
      <c r="H209" s="95">
        <f ca="1">IF(C209=0,0,(C209/C154)^2)</f>
        <v>0</v>
      </c>
    </row>
    <row r="210" spans="1:8" x14ac:dyDescent="0.25">
      <c r="A210" s="85" t="s">
        <v>279</v>
      </c>
      <c r="B210" s="70">
        <f ca="1">'2023 FR'!H57</f>
        <v>1</v>
      </c>
      <c r="C210" s="70">
        <f t="shared" ca="1" si="29"/>
        <v>1</v>
      </c>
      <c r="D210" s="67">
        <f t="shared" ca="1" si="30"/>
        <v>1</v>
      </c>
      <c r="E210" s="67" t="e">
        <f t="shared" ca="1" si="31"/>
        <v>#DIV/0!</v>
      </c>
      <c r="F210" s="67" t="e">
        <f t="shared" ca="1" si="32"/>
        <v>#DIV/0!</v>
      </c>
      <c r="G210" s="67">
        <f ca="1">IF(C210=0,0,-1*((C210/C154)*(LN(C210/C154))))</f>
        <v>0.12875503299472801</v>
      </c>
      <c r="H210" s="95">
        <f ca="1">IF(C210=0,0,(C210/C154)^2)</f>
        <v>1.6000000000000001E-3</v>
      </c>
    </row>
    <row r="211" spans="1:8" x14ac:dyDescent="0.25">
      <c r="A211" s="85" t="s">
        <v>280</v>
      </c>
      <c r="B211" s="70">
        <f ca="1">'2023 FR'!H58</f>
        <v>0</v>
      </c>
      <c r="C211" s="70">
        <f t="shared" ca="1" si="29"/>
        <v>0</v>
      </c>
      <c r="D211" s="67">
        <f t="shared" ca="1" si="30"/>
        <v>0</v>
      </c>
      <c r="E211" s="67" t="e">
        <f t="shared" ca="1" si="31"/>
        <v>#DIV/0!</v>
      </c>
      <c r="F211" s="67" t="e">
        <f t="shared" ca="1" si="32"/>
        <v>#DIV/0!</v>
      </c>
      <c r="G211" s="67">
        <f ca="1">IF(C211=0,0,-1*((C211/C154)*(LN(C211/C154))))</f>
        <v>0</v>
      </c>
      <c r="H211" s="95">
        <f ca="1">IF(C211=0,0,(C211/C154)^2)</f>
        <v>0</v>
      </c>
    </row>
    <row r="212" spans="1:8" x14ac:dyDescent="0.25">
      <c r="A212" s="85" t="s">
        <v>282</v>
      </c>
      <c r="B212" s="70">
        <f ca="1">'2023 FR'!H59</f>
        <v>0</v>
      </c>
      <c r="C212" s="70">
        <f t="shared" ca="1" si="29"/>
        <v>0</v>
      </c>
      <c r="D212" s="67">
        <f t="shared" ca="1" si="30"/>
        <v>0</v>
      </c>
      <c r="E212" s="67" t="e">
        <f t="shared" ca="1" si="31"/>
        <v>#DIV/0!</v>
      </c>
      <c r="F212" s="67" t="e">
        <f t="shared" ca="1" si="32"/>
        <v>#DIV/0!</v>
      </c>
      <c r="G212" s="67">
        <f ca="1">IF(C212=0,0,-1*((C212/C154)*(LN(C212/C154))))</f>
        <v>0</v>
      </c>
      <c r="H212" s="95">
        <f ca="1">IF(C212=0,0,(C212/C154)^2)</f>
        <v>0</v>
      </c>
    </row>
    <row r="213" spans="1:8" x14ac:dyDescent="0.25">
      <c r="A213" s="85" t="s">
        <v>284</v>
      </c>
      <c r="B213" s="70">
        <f ca="1">'2023 FR'!H60</f>
        <v>0</v>
      </c>
      <c r="C213" s="70">
        <f t="shared" ca="1" si="29"/>
        <v>0</v>
      </c>
      <c r="D213" s="67">
        <f t="shared" ca="1" si="30"/>
        <v>0</v>
      </c>
      <c r="E213" s="67" t="e">
        <f t="shared" ca="1" si="31"/>
        <v>#DIV/0!</v>
      </c>
      <c r="F213" s="67" t="e">
        <f t="shared" ca="1" si="32"/>
        <v>#DIV/0!</v>
      </c>
      <c r="G213" s="67">
        <f ca="1">IF(C213=0,0,-1*((C213/C154)*(LN(C213/C154))))</f>
        <v>0</v>
      </c>
      <c r="H213" s="95">
        <f ca="1">IF(C213=0,0,(C213/C154)^2)</f>
        <v>0</v>
      </c>
    </row>
    <row r="214" spans="1:8" x14ac:dyDescent="0.25">
      <c r="A214" s="85" t="s">
        <v>286</v>
      </c>
      <c r="B214" s="70">
        <f ca="1">'2023 FR'!H61</f>
        <v>0</v>
      </c>
      <c r="C214" s="70">
        <f t="shared" ca="1" si="29"/>
        <v>0</v>
      </c>
      <c r="D214" s="67">
        <f t="shared" ca="1" si="30"/>
        <v>0</v>
      </c>
      <c r="E214" s="67" t="e">
        <f t="shared" ca="1" si="31"/>
        <v>#DIV/0!</v>
      </c>
      <c r="F214" s="67" t="e">
        <f t="shared" ca="1" si="32"/>
        <v>#DIV/0!</v>
      </c>
      <c r="G214" s="67">
        <f ca="1">IF(C214=0,0,-1*((C214/C154)*(LN(C214/C154))))</f>
        <v>0</v>
      </c>
      <c r="H214" s="95">
        <f ca="1">IF(C214=0,0,(C214/C154)^2)</f>
        <v>0</v>
      </c>
    </row>
    <row r="215" spans="1:8" x14ac:dyDescent="0.25">
      <c r="A215" s="85" t="s">
        <v>288</v>
      </c>
      <c r="B215" s="70">
        <f ca="1">'2023 FR'!H62</f>
        <v>0</v>
      </c>
      <c r="C215" s="70">
        <f t="shared" ca="1" si="29"/>
        <v>0</v>
      </c>
      <c r="D215" s="67">
        <f t="shared" ca="1" si="30"/>
        <v>0</v>
      </c>
      <c r="E215" s="67" t="e">
        <f t="shared" ca="1" si="31"/>
        <v>#DIV/0!</v>
      </c>
      <c r="F215" s="67" t="e">
        <f t="shared" ca="1" si="32"/>
        <v>#DIV/0!</v>
      </c>
      <c r="G215" s="67">
        <f ca="1">IF(C215=0,0,-1*((C215/C154)*(LN(C215/C154))))</f>
        <v>0</v>
      </c>
      <c r="H215" s="95">
        <f ca="1">IF(C215=0,0,(C215/C154)^2)</f>
        <v>0</v>
      </c>
    </row>
    <row r="216" spans="1:8" x14ac:dyDescent="0.25">
      <c r="A216" s="85" t="s">
        <v>290</v>
      </c>
      <c r="B216" s="70">
        <f ca="1">'2023 FR'!H63</f>
        <v>0</v>
      </c>
      <c r="C216" s="70">
        <f t="shared" ca="1" si="29"/>
        <v>0</v>
      </c>
      <c r="D216" s="67">
        <f t="shared" ca="1" si="30"/>
        <v>0</v>
      </c>
      <c r="E216" s="67" t="e">
        <f t="shared" ca="1" si="31"/>
        <v>#DIV/0!</v>
      </c>
      <c r="F216" s="67" t="e">
        <f t="shared" ca="1" si="32"/>
        <v>#DIV/0!</v>
      </c>
      <c r="G216" s="67">
        <f ca="1">IF(C216=0,0,-1*((C216/C154)*(LN(C216/C154))))</f>
        <v>0</v>
      </c>
      <c r="H216" s="95">
        <f ca="1">IF(C216=0,0,(C216/C154)^2)</f>
        <v>0</v>
      </c>
    </row>
    <row r="217" spans="1:8" x14ac:dyDescent="0.25">
      <c r="A217" s="85" t="s">
        <v>292</v>
      </c>
      <c r="B217" s="70">
        <f ca="1">'2023 FR'!H64</f>
        <v>3</v>
      </c>
      <c r="C217" s="70">
        <f t="shared" ca="1" si="29"/>
        <v>3</v>
      </c>
      <c r="D217" s="67">
        <f t="shared" ca="1" si="30"/>
        <v>3</v>
      </c>
      <c r="E217" s="67" t="e">
        <f t="shared" ca="1" si="31"/>
        <v>#DIV/0!</v>
      </c>
      <c r="F217" s="67" t="e">
        <f t="shared" ca="1" si="32"/>
        <v>#DIV/0!</v>
      </c>
      <c r="G217" s="67">
        <f ca="1">IF(C217=0,0,-1*((C217/C154)*(LN(C217/C154))))</f>
        <v>0.2544316243440109</v>
      </c>
      <c r="H217" s="95">
        <f ca="1">IF(C217=0,0,(C217/C154)^2)</f>
        <v>1.44E-2</v>
      </c>
    </row>
    <row r="218" spans="1:8" x14ac:dyDescent="0.25">
      <c r="A218" s="85" t="s">
        <v>293</v>
      </c>
      <c r="B218" s="70">
        <f ca="1">'2023 FR'!H65</f>
        <v>11</v>
      </c>
      <c r="C218" s="70">
        <f t="shared" ca="1" si="29"/>
        <v>11</v>
      </c>
      <c r="D218" s="67">
        <f t="shared" ca="1" si="30"/>
        <v>11</v>
      </c>
      <c r="E218" s="67" t="e">
        <f t="shared" ca="1" si="31"/>
        <v>#DIV/0!</v>
      </c>
      <c r="F218" s="67" t="e">
        <f t="shared" ca="1" si="32"/>
        <v>#DIV/0!</v>
      </c>
      <c r="G218" s="67">
        <f ca="1">IF(C218=0,0,-1*((C218/C154)*(LN(C218/C154))))</f>
        <v>0.36123144291072529</v>
      </c>
      <c r="H218" s="95">
        <f ca="1">IF(C218=0,0,(C218/C154)^2)</f>
        <v>0.19359999999999999</v>
      </c>
    </row>
    <row r="219" spans="1:8" x14ac:dyDescent="0.25">
      <c r="A219" s="85" t="s">
        <v>294</v>
      </c>
      <c r="B219" s="70">
        <f ca="1">'2023 FR'!H66</f>
        <v>0</v>
      </c>
      <c r="C219" s="70">
        <f t="shared" ca="1" si="29"/>
        <v>0</v>
      </c>
      <c r="D219" s="67">
        <f t="shared" ca="1" si="30"/>
        <v>0</v>
      </c>
      <c r="E219" s="67" t="e">
        <f t="shared" ca="1" si="31"/>
        <v>#DIV/0!</v>
      </c>
      <c r="F219" s="67" t="e">
        <f t="shared" ca="1" si="32"/>
        <v>#DIV/0!</v>
      </c>
      <c r="G219" s="67">
        <f ca="1">IF(C219=0,0,-1*((C219/C154)*(LN(C219/C154))))</f>
        <v>0</v>
      </c>
      <c r="H219" s="95">
        <f ca="1">IF(C219=0,0,(C219/C154)^2)</f>
        <v>0</v>
      </c>
    </row>
    <row r="220" spans="1:8" x14ac:dyDescent="0.25">
      <c r="A220" s="85" t="s">
        <v>296</v>
      </c>
      <c r="B220" s="70">
        <f ca="1">'2023 FR'!H67</f>
        <v>0</v>
      </c>
      <c r="C220" s="70">
        <f t="shared" ca="1" si="29"/>
        <v>0</v>
      </c>
      <c r="D220" s="67">
        <f t="shared" ca="1" si="30"/>
        <v>0</v>
      </c>
      <c r="E220" s="67" t="e">
        <f t="shared" ca="1" si="31"/>
        <v>#DIV/0!</v>
      </c>
      <c r="F220" s="67" t="e">
        <f t="shared" ca="1" si="32"/>
        <v>#DIV/0!</v>
      </c>
      <c r="G220" s="67">
        <f ca="1">IF(C220=0,0,-1*((C220/C154)*(LN(C220/C154))))</f>
        <v>0</v>
      </c>
      <c r="H220" s="95">
        <f ca="1">IF(C220=0,0,(C220/C154)^2)</f>
        <v>0</v>
      </c>
    </row>
    <row r="221" spans="1:8" x14ac:dyDescent="0.25">
      <c r="A221" s="85" t="s">
        <v>298</v>
      </c>
      <c r="B221" s="70">
        <f ca="1">'2023 FR'!H68</f>
        <v>0</v>
      </c>
      <c r="C221" s="70">
        <f t="shared" ca="1" si="29"/>
        <v>0</v>
      </c>
      <c r="D221" s="67">
        <f t="shared" ca="1" si="30"/>
        <v>0</v>
      </c>
      <c r="E221" s="67" t="e">
        <f t="shared" ca="1" si="31"/>
        <v>#DIV/0!</v>
      </c>
      <c r="F221" s="67" t="e">
        <f t="shared" ca="1" si="32"/>
        <v>#DIV/0!</v>
      </c>
      <c r="G221" s="67">
        <f ca="1">IF(C221=0,0,-1*((C221/C154)*(LN(C221/C154))))</f>
        <v>0</v>
      </c>
      <c r="H221" s="95">
        <f ca="1">IF(C221=0,0,(C221/C154)^2)</f>
        <v>0</v>
      </c>
    </row>
    <row r="222" spans="1:8" x14ac:dyDescent="0.25">
      <c r="A222" s="85" t="s">
        <v>300</v>
      </c>
      <c r="B222" s="70">
        <f ca="1">'2023 FR'!H69</f>
        <v>0</v>
      </c>
      <c r="C222" s="70">
        <f t="shared" ca="1" si="29"/>
        <v>0</v>
      </c>
      <c r="D222" s="67">
        <f t="shared" ca="1" si="30"/>
        <v>0</v>
      </c>
      <c r="E222" s="67" t="e">
        <f t="shared" ca="1" si="31"/>
        <v>#DIV/0!</v>
      </c>
      <c r="F222" s="67" t="e">
        <f t="shared" ca="1" si="32"/>
        <v>#DIV/0!</v>
      </c>
      <c r="G222" s="67">
        <f ca="1">IF(C222=0,0,-1*((C222/C154)*(LN(C222/C154))))</f>
        <v>0</v>
      </c>
      <c r="H222" s="95">
        <f ca="1">IF(C222=0,0,(C222/C154)^2)</f>
        <v>0</v>
      </c>
    </row>
    <row r="223" spans="1:8" x14ac:dyDescent="0.25">
      <c r="A223" s="86" t="s">
        <v>447</v>
      </c>
      <c r="B223" s="68"/>
      <c r="C223" s="68"/>
      <c r="D223" s="68"/>
      <c r="E223" s="68"/>
      <c r="F223" s="68"/>
      <c r="G223" s="69">
        <f ca="1">SUM(G224:G235)</f>
        <v>0</v>
      </c>
      <c r="H223" s="96">
        <f ca="1">1-SUM(H224:H235)</f>
        <v>0</v>
      </c>
    </row>
    <row r="224" spans="1:8" x14ac:dyDescent="0.25">
      <c r="A224" s="85" t="s">
        <v>302</v>
      </c>
      <c r="B224" s="70">
        <f ca="1">'2023 FR'!H71</f>
        <v>0</v>
      </c>
      <c r="C224" s="70">
        <f t="shared" ref="C224:C235" ca="1" si="33">SUM(B224:B224)</f>
        <v>0</v>
      </c>
      <c r="D224" s="67">
        <f t="shared" ref="D224:D235" ca="1" si="34">AVERAGE(B224:B224)</f>
        <v>0</v>
      </c>
      <c r="E224" s="67" t="e">
        <f t="shared" ref="E224:E235" ca="1" si="35">STDEV(B224:B224)</f>
        <v>#DIV/0!</v>
      </c>
      <c r="F224" s="67" t="e">
        <f t="shared" ref="F224:F235" ca="1" si="36">E224/SQRT(1)</f>
        <v>#DIV/0!</v>
      </c>
      <c r="G224" s="67">
        <f ca="1">IF(C224=0,0,-1*((C224/C155)*(LN(C224/C155))))</f>
        <v>0</v>
      </c>
      <c r="H224" s="95">
        <f ca="1">IF(C224=0,0,(C224/C155)^2)</f>
        <v>0</v>
      </c>
    </row>
    <row r="225" spans="1:8" x14ac:dyDescent="0.25">
      <c r="A225" s="85" t="s">
        <v>304</v>
      </c>
      <c r="B225" s="70">
        <f ca="1">'2023 FR'!H72</f>
        <v>0</v>
      </c>
      <c r="C225" s="70">
        <f t="shared" ca="1" si="33"/>
        <v>0</v>
      </c>
      <c r="D225" s="67">
        <f t="shared" ca="1" si="34"/>
        <v>0</v>
      </c>
      <c r="E225" s="67" t="e">
        <f t="shared" ca="1" si="35"/>
        <v>#DIV/0!</v>
      </c>
      <c r="F225" s="67" t="e">
        <f t="shared" ca="1" si="36"/>
        <v>#DIV/0!</v>
      </c>
      <c r="G225" s="67">
        <f ca="1">IF(C225=0,0,-1*((C225/C155)*(LN(C225/C155))))</f>
        <v>0</v>
      </c>
      <c r="H225" s="95">
        <f ca="1">IF(C225=0,0,(C225/C155)^2)</f>
        <v>0</v>
      </c>
    </row>
    <row r="226" spans="1:8" x14ac:dyDescent="0.25">
      <c r="A226" s="85" t="s">
        <v>306</v>
      </c>
      <c r="B226" s="70">
        <f ca="1">'2023 FR'!H73</f>
        <v>0</v>
      </c>
      <c r="C226" s="70">
        <f t="shared" ca="1" si="33"/>
        <v>0</v>
      </c>
      <c r="D226" s="67">
        <f t="shared" ca="1" si="34"/>
        <v>0</v>
      </c>
      <c r="E226" s="67" t="e">
        <f t="shared" ca="1" si="35"/>
        <v>#DIV/0!</v>
      </c>
      <c r="F226" s="67" t="e">
        <f t="shared" ca="1" si="36"/>
        <v>#DIV/0!</v>
      </c>
      <c r="G226" s="67">
        <f ca="1">IF(C226=0,0,-1*((C226/C155)*(LN(C226/C155))))</f>
        <v>0</v>
      </c>
      <c r="H226" s="95">
        <f ca="1">IF(C226=0,0,(C226/C155)^2)</f>
        <v>0</v>
      </c>
    </row>
    <row r="227" spans="1:8" x14ac:dyDescent="0.25">
      <c r="A227" s="85" t="s">
        <v>308</v>
      </c>
      <c r="B227" s="70">
        <f ca="1">'2023 FR'!H74</f>
        <v>1</v>
      </c>
      <c r="C227" s="70">
        <f t="shared" ca="1" si="33"/>
        <v>1</v>
      </c>
      <c r="D227" s="67">
        <f t="shared" ca="1" si="34"/>
        <v>1</v>
      </c>
      <c r="E227" s="67" t="e">
        <f t="shared" ca="1" si="35"/>
        <v>#DIV/0!</v>
      </c>
      <c r="F227" s="67" t="e">
        <f t="shared" ca="1" si="36"/>
        <v>#DIV/0!</v>
      </c>
      <c r="G227" s="67">
        <f ca="1">IF(C227=0,0,-1*((C227/C155)*(LN(C227/C155))))</f>
        <v>0</v>
      </c>
      <c r="H227" s="95">
        <f ca="1">IF(C227=0,0,(C227/C155)^2)</f>
        <v>1</v>
      </c>
    </row>
    <row r="228" spans="1:8" x14ac:dyDescent="0.25">
      <c r="A228" s="85" t="s">
        <v>309</v>
      </c>
      <c r="B228" s="70">
        <f ca="1">'2023 FR'!H75</f>
        <v>0</v>
      </c>
      <c r="C228" s="70">
        <f t="shared" ca="1" si="33"/>
        <v>0</v>
      </c>
      <c r="D228" s="67">
        <f t="shared" ca="1" si="34"/>
        <v>0</v>
      </c>
      <c r="E228" s="67" t="e">
        <f t="shared" ca="1" si="35"/>
        <v>#DIV/0!</v>
      </c>
      <c r="F228" s="67" t="e">
        <f t="shared" ca="1" si="36"/>
        <v>#DIV/0!</v>
      </c>
      <c r="G228" s="67">
        <f ca="1">IF(C228=0,0,-1*((C228/C155)*(LN(C228/C155))))</f>
        <v>0</v>
      </c>
      <c r="H228" s="95">
        <f ca="1">IF(C228=0,0,(C228/C155)^2)</f>
        <v>0</v>
      </c>
    </row>
    <row r="229" spans="1:8" x14ac:dyDescent="0.25">
      <c r="A229" s="85" t="s">
        <v>311</v>
      </c>
      <c r="B229" s="70">
        <f ca="1">'2023 FR'!H76</f>
        <v>0</v>
      </c>
      <c r="C229" s="70">
        <f t="shared" ca="1" si="33"/>
        <v>0</v>
      </c>
      <c r="D229" s="67">
        <f t="shared" ca="1" si="34"/>
        <v>0</v>
      </c>
      <c r="E229" s="67" t="e">
        <f t="shared" ca="1" si="35"/>
        <v>#DIV/0!</v>
      </c>
      <c r="F229" s="67" t="e">
        <f t="shared" ca="1" si="36"/>
        <v>#DIV/0!</v>
      </c>
      <c r="G229" s="67">
        <f ca="1">IF(C229=0,0,-1*((C229/C155)*(LN(C229/C155))))</f>
        <v>0</v>
      </c>
      <c r="H229" s="95">
        <f ca="1">IF(C229=0,0,(C229/C155)^2)</f>
        <v>0</v>
      </c>
    </row>
    <row r="230" spans="1:8" x14ac:dyDescent="0.25">
      <c r="A230" s="85" t="s">
        <v>313</v>
      </c>
      <c r="B230" s="70">
        <f ca="1">'2023 FR'!H77</f>
        <v>0</v>
      </c>
      <c r="C230" s="70">
        <f t="shared" ca="1" si="33"/>
        <v>0</v>
      </c>
      <c r="D230" s="67">
        <f t="shared" ca="1" si="34"/>
        <v>0</v>
      </c>
      <c r="E230" s="67" t="e">
        <f t="shared" ca="1" si="35"/>
        <v>#DIV/0!</v>
      </c>
      <c r="F230" s="67" t="e">
        <f t="shared" ca="1" si="36"/>
        <v>#DIV/0!</v>
      </c>
      <c r="G230" s="67">
        <f ca="1">IF(C230=0,0,-1*((C230/C155)*(LN(C230/C155))))</f>
        <v>0</v>
      </c>
      <c r="H230" s="95">
        <f ca="1">IF(C230=0,0,(C230/C155)^2)</f>
        <v>0</v>
      </c>
    </row>
    <row r="231" spans="1:8" x14ac:dyDescent="0.25">
      <c r="A231" s="85" t="s">
        <v>315</v>
      </c>
      <c r="B231" s="70">
        <f ca="1">'2023 FR'!H78</f>
        <v>0</v>
      </c>
      <c r="C231" s="70">
        <f t="shared" ca="1" si="33"/>
        <v>0</v>
      </c>
      <c r="D231" s="67">
        <f t="shared" ca="1" si="34"/>
        <v>0</v>
      </c>
      <c r="E231" s="67" t="e">
        <f t="shared" ca="1" si="35"/>
        <v>#DIV/0!</v>
      </c>
      <c r="F231" s="67" t="e">
        <f t="shared" ca="1" si="36"/>
        <v>#DIV/0!</v>
      </c>
      <c r="G231" s="67">
        <f ca="1">IF(C231=0,0,-1*((C231/C155)*(LN(C231/C155))))</f>
        <v>0</v>
      </c>
      <c r="H231" s="95">
        <f ca="1">IF(C231=0,0,(C231/C155)^2)</f>
        <v>0</v>
      </c>
    </row>
    <row r="232" spans="1:8" x14ac:dyDescent="0.25">
      <c r="A232" s="85" t="s">
        <v>317</v>
      </c>
      <c r="B232" s="70">
        <f ca="1">'2023 FR'!H79</f>
        <v>0</v>
      </c>
      <c r="C232" s="70">
        <f t="shared" ca="1" si="33"/>
        <v>0</v>
      </c>
      <c r="D232" s="67">
        <f t="shared" ca="1" si="34"/>
        <v>0</v>
      </c>
      <c r="E232" s="67" t="e">
        <f t="shared" ca="1" si="35"/>
        <v>#DIV/0!</v>
      </c>
      <c r="F232" s="67" t="e">
        <f t="shared" ca="1" si="36"/>
        <v>#DIV/0!</v>
      </c>
      <c r="G232" s="67">
        <f ca="1">IF(C232=0,0,-1*((C232/C155)*(LN(C232/C155))))</f>
        <v>0</v>
      </c>
      <c r="H232" s="95">
        <f ca="1">IF(C232=0,0,(C232/C155)^2)</f>
        <v>0</v>
      </c>
    </row>
    <row r="233" spans="1:8" x14ac:dyDescent="0.25">
      <c r="A233" s="85" t="s">
        <v>319</v>
      </c>
      <c r="B233" s="70">
        <f ca="1">'2023 FR'!H80</f>
        <v>0</v>
      </c>
      <c r="C233" s="70">
        <f t="shared" ca="1" si="33"/>
        <v>0</v>
      </c>
      <c r="D233" s="67">
        <f t="shared" ca="1" si="34"/>
        <v>0</v>
      </c>
      <c r="E233" s="67" t="e">
        <f t="shared" ca="1" si="35"/>
        <v>#DIV/0!</v>
      </c>
      <c r="F233" s="67" t="e">
        <f t="shared" ca="1" si="36"/>
        <v>#DIV/0!</v>
      </c>
      <c r="G233" s="67">
        <f ca="1">IF(C233=0,0,-1*((C233/C155)*(LN(C233/C155))))</f>
        <v>0</v>
      </c>
      <c r="H233" s="95">
        <f ca="1">IF(C233=0,0,(C233/C155)^2)</f>
        <v>0</v>
      </c>
    </row>
    <row r="234" spans="1:8" x14ac:dyDescent="0.25">
      <c r="A234" s="85" t="s">
        <v>321</v>
      </c>
      <c r="B234" s="70">
        <f ca="1">'2023 FR'!H81</f>
        <v>0</v>
      </c>
      <c r="C234" s="70">
        <f t="shared" ca="1" si="33"/>
        <v>0</v>
      </c>
      <c r="D234" s="67">
        <f t="shared" ca="1" si="34"/>
        <v>0</v>
      </c>
      <c r="E234" s="67" t="e">
        <f t="shared" ca="1" si="35"/>
        <v>#DIV/0!</v>
      </c>
      <c r="F234" s="67" t="e">
        <f t="shared" ca="1" si="36"/>
        <v>#DIV/0!</v>
      </c>
      <c r="G234" s="67">
        <f ca="1">IF(C234=0,0,-1*((C234/C155)*(LN(C234/C155))))</f>
        <v>0</v>
      </c>
      <c r="H234" s="95">
        <f ca="1">IF(C234=0,0,(C234/C155)^2)</f>
        <v>0</v>
      </c>
    </row>
    <row r="235" spans="1:8" x14ac:dyDescent="0.25">
      <c r="A235" s="85" t="s">
        <v>323</v>
      </c>
      <c r="B235" s="70">
        <f ca="1">'2023 FR'!H82</f>
        <v>0</v>
      </c>
      <c r="C235" s="70">
        <f t="shared" ca="1" si="33"/>
        <v>0</v>
      </c>
      <c r="D235" s="67">
        <f t="shared" ca="1" si="34"/>
        <v>0</v>
      </c>
      <c r="E235" s="67" t="e">
        <f t="shared" ca="1" si="35"/>
        <v>#DIV/0!</v>
      </c>
      <c r="F235" s="67" t="e">
        <f t="shared" ca="1" si="36"/>
        <v>#DIV/0!</v>
      </c>
      <c r="G235" s="67">
        <f ca="1">IF(C235=0,0,-1*((C235/C155)*(LN(C235/C155))))</f>
        <v>0</v>
      </c>
      <c r="H235" s="95">
        <f ca="1">IF(C235=0,0,(C235/C155)^2)</f>
        <v>0</v>
      </c>
    </row>
    <row r="236" spans="1:8" x14ac:dyDescent="0.25">
      <c r="A236" s="86" t="s">
        <v>448</v>
      </c>
      <c r="B236" s="68"/>
      <c r="C236" s="68"/>
      <c r="D236" s="68"/>
      <c r="E236" s="68"/>
      <c r="F236" s="68"/>
      <c r="G236" s="69">
        <f ca="1">SUM(G237:G237)</f>
        <v>0</v>
      </c>
      <c r="H236" s="96">
        <f ca="1">1-SUM(H237:H237)</f>
        <v>0</v>
      </c>
    </row>
    <row r="237" spans="1:8" x14ac:dyDescent="0.25">
      <c r="A237" s="85" t="s">
        <v>325</v>
      </c>
      <c r="B237" s="70">
        <f ca="1">'2023 FR'!H84</f>
        <v>81</v>
      </c>
      <c r="C237" s="70">
        <f ca="1">SUM(B237:B237)</f>
        <v>81</v>
      </c>
      <c r="D237" s="67">
        <f ca="1">AVERAGE(B237:B237)</f>
        <v>81</v>
      </c>
      <c r="E237" s="67" t="e">
        <f ca="1">STDEV(B237:B237)</f>
        <v>#DIV/0!</v>
      </c>
      <c r="F237" s="67" t="e">
        <f ca="1">E237/SQRT(1)</f>
        <v>#DIV/0!</v>
      </c>
      <c r="G237" s="67">
        <f ca="1">IF(C237=0,0,-1*((C237/C156)*(LN(C237/C156))))</f>
        <v>0</v>
      </c>
      <c r="H237" s="95">
        <f ca="1">IF(C237=0,0,(C237/C156)^2)</f>
        <v>1</v>
      </c>
    </row>
    <row r="238" spans="1:8" x14ac:dyDescent="0.25">
      <c r="A238" s="86" t="s">
        <v>449</v>
      </c>
      <c r="B238" s="68"/>
      <c r="C238" s="68"/>
      <c r="D238" s="68"/>
      <c r="E238" s="68"/>
      <c r="F238" s="68"/>
      <c r="G238" s="69">
        <f ca="1">SUM(G239:G240)</f>
        <v>0</v>
      </c>
      <c r="H238" s="96">
        <f ca="1">1-SUM(H239:H240)</f>
        <v>1</v>
      </c>
    </row>
    <row r="239" spans="1:8" x14ac:dyDescent="0.25">
      <c r="A239" s="85" t="s">
        <v>326</v>
      </c>
      <c r="B239" s="70">
        <f ca="1">'2023 FR'!H86</f>
        <v>0</v>
      </c>
      <c r="C239" s="70">
        <f ca="1">SUM(B239:B239)</f>
        <v>0</v>
      </c>
      <c r="D239" s="67">
        <f ca="1">AVERAGE(B239:B239)</f>
        <v>0</v>
      </c>
      <c r="E239" s="67" t="e">
        <f ca="1">STDEV(B239:B239)</f>
        <v>#DIV/0!</v>
      </c>
      <c r="F239" s="67" t="e">
        <f ca="1">E239/SQRT(1)</f>
        <v>#DIV/0!</v>
      </c>
      <c r="G239" s="67">
        <f ca="1">IF(C239=0,0,-1*((C239/C157)*(LN(C239/C157))))</f>
        <v>0</v>
      </c>
      <c r="H239" s="95">
        <f ca="1">IF(C239=0,0,(C239/C157)^2)</f>
        <v>0</v>
      </c>
    </row>
    <row r="240" spans="1:8" x14ac:dyDescent="0.25">
      <c r="A240" s="85" t="s">
        <v>328</v>
      </c>
      <c r="B240" s="70">
        <f ca="1">'2023 FR'!H87</f>
        <v>0</v>
      </c>
      <c r="C240" s="70">
        <f ca="1">SUM(B240:B240)</f>
        <v>0</v>
      </c>
      <c r="D240" s="67">
        <f ca="1">AVERAGE(B240:B240)</f>
        <v>0</v>
      </c>
      <c r="E240" s="67" t="e">
        <f ca="1">STDEV(B240:B240)</f>
        <v>#DIV/0!</v>
      </c>
      <c r="F240" s="67" t="e">
        <f ca="1">E240/SQRT(1)</f>
        <v>#DIV/0!</v>
      </c>
      <c r="G240" s="67">
        <f ca="1">IF(C240=0,0,-1*((C240/C157)*(LN(C240/C157))))</f>
        <v>0</v>
      </c>
      <c r="H240" s="95">
        <f ca="1">IF(C240=0,0,(C240/C157)^2)</f>
        <v>0</v>
      </c>
    </row>
    <row r="241" spans="1:8" x14ac:dyDescent="0.25">
      <c r="A241" s="86" t="s">
        <v>450</v>
      </c>
      <c r="B241" s="68"/>
      <c r="C241" s="68"/>
      <c r="D241" s="68"/>
      <c r="E241" s="68"/>
      <c r="F241" s="68"/>
      <c r="G241" s="69">
        <f ca="1">SUM(G242:G255)</f>
        <v>0.84096622607548266</v>
      </c>
      <c r="H241" s="96">
        <f ca="1">1-SUM(H242:H255)</f>
        <v>0.54001009164751634</v>
      </c>
    </row>
    <row r="242" spans="1:8" x14ac:dyDescent="0.25">
      <c r="A242" s="85" t="s">
        <v>330</v>
      </c>
      <c r="B242" s="70">
        <f ca="1">'2023 FR'!H89</f>
        <v>0</v>
      </c>
      <c r="C242" s="70">
        <f t="shared" ref="C242:C255" ca="1" si="37">SUM(B242:B242)</f>
        <v>0</v>
      </c>
      <c r="D242" s="67">
        <f t="shared" ref="D242:D255" ca="1" si="38">AVERAGE(B242:B242)</f>
        <v>0</v>
      </c>
      <c r="E242" s="67" t="e">
        <f t="shared" ref="E242:E255" ca="1" si="39">STDEV(B242:B242)</f>
        <v>#DIV/0!</v>
      </c>
      <c r="F242" s="67" t="e">
        <f t="shared" ref="F242:F255" ca="1" si="40">E242/SQRT(1)</f>
        <v>#DIV/0!</v>
      </c>
      <c r="G242" s="67">
        <f ca="1">IF(C242=0,0,-1*((C242/C158)*(LN(C242/C158))))</f>
        <v>0</v>
      </c>
      <c r="H242" s="95">
        <f ca="1">IF(C242=0,0,(C242/C158)^2)</f>
        <v>0</v>
      </c>
    </row>
    <row r="243" spans="1:8" x14ac:dyDescent="0.25">
      <c r="A243" s="85" t="s">
        <v>332</v>
      </c>
      <c r="B243" s="70">
        <f ca="1">'2023 FR'!H90</f>
        <v>395</v>
      </c>
      <c r="C243" s="70">
        <f t="shared" ca="1" si="37"/>
        <v>395</v>
      </c>
      <c r="D243" s="67">
        <f t="shared" ca="1" si="38"/>
        <v>395</v>
      </c>
      <c r="E243" s="67" t="e">
        <f t="shared" ca="1" si="39"/>
        <v>#DIV/0!</v>
      </c>
      <c r="F243" s="67" t="e">
        <f t="shared" ca="1" si="40"/>
        <v>#DIV/0!</v>
      </c>
      <c r="G243" s="67">
        <f ca="1">IF(C243=0,0,-1*((C243/C158)*(LN(C243/C158))))</f>
        <v>0.35663108244794139</v>
      </c>
      <c r="H243" s="95">
        <f ca="1">IF(C243=0,0,(C243/C158)^2)</f>
        <v>0.21393332931129991</v>
      </c>
    </row>
    <row r="244" spans="1:8" x14ac:dyDescent="0.25">
      <c r="A244" s="85" t="s">
        <v>333</v>
      </c>
      <c r="B244" s="70">
        <f ca="1">'2023 FR'!H91</f>
        <v>0</v>
      </c>
      <c r="C244" s="70">
        <f t="shared" ca="1" si="37"/>
        <v>0</v>
      </c>
      <c r="D244" s="67">
        <f t="shared" ca="1" si="38"/>
        <v>0</v>
      </c>
      <c r="E244" s="67" t="e">
        <f t="shared" ca="1" si="39"/>
        <v>#DIV/0!</v>
      </c>
      <c r="F244" s="67" t="e">
        <f t="shared" ca="1" si="40"/>
        <v>#DIV/0!</v>
      </c>
      <c r="G244" s="67">
        <f ca="1">IF(C244=0,0,-1*((C244/C158)*(LN(C244/C158))))</f>
        <v>0</v>
      </c>
      <c r="H244" s="95">
        <f ca="1">IF(C244=0,0,(C244/C158)^2)</f>
        <v>0</v>
      </c>
    </row>
    <row r="245" spans="1:8" x14ac:dyDescent="0.25">
      <c r="A245" s="85" t="s">
        <v>335</v>
      </c>
      <c r="B245" s="70">
        <f ca="1">'2023 FR'!H92</f>
        <v>0</v>
      </c>
      <c r="C245" s="70">
        <f t="shared" ca="1" si="37"/>
        <v>0</v>
      </c>
      <c r="D245" s="67">
        <f t="shared" ca="1" si="38"/>
        <v>0</v>
      </c>
      <c r="E245" s="67" t="e">
        <f t="shared" ca="1" si="39"/>
        <v>#DIV/0!</v>
      </c>
      <c r="F245" s="67" t="e">
        <f t="shared" ca="1" si="40"/>
        <v>#DIV/0!</v>
      </c>
      <c r="G245" s="67">
        <f ca="1">IF(C245=0,0,-1*((C245/C158)*(LN(C245/C158))))</f>
        <v>0</v>
      </c>
      <c r="H245" s="95">
        <f ca="1">IF(C245=0,0,(C245/C158)^2)</f>
        <v>0</v>
      </c>
    </row>
    <row r="246" spans="1:8" x14ac:dyDescent="0.25">
      <c r="A246" s="85" t="s">
        <v>337</v>
      </c>
      <c r="B246" s="70">
        <f ca="1">'2023 FR'!H93</f>
        <v>0</v>
      </c>
      <c r="C246" s="70">
        <f t="shared" ca="1" si="37"/>
        <v>0</v>
      </c>
      <c r="D246" s="67">
        <f t="shared" ca="1" si="38"/>
        <v>0</v>
      </c>
      <c r="E246" s="67" t="e">
        <f t="shared" ca="1" si="39"/>
        <v>#DIV/0!</v>
      </c>
      <c r="F246" s="67" t="e">
        <f t="shared" ca="1" si="40"/>
        <v>#DIV/0!</v>
      </c>
      <c r="G246" s="67">
        <f ca="1">IF(C246=0,0,-1*((C246/C158)*(LN(C246/C158))))</f>
        <v>0</v>
      </c>
      <c r="H246" s="95">
        <f ca="1">IF(C246=0,0,(C246/C158)^2)</f>
        <v>0</v>
      </c>
    </row>
    <row r="247" spans="1:8" x14ac:dyDescent="0.25">
      <c r="A247" s="85" t="s">
        <v>339</v>
      </c>
      <c r="B247" s="70">
        <f ca="1">'2023 FR'!H94</f>
        <v>0</v>
      </c>
      <c r="C247" s="70">
        <f t="shared" ca="1" si="37"/>
        <v>0</v>
      </c>
      <c r="D247" s="67">
        <f t="shared" ca="1" si="38"/>
        <v>0</v>
      </c>
      <c r="E247" s="67" t="e">
        <f t="shared" ca="1" si="39"/>
        <v>#DIV/0!</v>
      </c>
      <c r="F247" s="67" t="e">
        <f t="shared" ca="1" si="40"/>
        <v>#DIV/0!</v>
      </c>
      <c r="G247" s="67">
        <f ca="1">IF(C247=0,0,-1*((C247/C158)*(LN(C247/C158))))</f>
        <v>0</v>
      </c>
      <c r="H247" s="95">
        <f ca="1">IF(C247=0,0,(C247/C158)^2)</f>
        <v>0</v>
      </c>
    </row>
    <row r="248" spans="1:8" x14ac:dyDescent="0.25">
      <c r="A248" s="85" t="s">
        <v>341</v>
      </c>
      <c r="B248" s="70">
        <f ca="1">'2023 FR'!H95</f>
        <v>0</v>
      </c>
      <c r="C248" s="70">
        <f t="shared" ca="1" si="37"/>
        <v>0</v>
      </c>
      <c r="D248" s="67">
        <f t="shared" ca="1" si="38"/>
        <v>0</v>
      </c>
      <c r="E248" s="67" t="e">
        <f t="shared" ca="1" si="39"/>
        <v>#DIV/0!</v>
      </c>
      <c r="F248" s="67" t="e">
        <f t="shared" ca="1" si="40"/>
        <v>#DIV/0!</v>
      </c>
      <c r="G248" s="67">
        <f ca="1">IF(C248=0,0,-1*((C248/C158)*(LN(C248/C158))))</f>
        <v>0</v>
      </c>
      <c r="H248" s="95">
        <f ca="1">IF(C248=0,0,(C248/C158)^2)</f>
        <v>0</v>
      </c>
    </row>
    <row r="249" spans="1:8" x14ac:dyDescent="0.25">
      <c r="A249" s="85" t="s">
        <v>343</v>
      </c>
      <c r="B249" s="70">
        <f ca="1">'2023 FR'!H96</f>
        <v>37</v>
      </c>
      <c r="C249" s="70">
        <f t="shared" ca="1" si="37"/>
        <v>37</v>
      </c>
      <c r="D249" s="67">
        <f t="shared" ca="1" si="38"/>
        <v>37</v>
      </c>
      <c r="E249" s="67" t="e">
        <f t="shared" ca="1" si="39"/>
        <v>#DIV/0!</v>
      </c>
      <c r="F249" s="67" t="e">
        <f t="shared" ca="1" si="40"/>
        <v>#DIV/0!</v>
      </c>
      <c r="G249" s="67">
        <f ca="1">IF(C249=0,0,-1*((C249/C158)*(LN(C249/C158))))</f>
        <v>0.13599940445238967</v>
      </c>
      <c r="H249" s="95">
        <f ca="1">IF(C249=0,0,(C249/C158)^2)</f>
        <v>1.8771012839427627E-3</v>
      </c>
    </row>
    <row r="250" spans="1:8" x14ac:dyDescent="0.25">
      <c r="A250" s="85" t="s">
        <v>344</v>
      </c>
      <c r="B250" s="70">
        <f ca="1">'2023 FR'!H97</f>
        <v>0</v>
      </c>
      <c r="C250" s="70">
        <f t="shared" ca="1" si="37"/>
        <v>0</v>
      </c>
      <c r="D250" s="67">
        <f t="shared" ca="1" si="38"/>
        <v>0</v>
      </c>
      <c r="E250" s="67" t="e">
        <f t="shared" ca="1" si="39"/>
        <v>#DIV/0!</v>
      </c>
      <c r="F250" s="67" t="e">
        <f t="shared" ca="1" si="40"/>
        <v>#DIV/0!</v>
      </c>
      <c r="G250" s="67">
        <f ca="1">IF(C250=0,0,-1*((C250/C158)*(LN(C250/C158))))</f>
        <v>0</v>
      </c>
      <c r="H250" s="95">
        <f ca="1">IF(C250=0,0,(C250/C158)^2)</f>
        <v>0</v>
      </c>
    </row>
    <row r="251" spans="1:8" x14ac:dyDescent="0.25">
      <c r="A251" s="85" t="s">
        <v>346</v>
      </c>
      <c r="B251" s="70">
        <f ca="1">'2023 FR'!H98</f>
        <v>0</v>
      </c>
      <c r="C251" s="70">
        <f t="shared" ca="1" si="37"/>
        <v>0</v>
      </c>
      <c r="D251" s="67">
        <f t="shared" ca="1" si="38"/>
        <v>0</v>
      </c>
      <c r="E251" s="67" t="e">
        <f t="shared" ca="1" si="39"/>
        <v>#DIV/0!</v>
      </c>
      <c r="F251" s="67" t="e">
        <f t="shared" ca="1" si="40"/>
        <v>#DIV/0!</v>
      </c>
      <c r="G251" s="67">
        <f ca="1">IF(C251=0,0,-1*((C251/C158)*(LN(C251/C158))))</f>
        <v>0</v>
      </c>
      <c r="H251" s="95">
        <f ca="1">IF(C251=0,0,(C251/C158)^2)</f>
        <v>0</v>
      </c>
    </row>
    <row r="252" spans="1:8" x14ac:dyDescent="0.25">
      <c r="A252" s="85" t="s">
        <v>348</v>
      </c>
      <c r="B252" s="70">
        <f ca="1">'2023 FR'!H99</f>
        <v>0</v>
      </c>
      <c r="C252" s="70">
        <f t="shared" ca="1" si="37"/>
        <v>0</v>
      </c>
      <c r="D252" s="67">
        <f t="shared" ca="1" si="38"/>
        <v>0</v>
      </c>
      <c r="E252" s="67" t="e">
        <f t="shared" ca="1" si="39"/>
        <v>#DIV/0!</v>
      </c>
      <c r="F252" s="67" t="e">
        <f t="shared" ca="1" si="40"/>
        <v>#DIV/0!</v>
      </c>
      <c r="G252" s="67">
        <f ca="1">IF(C252=0,0,-1*((C252/C158)*(LN(C252/C158))))</f>
        <v>0</v>
      </c>
      <c r="H252" s="95">
        <f ca="1">IF(C252=0,0,(C252/C158)^2)</f>
        <v>0</v>
      </c>
    </row>
    <row r="253" spans="1:8" x14ac:dyDescent="0.25">
      <c r="A253" s="85" t="s">
        <v>350</v>
      </c>
      <c r="B253" s="70">
        <f ca="1">'2023 FR'!H100</f>
        <v>0</v>
      </c>
      <c r="C253" s="70">
        <f t="shared" ca="1" si="37"/>
        <v>0</v>
      </c>
      <c r="D253" s="67">
        <f t="shared" ca="1" si="38"/>
        <v>0</v>
      </c>
      <c r="E253" s="67" t="e">
        <f t="shared" ca="1" si="39"/>
        <v>#DIV/0!</v>
      </c>
      <c r="F253" s="67" t="e">
        <f t="shared" ca="1" si="40"/>
        <v>#DIV/0!</v>
      </c>
      <c r="G253" s="67">
        <f ca="1">IF(C253=0,0,-1*((C253/C158)*(LN(C253/C158))))</f>
        <v>0</v>
      </c>
      <c r="H253" s="95">
        <f ca="1">IF(C253=0,0,(C253/C158)^2)</f>
        <v>0</v>
      </c>
    </row>
    <row r="254" spans="1:8" x14ac:dyDescent="0.25">
      <c r="A254" s="85" t="s">
        <v>352</v>
      </c>
      <c r="B254" s="70">
        <f ca="1">'2023 FR'!H101</f>
        <v>422</v>
      </c>
      <c r="C254" s="70">
        <f t="shared" ca="1" si="37"/>
        <v>422</v>
      </c>
      <c r="D254" s="67">
        <f t="shared" ca="1" si="38"/>
        <v>422</v>
      </c>
      <c r="E254" s="67" t="e">
        <f t="shared" ca="1" si="39"/>
        <v>#DIV/0!</v>
      </c>
      <c r="F254" s="67" t="e">
        <f t="shared" ca="1" si="40"/>
        <v>#DIV/0!</v>
      </c>
      <c r="G254" s="67">
        <f ca="1">IF(C254=0,0,-1*((C254/C158)*(LN(C254/C158))))</f>
        <v>0.34833573917515165</v>
      </c>
      <c r="H254" s="95">
        <f ca="1">IF(C254=0,0,(C254/C158)^2)</f>
        <v>0.24417947775724103</v>
      </c>
    </row>
    <row r="255" spans="1:8" x14ac:dyDescent="0.25">
      <c r="A255" s="85" t="s">
        <v>353</v>
      </c>
      <c r="B255" s="70">
        <f ca="1">'2023 FR'!H102</f>
        <v>0</v>
      </c>
      <c r="C255" s="70">
        <f t="shared" ca="1" si="37"/>
        <v>0</v>
      </c>
      <c r="D255" s="67">
        <f t="shared" ca="1" si="38"/>
        <v>0</v>
      </c>
      <c r="E255" s="67" t="e">
        <f t="shared" ca="1" si="39"/>
        <v>#DIV/0!</v>
      </c>
      <c r="F255" s="67" t="e">
        <f t="shared" ca="1" si="40"/>
        <v>#DIV/0!</v>
      </c>
      <c r="G255" s="67">
        <f ca="1">IF(C255=0,0,-1*((C255/C158)*(LN(C255/C158))))</f>
        <v>0</v>
      </c>
      <c r="H255" s="95">
        <f ca="1">IF(C255=0,0,(C255/C158)^2)</f>
        <v>0</v>
      </c>
    </row>
    <row r="256" spans="1:8" x14ac:dyDescent="0.25">
      <c r="A256" s="86" t="s">
        <v>451</v>
      </c>
      <c r="B256" s="68"/>
      <c r="C256" s="68"/>
      <c r="D256" s="68"/>
      <c r="E256" s="68"/>
      <c r="F256" s="68"/>
      <c r="G256" s="69">
        <f ca="1">SUM(G257:G258)</f>
        <v>0</v>
      </c>
      <c r="H256" s="96">
        <f ca="1">1-SUM(H257:H258)</f>
        <v>1</v>
      </c>
    </row>
    <row r="257" spans="1:8" x14ac:dyDescent="0.25">
      <c r="A257" s="85" t="s">
        <v>355</v>
      </c>
      <c r="B257" s="70">
        <f ca="1">'2023 FR'!H104</f>
        <v>0</v>
      </c>
      <c r="C257" s="70">
        <f ca="1">SUM(B257:B257)</f>
        <v>0</v>
      </c>
      <c r="D257" s="67">
        <f ca="1">AVERAGE(B257:B257)</f>
        <v>0</v>
      </c>
      <c r="E257" s="67" t="e">
        <f ca="1">STDEV(B257:B257)</f>
        <v>#DIV/0!</v>
      </c>
      <c r="F257" s="67" t="e">
        <f ca="1">E257/SQRT(1)</f>
        <v>#DIV/0!</v>
      </c>
      <c r="G257" s="67">
        <f ca="1">IF(C257=0,0,-1*((C257/C159)*(LN(C257/C159))))</f>
        <v>0</v>
      </c>
      <c r="H257" s="95">
        <f ca="1">IF(C257=0,0,(C257/C159)^2)</f>
        <v>0</v>
      </c>
    </row>
    <row r="258" spans="1:8" x14ac:dyDescent="0.25">
      <c r="A258" s="85" t="s">
        <v>357</v>
      </c>
      <c r="B258" s="70">
        <f ca="1">'2023 FR'!H105</f>
        <v>0</v>
      </c>
      <c r="C258" s="70">
        <f ca="1">SUM(B258:B258)</f>
        <v>0</v>
      </c>
      <c r="D258" s="67">
        <f ca="1">AVERAGE(B258:B258)</f>
        <v>0</v>
      </c>
      <c r="E258" s="67" t="e">
        <f ca="1">STDEV(B258:B258)</f>
        <v>#DIV/0!</v>
      </c>
      <c r="F258" s="67" t="e">
        <f ca="1">E258/SQRT(1)</f>
        <v>#DIV/0!</v>
      </c>
      <c r="G258" s="67">
        <f ca="1">IF(C258=0,0,-1*((C258/C159)*(LN(C258/C159))))</f>
        <v>0</v>
      </c>
      <c r="H258" s="95">
        <f ca="1">IF(C258=0,0,(C258/C159)^2)</f>
        <v>0</v>
      </c>
    </row>
    <row r="259" spans="1:8" x14ac:dyDescent="0.25">
      <c r="A259" s="86" t="s">
        <v>452</v>
      </c>
      <c r="B259" s="68"/>
      <c r="C259" s="68"/>
      <c r="D259" s="68"/>
      <c r="E259" s="68"/>
      <c r="F259" s="68"/>
      <c r="G259" s="69">
        <f ca="1">SUM(G260:G263)</f>
        <v>0.56233514461880829</v>
      </c>
      <c r="H259" s="96">
        <f ca="1">1-SUM(H260:H263)</f>
        <v>0.375</v>
      </c>
    </row>
    <row r="260" spans="1:8" x14ac:dyDescent="0.25">
      <c r="A260" s="85" t="s">
        <v>359</v>
      </c>
      <c r="B260" s="70">
        <f ca="1">'2023 FR'!H107</f>
        <v>1</v>
      </c>
      <c r="C260" s="70">
        <f ca="1">SUM(B260:B260)</f>
        <v>1</v>
      </c>
      <c r="D260" s="67">
        <f ca="1">AVERAGE(B260:B260)</f>
        <v>1</v>
      </c>
      <c r="E260" s="67" t="e">
        <f ca="1">STDEV(B260:B260)</f>
        <v>#DIV/0!</v>
      </c>
      <c r="F260" s="67" t="e">
        <f ca="1">E260/SQRT(1)</f>
        <v>#DIV/0!</v>
      </c>
      <c r="G260" s="67">
        <f ca="1">IF(C260=0,0,-1*((C260/C160)*(LN(C260/C160))))</f>
        <v>0.34657359027997264</v>
      </c>
      <c r="H260" s="95">
        <f ca="1">IF(C260=0,0,(C260/C160)^2)</f>
        <v>6.25E-2</v>
      </c>
    </row>
    <row r="261" spans="1:8" x14ac:dyDescent="0.25">
      <c r="A261" s="85" t="s">
        <v>360</v>
      </c>
      <c r="B261" s="70">
        <f ca="1">'2023 FR'!H108</f>
        <v>0</v>
      </c>
      <c r="C261" s="70">
        <f ca="1">SUM(B261:B261)</f>
        <v>0</v>
      </c>
      <c r="D261" s="67">
        <f ca="1">AVERAGE(B261:B261)</f>
        <v>0</v>
      </c>
      <c r="E261" s="67" t="e">
        <f ca="1">STDEV(B261:B261)</f>
        <v>#DIV/0!</v>
      </c>
      <c r="F261" s="67" t="e">
        <f ca="1">E261/SQRT(1)</f>
        <v>#DIV/0!</v>
      </c>
      <c r="G261" s="67">
        <f ca="1">IF(C261=0,0,-1*((C261/C160)*(LN(C261/C160))))</f>
        <v>0</v>
      </c>
      <c r="H261" s="95">
        <f ca="1">IF(C261=0,0,(C261/C160)^2)</f>
        <v>0</v>
      </c>
    </row>
    <row r="262" spans="1:8" x14ac:dyDescent="0.25">
      <c r="A262" s="85" t="s">
        <v>362</v>
      </c>
      <c r="B262" s="70">
        <f ca="1">'2023 FR'!H109</f>
        <v>3</v>
      </c>
      <c r="C262" s="70">
        <f ca="1">SUM(B262:B262)</f>
        <v>3</v>
      </c>
      <c r="D262" s="67">
        <f ca="1">AVERAGE(B262:B262)</f>
        <v>3</v>
      </c>
      <c r="E262" s="67" t="e">
        <f ca="1">STDEV(B262:B262)</f>
        <v>#DIV/0!</v>
      </c>
      <c r="F262" s="67" t="e">
        <f ca="1">E262/SQRT(1)</f>
        <v>#DIV/0!</v>
      </c>
      <c r="G262" s="67">
        <f ca="1">IF(C262=0,0,-1*((C262/C160)*(LN(C262/C160))))</f>
        <v>0.21576155433883568</v>
      </c>
      <c r="H262" s="95">
        <f ca="1">IF(C262=0,0,(C262/C160)^2)</f>
        <v>0.5625</v>
      </c>
    </row>
    <row r="263" spans="1:8" x14ac:dyDescent="0.25">
      <c r="A263" s="85" t="s">
        <v>363</v>
      </c>
      <c r="B263" s="70">
        <f ca="1">'2023 FR'!H110</f>
        <v>0</v>
      </c>
      <c r="C263" s="70">
        <f ca="1">SUM(B263:B263)</f>
        <v>0</v>
      </c>
      <c r="D263" s="67">
        <f ca="1">AVERAGE(B263:B263)</f>
        <v>0</v>
      </c>
      <c r="E263" s="67" t="e">
        <f ca="1">STDEV(B263:B263)</f>
        <v>#DIV/0!</v>
      </c>
      <c r="F263" s="67" t="e">
        <f ca="1">E263/SQRT(1)</f>
        <v>#DIV/0!</v>
      </c>
      <c r="G263" s="67">
        <f ca="1">IF(C263=0,0,-1*((C263/C160)*(LN(C263/C160))))</f>
        <v>0</v>
      </c>
      <c r="H263" s="95">
        <f ca="1">IF(C263=0,0,(C263/C160)^2)</f>
        <v>0</v>
      </c>
    </row>
    <row r="264" spans="1:8" x14ac:dyDescent="0.25">
      <c r="A264" s="86" t="s">
        <v>453</v>
      </c>
      <c r="B264" s="68"/>
      <c r="C264" s="68"/>
      <c r="D264" s="68"/>
      <c r="E264" s="68"/>
      <c r="F264" s="68"/>
      <c r="G264" s="69">
        <f ca="1">SUM(G265:G265)</f>
        <v>0</v>
      </c>
      <c r="H264" s="96">
        <f ca="1">1-SUM(H265:H265)</f>
        <v>0</v>
      </c>
    </row>
    <row r="265" spans="1:8" x14ac:dyDescent="0.25">
      <c r="A265" s="85" t="s">
        <v>365</v>
      </c>
      <c r="B265" s="70">
        <f ca="1">'2023 FR'!H112</f>
        <v>5</v>
      </c>
      <c r="C265" s="70">
        <f ca="1">SUM(B265:B265)</f>
        <v>5</v>
      </c>
      <c r="D265" s="67">
        <f ca="1">AVERAGE(B265:B265)</f>
        <v>5</v>
      </c>
      <c r="E265" s="67" t="e">
        <f ca="1">STDEV(B265:B265)</f>
        <v>#DIV/0!</v>
      </c>
      <c r="F265" s="67" t="e">
        <f ca="1">E265/SQRT(1)</f>
        <v>#DIV/0!</v>
      </c>
      <c r="G265" s="67">
        <f ca="1">IF(C265=0,0,-1*((C265/C161)*(LN(C265/C161))))</f>
        <v>0</v>
      </c>
      <c r="H265" s="95">
        <f ca="1">IF(C265=0,0,(C265/C161)^2)</f>
        <v>1</v>
      </c>
    </row>
    <row r="266" spans="1:8" x14ac:dyDescent="0.25">
      <c r="A266" s="86" t="s">
        <v>454</v>
      </c>
      <c r="B266" s="68"/>
      <c r="C266" s="68"/>
      <c r="D266" s="68"/>
      <c r="E266" s="68"/>
      <c r="F266" s="68"/>
      <c r="G266" s="69">
        <f ca="1">SUM(G267:G267)</f>
        <v>0</v>
      </c>
      <c r="H266" s="96">
        <f ca="1">1-SUM(H267:H267)</f>
        <v>1</v>
      </c>
    </row>
    <row r="267" spans="1:8" x14ac:dyDescent="0.25">
      <c r="A267" s="85" t="s">
        <v>366</v>
      </c>
      <c r="B267" s="70">
        <f ca="1">'2023 FR'!H114</f>
        <v>0</v>
      </c>
      <c r="C267" s="70">
        <f ca="1">SUM(B267:B267)</f>
        <v>0</v>
      </c>
      <c r="D267" s="67">
        <f ca="1">AVERAGE(B267:B267)</f>
        <v>0</v>
      </c>
      <c r="E267" s="67" t="e">
        <f ca="1">STDEV(B267:B267)</f>
        <v>#DIV/0!</v>
      </c>
      <c r="F267" s="67" t="e">
        <f ca="1">E267/SQRT(1)</f>
        <v>#DIV/0!</v>
      </c>
      <c r="G267" s="67">
        <f ca="1">IF(C267=0,0,-1*((C267/C162)*(LN(C267/C162))))</f>
        <v>0</v>
      </c>
      <c r="H267" s="95">
        <f ca="1">IF(C267=0,0,(C267/C162)^2)</f>
        <v>0</v>
      </c>
    </row>
    <row r="268" spans="1:8" x14ac:dyDescent="0.25">
      <c r="A268" s="86" t="s">
        <v>455</v>
      </c>
      <c r="B268" s="68"/>
      <c r="C268" s="68"/>
      <c r="D268" s="68"/>
      <c r="E268" s="68"/>
      <c r="F268" s="68"/>
      <c r="G268" s="69">
        <f ca="1">SUM(G269:G271)</f>
        <v>0.45050016568634799</v>
      </c>
      <c r="H268" s="96">
        <f ca="1">1-SUM(H269:H271)</f>
        <v>0.23686740480691337</v>
      </c>
    </row>
    <row r="269" spans="1:8" x14ac:dyDescent="0.25">
      <c r="A269" s="85" t="s">
        <v>368</v>
      </c>
      <c r="B269" s="70">
        <f ca="1">'2023 FR'!H116</f>
        <v>92</v>
      </c>
      <c r="C269" s="70">
        <f ca="1">SUM(B269:B269)</f>
        <v>92</v>
      </c>
      <c r="D269" s="67">
        <f ca="1">AVERAGE(B269:B269)</f>
        <v>92</v>
      </c>
      <c r="E269" s="67" t="e">
        <f ca="1">STDEV(B269:B269)</f>
        <v>#DIV/0!</v>
      </c>
      <c r="F269" s="67" t="e">
        <f ca="1">E269/SQRT(1)</f>
        <v>#DIV/0!</v>
      </c>
      <c r="G269" s="67">
        <f ca="1">IF(C269=0,0,-1*((C269/C163)*(LN(C269/C163))))</f>
        <v>0.24789185147080264</v>
      </c>
      <c r="H269" s="95">
        <f ca="1">IF(C269=0,0,(C269/C163)^2)</f>
        <v>1.3061224489795917E-2</v>
      </c>
    </row>
    <row r="270" spans="1:8" x14ac:dyDescent="0.25">
      <c r="A270" s="85" t="s">
        <v>369</v>
      </c>
      <c r="B270" s="70">
        <f ca="1">'2023 FR'!H117</f>
        <v>16</v>
      </c>
      <c r="C270" s="70">
        <f ca="1">SUM(B270:B270)</f>
        <v>16</v>
      </c>
      <c r="D270" s="67">
        <f ca="1">AVERAGE(B270:B270)</f>
        <v>16</v>
      </c>
      <c r="E270" s="67" t="e">
        <f ca="1">STDEV(B270:B270)</f>
        <v>#DIV/0!</v>
      </c>
      <c r="F270" s="67" t="e">
        <f ca="1">E270/SQRT(1)</f>
        <v>#DIV/0!</v>
      </c>
      <c r="G270" s="67">
        <f ca="1">IF(C270=0,0,-1*((C270/C163)*(LN(C270/C163))))</f>
        <v>7.7878331531503739E-2</v>
      </c>
      <c r="H270" s="95">
        <f ca="1">IF(C270=0,0,(C270/C163)^2)</f>
        <v>3.9504648740403534E-4</v>
      </c>
    </row>
    <row r="271" spans="1:8" x14ac:dyDescent="0.25">
      <c r="A271" s="85" t="s">
        <v>370</v>
      </c>
      <c r="B271" s="70">
        <f ca="1">'2023 FR'!H118</f>
        <v>697</v>
      </c>
      <c r="C271" s="70">
        <f ca="1">SUM(B271:B271)</f>
        <v>697</v>
      </c>
      <c r="D271" s="67">
        <f ca="1">AVERAGE(B271:B271)</f>
        <v>697</v>
      </c>
      <c r="E271" s="67" t="e">
        <f ca="1">STDEV(B271:B271)</f>
        <v>#DIV/0!</v>
      </c>
      <c r="F271" s="67" t="e">
        <f ca="1">E271/SQRT(1)</f>
        <v>#DIV/0!</v>
      </c>
      <c r="G271" s="67">
        <f ca="1">IF(C271=0,0,-1*((C271/C163)*(LN(C271/C163))))</f>
        <v>0.12472998268404162</v>
      </c>
      <c r="H271" s="95">
        <f ca="1">IF(C271=0,0,(C271/C163)^2)</f>
        <v>0.7496763242158867</v>
      </c>
    </row>
    <row r="272" spans="1:8" x14ac:dyDescent="0.25">
      <c r="A272" s="86" t="s">
        <v>456</v>
      </c>
      <c r="B272" s="68"/>
      <c r="C272" s="68"/>
      <c r="D272" s="68"/>
      <c r="E272" s="68"/>
      <c r="F272" s="68"/>
      <c r="G272" s="69">
        <f ca="1">SUM(G273:G273)</f>
        <v>0</v>
      </c>
      <c r="H272" s="96">
        <f ca="1">1-SUM(H273:H273)</f>
        <v>0</v>
      </c>
    </row>
    <row r="273" spans="1:8" x14ac:dyDescent="0.25">
      <c r="A273" s="85" t="s">
        <v>371</v>
      </c>
      <c r="B273" s="70">
        <f ca="1">'2023 FR'!H120</f>
        <v>5</v>
      </c>
      <c r="C273" s="70">
        <f ca="1">SUM(B273:B273)</f>
        <v>5</v>
      </c>
      <c r="D273" s="67">
        <f ca="1">AVERAGE(B273:B273)</f>
        <v>5</v>
      </c>
      <c r="E273" s="67" t="e">
        <f ca="1">STDEV(B273:B273)</f>
        <v>#DIV/0!</v>
      </c>
      <c r="F273" s="67" t="e">
        <f ca="1">E273/SQRT(1)</f>
        <v>#DIV/0!</v>
      </c>
      <c r="G273" s="67">
        <f ca="1">IF(C273=0,0,-1*((C273/C164)*(LN(C273/C164))))</f>
        <v>0</v>
      </c>
      <c r="H273" s="95">
        <f ca="1">IF(C273=0,0,(C273/C164)^2)</f>
        <v>1</v>
      </c>
    </row>
    <row r="274" spans="1:8" x14ac:dyDescent="0.25">
      <c r="A274" s="86" t="s">
        <v>457</v>
      </c>
      <c r="B274" s="68"/>
      <c r="C274" s="68"/>
      <c r="D274" s="68"/>
      <c r="E274" s="68"/>
      <c r="F274" s="68"/>
      <c r="G274" s="68"/>
      <c r="H274" s="92"/>
    </row>
    <row r="275" spans="1:8" x14ac:dyDescent="0.25">
      <c r="A275" s="85" t="s">
        <v>372</v>
      </c>
      <c r="B275" s="70">
        <f ca="1">'2023 FR'!H122</f>
        <v>13</v>
      </c>
      <c r="C275" s="70">
        <f ca="1">SUM(B275:B275)</f>
        <v>13</v>
      </c>
      <c r="D275" s="67">
        <f ca="1">AVERAGE(B275:B275)</f>
        <v>13</v>
      </c>
      <c r="E275" s="67" t="e">
        <f ca="1">STDEV(B275:B275)</f>
        <v>#DIV/0!</v>
      </c>
      <c r="F275" s="67" t="e">
        <f ca="1">E275/SQRT(1)</f>
        <v>#DIV/0!</v>
      </c>
      <c r="G275" s="67"/>
      <c r="H275" s="95">
        <f ca="1">IF(C275=0,0,(C275/C165)^2)</f>
        <v>1.2559453032104638E-2</v>
      </c>
    </row>
    <row r="276" spans="1:8" x14ac:dyDescent="0.25">
      <c r="A276" s="85" t="s">
        <v>373</v>
      </c>
      <c r="B276" s="70">
        <f ca="1">'2023 FR'!H123</f>
        <v>20</v>
      </c>
      <c r="C276" s="70">
        <f ca="1">SUM(B276:B276)</f>
        <v>20</v>
      </c>
      <c r="D276" s="67">
        <f ca="1">AVERAGE(B276:B276)</f>
        <v>20</v>
      </c>
      <c r="E276" s="67" t="e">
        <f ca="1">STDEV(B276:B276)</f>
        <v>#DIV/0!</v>
      </c>
      <c r="F276" s="67" t="e">
        <f ca="1">E276/SQRT(1)</f>
        <v>#DIV/0!</v>
      </c>
      <c r="G276" s="67"/>
      <c r="H276" s="95">
        <f ca="1">IF(C276=0,0,(C276/C165)^2)</f>
        <v>2.9726516052318672E-2</v>
      </c>
    </row>
    <row r="277" spans="1:8" x14ac:dyDescent="0.25">
      <c r="A277" s="85" t="s">
        <v>374</v>
      </c>
      <c r="B277" s="70">
        <f ca="1">'2023 FR'!H124</f>
        <v>83</v>
      </c>
      <c r="C277" s="70">
        <f ca="1">SUM(B277:B277)</f>
        <v>83</v>
      </c>
      <c r="D277" s="67">
        <f ca="1">AVERAGE(B277:B277)</f>
        <v>83</v>
      </c>
      <c r="E277" s="67" t="e">
        <f ca="1">STDEV(B277:B277)</f>
        <v>#DIV/0!</v>
      </c>
      <c r="F277" s="67" t="e">
        <f ca="1">E277/SQRT(1)</f>
        <v>#DIV/0!</v>
      </c>
      <c r="G277" s="67"/>
      <c r="H277" s="95">
        <f ca="1">IF(C277=0,0,(C277/C165)^2)</f>
        <v>0.51196492271105831</v>
      </c>
    </row>
    <row r="278" spans="1:8" x14ac:dyDescent="0.25">
      <c r="A278" s="85"/>
      <c r="H278" s="90"/>
    </row>
    <row r="279" spans="1:8" x14ac:dyDescent="0.25">
      <c r="A279" s="82" t="s">
        <v>685</v>
      </c>
      <c r="C279" s="64" t="s">
        <v>682</v>
      </c>
      <c r="D279" s="64" t="s">
        <v>674</v>
      </c>
      <c r="E279" s="64" t="s">
        <v>675</v>
      </c>
      <c r="F279" s="64" t="s">
        <v>676</v>
      </c>
      <c r="H279" s="90"/>
    </row>
    <row r="280" spans="1:8" x14ac:dyDescent="0.25">
      <c r="A280" s="84" t="s">
        <v>460</v>
      </c>
      <c r="B280" s="71">
        <f ca="1">'2023 FR'!B31</f>
        <v>0</v>
      </c>
      <c r="C280" s="71">
        <f t="shared" ref="C280:C286" ca="1" si="41">SUM(B280:B280)</f>
        <v>0</v>
      </c>
      <c r="D280" s="69">
        <f t="shared" ref="D280:D286" ca="1" si="42">AVERAGE(B280:B280)</f>
        <v>0</v>
      </c>
      <c r="E280" s="69" t="e">
        <f t="shared" ref="E280:E286" ca="1" si="43">STDEV(B280:B280)</f>
        <v>#DIV/0!</v>
      </c>
      <c r="F280" s="69" t="e">
        <f t="shared" ref="F280:F286" ca="1" si="44">E280/SQRT(1)</f>
        <v>#DIV/0!</v>
      </c>
      <c r="G280" s="68"/>
      <c r="H280" s="92"/>
    </row>
    <row r="281" spans="1:8" x14ac:dyDescent="0.25">
      <c r="A281" s="85" t="s">
        <v>461</v>
      </c>
      <c r="B281" s="70">
        <f ca="1">'2023 FR'!B32</f>
        <v>0</v>
      </c>
      <c r="C281" s="70">
        <f t="shared" ca="1" si="41"/>
        <v>0</v>
      </c>
      <c r="D281" s="67">
        <f t="shared" ca="1" si="42"/>
        <v>0</v>
      </c>
      <c r="E281" s="67" t="e">
        <f t="shared" ca="1" si="43"/>
        <v>#DIV/0!</v>
      </c>
      <c r="F281" s="67" t="e">
        <f t="shared" ca="1" si="44"/>
        <v>#DIV/0!</v>
      </c>
      <c r="H281" s="90"/>
    </row>
    <row r="282" spans="1:8" x14ac:dyDescent="0.25">
      <c r="A282" s="84" t="s">
        <v>462</v>
      </c>
      <c r="B282" s="71">
        <f ca="1">'2023 FR'!B33</f>
        <v>1</v>
      </c>
      <c r="C282" s="71">
        <f t="shared" ca="1" si="41"/>
        <v>1</v>
      </c>
      <c r="D282" s="69">
        <f t="shared" ca="1" si="42"/>
        <v>1</v>
      </c>
      <c r="E282" s="69" t="e">
        <f t="shared" ca="1" si="43"/>
        <v>#DIV/0!</v>
      </c>
      <c r="F282" s="69" t="e">
        <f t="shared" ca="1" si="44"/>
        <v>#DIV/0!</v>
      </c>
      <c r="G282" s="68"/>
      <c r="H282" s="92"/>
    </row>
    <row r="283" spans="1:8" x14ac:dyDescent="0.25">
      <c r="A283" s="85" t="s">
        <v>463</v>
      </c>
      <c r="B283" s="70">
        <f ca="1">'2023 FR'!B34</f>
        <v>0</v>
      </c>
      <c r="C283" s="70">
        <f t="shared" ca="1" si="41"/>
        <v>0</v>
      </c>
      <c r="D283" s="67">
        <f t="shared" ca="1" si="42"/>
        <v>0</v>
      </c>
      <c r="E283" s="67" t="e">
        <f t="shared" ca="1" si="43"/>
        <v>#DIV/0!</v>
      </c>
      <c r="F283" s="67" t="e">
        <f t="shared" ca="1" si="44"/>
        <v>#DIV/0!</v>
      </c>
      <c r="H283" s="90"/>
    </row>
    <row r="284" spans="1:8" x14ac:dyDescent="0.25">
      <c r="A284" s="84" t="s">
        <v>464</v>
      </c>
      <c r="B284" s="71">
        <f ca="1">'2023 FR'!B35</f>
        <v>0</v>
      </c>
      <c r="C284" s="71">
        <f t="shared" ca="1" si="41"/>
        <v>0</v>
      </c>
      <c r="D284" s="69">
        <f t="shared" ca="1" si="42"/>
        <v>0</v>
      </c>
      <c r="E284" s="69" t="e">
        <f t="shared" ca="1" si="43"/>
        <v>#DIV/0!</v>
      </c>
      <c r="F284" s="69" t="e">
        <f t="shared" ca="1" si="44"/>
        <v>#DIV/0!</v>
      </c>
      <c r="G284" s="68"/>
      <c r="H284" s="92"/>
    </row>
    <row r="285" spans="1:8" x14ac:dyDescent="0.25">
      <c r="A285" s="85" t="s">
        <v>465</v>
      </c>
      <c r="B285" s="70">
        <f ca="1">'2023 FR'!B36</f>
        <v>0</v>
      </c>
      <c r="C285" s="70">
        <f t="shared" ca="1" si="41"/>
        <v>0</v>
      </c>
      <c r="D285" s="67">
        <f t="shared" ca="1" si="42"/>
        <v>0</v>
      </c>
      <c r="E285" s="67" t="e">
        <f t="shared" ca="1" si="43"/>
        <v>#DIV/0!</v>
      </c>
      <c r="F285" s="67" t="e">
        <f t="shared" ca="1" si="44"/>
        <v>#DIV/0!</v>
      </c>
      <c r="H285" s="90"/>
    </row>
    <row r="286" spans="1:8" x14ac:dyDescent="0.25">
      <c r="A286" s="84" t="s">
        <v>466</v>
      </c>
      <c r="B286" s="71">
        <f ca="1">'2023 FR'!B37</f>
        <v>0</v>
      </c>
      <c r="C286" s="71">
        <f t="shared" ca="1" si="41"/>
        <v>0</v>
      </c>
      <c r="D286" s="69">
        <f t="shared" ca="1" si="42"/>
        <v>0</v>
      </c>
      <c r="E286" s="69" t="e">
        <f t="shared" ca="1" si="43"/>
        <v>#DIV/0!</v>
      </c>
      <c r="F286" s="69" t="e">
        <f t="shared" ca="1" si="44"/>
        <v>#DIV/0!</v>
      </c>
      <c r="G286" s="68"/>
      <c r="H286" s="92"/>
    </row>
    <row r="287" spans="1:8" x14ac:dyDescent="0.25">
      <c r="A287" s="82" t="s">
        <v>686</v>
      </c>
      <c r="H287" s="90"/>
    </row>
    <row r="288" spans="1:8" x14ac:dyDescent="0.25">
      <c r="A288" s="84" t="s">
        <v>460</v>
      </c>
      <c r="B288" s="71">
        <f ca="1">'2023 FR'!B39</f>
        <v>0</v>
      </c>
      <c r="C288" s="71">
        <f t="shared" ref="C288:C294" ca="1" si="45">SUM(B288:B288)</f>
        <v>0</v>
      </c>
      <c r="D288" s="69">
        <f t="shared" ref="D288:D294" ca="1" si="46">AVERAGE(B288:B288)</f>
        <v>0</v>
      </c>
      <c r="E288" s="69" t="e">
        <f t="shared" ref="E288:E294" ca="1" si="47">STDEV(B288:B288)</f>
        <v>#DIV/0!</v>
      </c>
      <c r="F288" s="69" t="e">
        <f t="shared" ref="F288:F294" ca="1" si="48">E288/SQRT(1)</f>
        <v>#DIV/0!</v>
      </c>
      <c r="G288" s="68"/>
      <c r="H288" s="92"/>
    </row>
    <row r="289" spans="1:8" x14ac:dyDescent="0.25">
      <c r="A289" s="85" t="s">
        <v>461</v>
      </c>
      <c r="B289" s="70">
        <f ca="1">'2023 FR'!B40</f>
        <v>0</v>
      </c>
      <c r="C289" s="70">
        <f t="shared" ca="1" si="45"/>
        <v>0</v>
      </c>
      <c r="D289" s="67">
        <f t="shared" ca="1" si="46"/>
        <v>0</v>
      </c>
      <c r="E289" s="67" t="e">
        <f t="shared" ca="1" si="47"/>
        <v>#DIV/0!</v>
      </c>
      <c r="F289" s="67" t="e">
        <f t="shared" ca="1" si="48"/>
        <v>#DIV/0!</v>
      </c>
      <c r="H289" s="90"/>
    </row>
    <row r="290" spans="1:8" x14ac:dyDescent="0.25">
      <c r="A290" s="84" t="s">
        <v>462</v>
      </c>
      <c r="B290" s="71">
        <f ca="1">'2023 FR'!B41</f>
        <v>1</v>
      </c>
      <c r="C290" s="71">
        <f t="shared" ca="1" si="45"/>
        <v>1</v>
      </c>
      <c r="D290" s="69">
        <f t="shared" ca="1" si="46"/>
        <v>1</v>
      </c>
      <c r="E290" s="69" t="e">
        <f t="shared" ca="1" si="47"/>
        <v>#DIV/0!</v>
      </c>
      <c r="F290" s="69" t="e">
        <f t="shared" ca="1" si="48"/>
        <v>#DIV/0!</v>
      </c>
      <c r="G290" s="68"/>
      <c r="H290" s="92"/>
    </row>
    <row r="291" spans="1:8" x14ac:dyDescent="0.25">
      <c r="A291" s="85" t="s">
        <v>463</v>
      </c>
      <c r="B291" s="70">
        <f ca="1">'2023 FR'!B42</f>
        <v>0</v>
      </c>
      <c r="C291" s="70">
        <f t="shared" ca="1" si="45"/>
        <v>0</v>
      </c>
      <c r="D291" s="67">
        <f t="shared" ca="1" si="46"/>
        <v>0</v>
      </c>
      <c r="E291" s="67" t="e">
        <f t="shared" ca="1" si="47"/>
        <v>#DIV/0!</v>
      </c>
      <c r="F291" s="67" t="e">
        <f t="shared" ca="1" si="48"/>
        <v>#DIV/0!</v>
      </c>
      <c r="H291" s="90"/>
    </row>
    <row r="292" spans="1:8" x14ac:dyDescent="0.25">
      <c r="A292" s="84" t="s">
        <v>464</v>
      </c>
      <c r="B292" s="71">
        <f ca="1">'2023 FR'!B43</f>
        <v>0</v>
      </c>
      <c r="C292" s="71">
        <f t="shared" ca="1" si="45"/>
        <v>0</v>
      </c>
      <c r="D292" s="69">
        <f t="shared" ca="1" si="46"/>
        <v>0</v>
      </c>
      <c r="E292" s="69" t="e">
        <f t="shared" ca="1" si="47"/>
        <v>#DIV/0!</v>
      </c>
      <c r="F292" s="69" t="e">
        <f t="shared" ca="1" si="48"/>
        <v>#DIV/0!</v>
      </c>
      <c r="G292" s="68"/>
      <c r="H292" s="92"/>
    </row>
    <row r="293" spans="1:8" x14ac:dyDescent="0.25">
      <c r="A293" s="85" t="s">
        <v>465</v>
      </c>
      <c r="B293" s="70">
        <f ca="1">'2023 FR'!B44</f>
        <v>0</v>
      </c>
      <c r="C293" s="70">
        <f t="shared" ca="1" si="45"/>
        <v>0</v>
      </c>
      <c r="D293" s="67">
        <f t="shared" ca="1" si="46"/>
        <v>0</v>
      </c>
      <c r="E293" s="67" t="e">
        <f t="shared" ca="1" si="47"/>
        <v>#DIV/0!</v>
      </c>
      <c r="F293" s="67" t="e">
        <f t="shared" ca="1" si="48"/>
        <v>#DIV/0!</v>
      </c>
      <c r="H293" s="90"/>
    </row>
    <row r="294" spans="1:8" x14ac:dyDescent="0.25">
      <c r="A294" s="84" t="s">
        <v>466</v>
      </c>
      <c r="B294" s="71">
        <f ca="1">'2023 FR'!B45</f>
        <v>0</v>
      </c>
      <c r="C294" s="71">
        <f t="shared" ca="1" si="45"/>
        <v>0</v>
      </c>
      <c r="D294" s="69">
        <f t="shared" ca="1" si="46"/>
        <v>0</v>
      </c>
      <c r="E294" s="69" t="e">
        <f t="shared" ca="1" si="47"/>
        <v>#DIV/0!</v>
      </c>
      <c r="F294" s="69" t="e">
        <f t="shared" ca="1" si="48"/>
        <v>#DIV/0!</v>
      </c>
      <c r="G294" s="68"/>
      <c r="H294" s="92"/>
    </row>
    <row r="295" spans="1:8" ht="15.75" thickBot="1" x14ac:dyDescent="0.3">
      <c r="A295" s="85"/>
      <c r="H295" s="90"/>
    </row>
    <row r="296" spans="1:8" ht="15.75" thickTop="1" x14ac:dyDescent="0.25">
      <c r="A296" s="81" t="s">
        <v>687</v>
      </c>
      <c r="B296" s="79">
        <f ca="1">SUM(B297:B307)</f>
        <v>0.96266577444547052</v>
      </c>
      <c r="C296" s="73"/>
      <c r="D296" s="73"/>
      <c r="E296" s="73"/>
      <c r="F296" s="73"/>
      <c r="G296" s="73"/>
      <c r="H296" s="89"/>
    </row>
    <row r="297" spans="1:8" x14ac:dyDescent="0.25">
      <c r="A297" s="85" t="s">
        <v>446</v>
      </c>
      <c r="B297" s="67">
        <f ca="1">IF(B154=0,0,-1*((B154/B9)*(LN(B154/B9))))</f>
        <v>5.9908607000251822E-2</v>
      </c>
      <c r="H297" s="90"/>
    </row>
    <row r="298" spans="1:8" x14ac:dyDescent="0.25">
      <c r="A298" s="85" t="s">
        <v>447</v>
      </c>
      <c r="B298" s="67">
        <f ca="1">IF(B155=0,0,-1*((B155/B9)*(LN(B155/B9))))</f>
        <v>4.2047014849922086E-3</v>
      </c>
      <c r="H298" s="90"/>
    </row>
    <row r="299" spans="1:8" x14ac:dyDescent="0.25">
      <c r="A299" s="85" t="s">
        <v>448</v>
      </c>
      <c r="B299" s="67">
        <f ca="1">IF(B156=0,0,-1*((B156/B9)*(LN(B156/B9))))</f>
        <v>0.14060869583017363</v>
      </c>
      <c r="H299" s="90"/>
    </row>
    <row r="300" spans="1:8" x14ac:dyDescent="0.25">
      <c r="A300" s="85" t="s">
        <v>449</v>
      </c>
      <c r="B300" s="67">
        <f ca="1">IF(B157=0,0,-1*((B157/B9)*(LN(B157/B9))))</f>
        <v>0</v>
      </c>
      <c r="H300" s="90"/>
    </row>
    <row r="301" spans="1:8" x14ac:dyDescent="0.25">
      <c r="A301" s="85" t="s">
        <v>450</v>
      </c>
      <c r="B301" s="67">
        <f ca="1">IF(B158=0,0,-1*((B158/B9)*(LN(B158/B9))))</f>
        <v>0.35236493363534666</v>
      </c>
      <c r="H301" s="90"/>
    </row>
    <row r="302" spans="1:8" x14ac:dyDescent="0.25">
      <c r="A302" s="85" t="s">
        <v>451</v>
      </c>
      <c r="B302" s="67">
        <f ca="1">IF(B159=0,0,-1*((B159/B9)*(LN(B159/B9))))</f>
        <v>0</v>
      </c>
      <c r="H302" s="90"/>
    </row>
    <row r="303" spans="1:8" x14ac:dyDescent="0.25">
      <c r="A303" s="85" t="s">
        <v>452</v>
      </c>
      <c r="B303" s="67">
        <f ca="1">IF(B160=0,0,-1*((B160/B9)*(LN(B160/B9))))</f>
        <v>1.3703537712733124E-2</v>
      </c>
      <c r="H303" s="90"/>
    </row>
    <row r="304" spans="1:8" x14ac:dyDescent="0.25">
      <c r="A304" s="85" t="s">
        <v>453</v>
      </c>
      <c r="B304" s="67">
        <f ca="1">IF(B161=0,0,-1*((B161/B9)*(LN(B161/B9))))</f>
        <v>1.6502614412505702E-2</v>
      </c>
      <c r="H304" s="90"/>
    </row>
    <row r="305" spans="1:8" x14ac:dyDescent="0.25">
      <c r="A305" s="85" t="s">
        <v>454</v>
      </c>
      <c r="B305" s="67">
        <f ca="1">IF(B162=0,0,-1*((B162/B9)*(LN(B162/B9))))</f>
        <v>0</v>
      </c>
      <c r="H305" s="90"/>
    </row>
    <row r="306" spans="1:8" x14ac:dyDescent="0.25">
      <c r="A306" s="85" t="s">
        <v>455</v>
      </c>
      <c r="B306" s="67">
        <f ca="1">IF(B163=0,0,-1*((B163/B9)*(LN(B163/B9))))</f>
        <v>0.35887006995696169</v>
      </c>
      <c r="H306" s="90"/>
    </row>
    <row r="307" spans="1:8" x14ac:dyDescent="0.25">
      <c r="A307" s="85" t="s">
        <v>456</v>
      </c>
      <c r="B307" s="67">
        <f ca="1">IF(B164=0,0,-1*((B164/B9)*(LN(B164/B9))))</f>
        <v>1.6502614412505702E-2</v>
      </c>
      <c r="H307" s="90"/>
    </row>
    <row r="308" spans="1:8" ht="15.75" thickBot="1" x14ac:dyDescent="0.3">
      <c r="A308" s="87" t="s">
        <v>457</v>
      </c>
      <c r="B308" s="74"/>
      <c r="C308" s="74"/>
      <c r="D308" s="74"/>
      <c r="E308" s="74"/>
      <c r="F308" s="74"/>
      <c r="G308" s="74"/>
      <c r="H308" s="91"/>
    </row>
    <row r="309" spans="1:8" ht="15.75" thickTop="1" x14ac:dyDescent="0.25">
      <c r="A309" s="81" t="s">
        <v>688</v>
      </c>
      <c r="B309" s="79">
        <f ca="1">1-SUM(B310:B320)</f>
        <v>0.56299899002651177</v>
      </c>
      <c r="C309" s="73"/>
      <c r="D309" s="73"/>
      <c r="E309" s="73"/>
      <c r="F309" s="73"/>
      <c r="G309" s="73"/>
      <c r="H309" s="89"/>
    </row>
    <row r="310" spans="1:8" x14ac:dyDescent="0.25">
      <c r="A310" s="85" t="s">
        <v>446</v>
      </c>
      <c r="B310" s="67">
        <f ca="1">IF(B154=0,0,(B154/B9)^2)</f>
        <v>1.9726044691326851E-4</v>
      </c>
      <c r="H310" s="90"/>
    </row>
    <row r="311" spans="1:8" x14ac:dyDescent="0.25">
      <c r="A311" s="85" t="s">
        <v>447</v>
      </c>
      <c r="B311" s="67">
        <f ca="1">IF(B155=0,0,(B155/B9)^2)</f>
        <v>3.1561671506122969E-7</v>
      </c>
      <c r="H311" s="90"/>
    </row>
    <row r="312" spans="1:8" x14ac:dyDescent="0.25">
      <c r="A312" s="85" t="s">
        <v>448</v>
      </c>
      <c r="B312" s="67">
        <f ca="1">IF(B156=0,0,(B156/B9)^2)</f>
        <v>2.0707612675167279E-3</v>
      </c>
      <c r="H312" s="90"/>
    </row>
    <row r="313" spans="1:8" x14ac:dyDescent="0.25">
      <c r="A313" s="85" t="s">
        <v>449</v>
      </c>
      <c r="B313" s="67">
        <f ca="1">IF(B157=0,0,(B157/B9)^2)</f>
        <v>0</v>
      </c>
      <c r="H313" s="90"/>
    </row>
    <row r="314" spans="1:8" x14ac:dyDescent="0.25">
      <c r="A314" s="85" t="s">
        <v>450</v>
      </c>
      <c r="B314" s="67">
        <f ca="1">IF(B158=0,0,(B158/B9)^2)</f>
        <v>0.23018432016159573</v>
      </c>
      <c r="H314" s="90"/>
    </row>
    <row r="315" spans="1:8" x14ac:dyDescent="0.25">
      <c r="A315" s="85" t="s">
        <v>451</v>
      </c>
      <c r="B315" s="67">
        <f ca="1">IF(B159=0,0,(B159/B9)^2)</f>
        <v>0</v>
      </c>
      <c r="H315" s="90"/>
    </row>
    <row r="316" spans="1:8" x14ac:dyDescent="0.25">
      <c r="A316" s="85" t="s">
        <v>452</v>
      </c>
      <c r="B316" s="67">
        <f ca="1">IF(B160=0,0,(B160/B9)^2)</f>
        <v>5.0498674409796751E-6</v>
      </c>
      <c r="H316" s="90"/>
    </row>
    <row r="317" spans="1:8" x14ac:dyDescent="0.25">
      <c r="A317" s="85" t="s">
        <v>453</v>
      </c>
      <c r="B317" s="67">
        <f ca="1">IF(B161=0,0,(B161/B9)^2)</f>
        <v>7.8904178765307406E-6</v>
      </c>
      <c r="H317" s="90"/>
    </row>
    <row r="318" spans="1:8" x14ac:dyDescent="0.25">
      <c r="A318" s="85" t="s">
        <v>454</v>
      </c>
      <c r="B318" s="67">
        <f ca="1">IF(B162=0,0,(B162/B9)^2)</f>
        <v>0</v>
      </c>
      <c r="H318" s="90"/>
    </row>
    <row r="319" spans="1:8" x14ac:dyDescent="0.25">
      <c r="A319" s="85" t="s">
        <v>455</v>
      </c>
      <c r="B319" s="67">
        <f ca="1">IF(B163=0,0,(B163/B9)^2)</f>
        <v>0.20452752177755334</v>
      </c>
      <c r="H319" s="90"/>
    </row>
    <row r="320" spans="1:8" x14ac:dyDescent="0.25">
      <c r="A320" s="85" t="s">
        <v>456</v>
      </c>
      <c r="B320" s="67">
        <f ca="1">IF(B164=0,0,(B164/B9)^2)</f>
        <v>7.8904178765307406E-6</v>
      </c>
      <c r="H320" s="90"/>
    </row>
    <row r="321" spans="1:8" ht="15.75" thickBot="1" x14ac:dyDescent="0.3">
      <c r="A321" s="87" t="s">
        <v>457</v>
      </c>
      <c r="B321" s="74"/>
      <c r="C321" s="74"/>
      <c r="D321" s="74"/>
      <c r="E321" s="74"/>
      <c r="F321" s="74"/>
      <c r="G321" s="74"/>
      <c r="H321" s="91"/>
    </row>
    <row r="32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 FR_raw</vt:lpstr>
      <vt:lpstr>2023 FR_imgsummary</vt:lpstr>
      <vt:lpstr>2023 FR_%cover</vt:lpstr>
      <vt:lpstr>2023 FR</vt:lpstr>
      <vt:lpstr>2023 FR_archive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Zakiya Peterson</dc:creator>
  <cp:lastModifiedBy>Zakiya Peterson</cp:lastModifiedBy>
  <dcterms:created xsi:type="dcterms:W3CDTF">2023-07-19T16:15:13Z</dcterms:created>
  <dcterms:modified xsi:type="dcterms:W3CDTF">2023-07-25T18:52:54Z</dcterms:modified>
</cp:coreProperties>
</file>